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30" windowWidth="15480" windowHeight="9990" firstSheet="4" activeTab="6"/>
  </bookViews>
  <sheets>
    <sheet name="Tableau Récapitulatif" sheetId="12" r:id="rId1"/>
    <sheet name="(1)Graduation Système classique" sheetId="1" r:id="rId2"/>
    <sheet name="(2) Graduation LMD Licence" sheetId="3" r:id="rId3"/>
    <sheet name="(3) Graduation LMD MASTER" sheetId="4" r:id="rId4"/>
    <sheet name="(4) POST-Graduation " sheetId="5" r:id="rId5"/>
    <sheet name="(5) Diplomés de Graduation" sheetId="6" r:id="rId6"/>
    <sheet name="(6) Diplomés de POST Graduation" sheetId="10" r:id="rId7"/>
    <sheet name="(7) N.INSCF" sheetId="11" r:id="rId8"/>
    <sheet name="Graduation LMD Licence Modéle" sheetId="15" r:id="rId9"/>
  </sheets>
  <definedNames>
    <definedName name="_xlnm._FilterDatabase" localSheetId="2" hidden="1">'(2) Graduation LMD Licence'!$A$13:$B$15</definedName>
    <definedName name="_xlnm._FilterDatabase" localSheetId="8" hidden="1">'Graduation LMD Licence Modéle'!#REF!</definedName>
    <definedName name="_xlnm.Print_Area" localSheetId="1">'(1)Graduation Système classique'!$A$1:$AE$58</definedName>
    <definedName name="_xlnm.Print_Area" localSheetId="2">'(2) Graduation LMD Licence'!$A$1:$Q$906</definedName>
    <definedName name="_xlnm.Print_Area" localSheetId="3">'(3) Graduation LMD MASTER'!$A$1:$N$1133</definedName>
    <definedName name="_xlnm.Print_Area" localSheetId="5">'(5) Diplomés de Graduation'!$A$1:$D$326</definedName>
    <definedName name="_xlnm.Print_Area" localSheetId="6">'(6) Diplomés de POST Graduation'!$A$1:$D$975</definedName>
    <definedName name="_xlnm.Print_Area" localSheetId="7">'(7) N.INSCF'!$A$1:$H$461</definedName>
    <definedName name="_xlnm.Print_Area" localSheetId="8">'Graduation LMD Licence Modéle'!$A$1:$Q$73</definedName>
    <definedName name="_xlnm.Print_Area" localSheetId="0">'Tableau Récapitulatif'!$A$1:$X$450</definedName>
  </definedNames>
  <calcPr calcId="124519"/>
</workbook>
</file>

<file path=xl/calcChain.xml><?xml version="1.0" encoding="utf-8"?>
<calcChain xmlns="http://schemas.openxmlformats.org/spreadsheetml/2006/main">
  <c r="H360" i="12"/>
  <c r="H361"/>
  <c r="H359"/>
  <c r="H192"/>
  <c r="H193"/>
  <c r="H191"/>
  <c r="H188"/>
  <c r="H189"/>
  <c r="H187"/>
  <c r="B438" i="11" l="1"/>
  <c r="N446" i="4"/>
  <c r="N447"/>
  <c r="N445"/>
  <c r="N450"/>
  <c r="N451"/>
  <c r="N449"/>
  <c r="M449"/>
  <c r="M450"/>
  <c r="M451"/>
  <c r="L450"/>
  <c r="L451"/>
  <c r="L449"/>
  <c r="N438"/>
  <c r="N439"/>
  <c r="N437"/>
  <c r="N62"/>
  <c r="N63"/>
  <c r="N61"/>
  <c r="U184" i="12" l="1"/>
  <c r="U185"/>
  <c r="U183"/>
  <c r="U296"/>
  <c r="U297"/>
  <c r="U295"/>
  <c r="U240"/>
  <c r="U241"/>
  <c r="U239"/>
  <c r="U236"/>
  <c r="U237"/>
  <c r="U352"/>
  <c r="U353"/>
  <c r="U351"/>
  <c r="U348"/>
  <c r="U349"/>
  <c r="U347"/>
  <c r="O352"/>
  <c r="O353"/>
  <c r="O351"/>
  <c r="O348"/>
  <c r="O349"/>
  <c r="O347"/>
  <c r="F360"/>
  <c r="F361"/>
  <c r="F359"/>
  <c r="H300"/>
  <c r="H301"/>
  <c r="H299"/>
  <c r="H12"/>
  <c r="H13"/>
  <c r="H14"/>
  <c r="H132"/>
  <c r="H133"/>
  <c r="H131"/>
  <c r="H128"/>
  <c r="H129"/>
  <c r="H127"/>
  <c r="H124"/>
  <c r="H125"/>
  <c r="H123"/>
  <c r="N132"/>
  <c r="N133"/>
  <c r="N131"/>
  <c r="M132"/>
  <c r="M133"/>
  <c r="M131"/>
  <c r="M159" s="1"/>
  <c r="N136"/>
  <c r="N137"/>
  <c r="N135"/>
  <c r="M136"/>
  <c r="M137"/>
  <c r="M135"/>
  <c r="M161"/>
  <c r="N128"/>
  <c r="N129"/>
  <c r="N127"/>
  <c r="M128"/>
  <c r="M129"/>
  <c r="M127"/>
  <c r="F128"/>
  <c r="F129"/>
  <c r="F127"/>
  <c r="N159"/>
  <c r="N160"/>
  <c r="N161"/>
  <c r="M160"/>
  <c r="O160" s="1"/>
  <c r="N124"/>
  <c r="N125"/>
  <c r="N123"/>
  <c r="M124"/>
  <c r="M125"/>
  <c r="M123"/>
  <c r="M120"/>
  <c r="M121"/>
  <c r="M119"/>
  <c r="N498" i="4"/>
  <c r="N499"/>
  <c r="N497"/>
  <c r="M497"/>
  <c r="M498"/>
  <c r="M499"/>
  <c r="L498"/>
  <c r="L499"/>
  <c r="L497"/>
  <c r="E497"/>
  <c r="F497"/>
  <c r="G497"/>
  <c r="E498"/>
  <c r="F498"/>
  <c r="G498"/>
  <c r="E499"/>
  <c r="F499"/>
  <c r="G499"/>
  <c r="D497"/>
  <c r="D498"/>
  <c r="D499"/>
  <c r="C498"/>
  <c r="C499"/>
  <c r="C497"/>
  <c r="D489"/>
  <c r="D490"/>
  <c r="D491"/>
  <c r="C490"/>
  <c r="C491"/>
  <c r="C489"/>
  <c r="G489"/>
  <c r="G490"/>
  <c r="G491"/>
  <c r="F490"/>
  <c r="F491"/>
  <c r="F489"/>
  <c r="L489" s="1"/>
  <c r="D493"/>
  <c r="E493"/>
  <c r="F493"/>
  <c r="G493"/>
  <c r="M493" s="1"/>
  <c r="D494"/>
  <c r="E494"/>
  <c r="F494"/>
  <c r="G494"/>
  <c r="M494" s="1"/>
  <c r="D495"/>
  <c r="E495"/>
  <c r="F495"/>
  <c r="L495" s="1"/>
  <c r="G495"/>
  <c r="M495" s="1"/>
  <c r="C494"/>
  <c r="C495"/>
  <c r="C493"/>
  <c r="M489"/>
  <c r="M490"/>
  <c r="M491"/>
  <c r="L490"/>
  <c r="N490" s="1"/>
  <c r="L491"/>
  <c r="N491" s="1"/>
  <c r="N486"/>
  <c r="N487"/>
  <c r="N485"/>
  <c r="M485"/>
  <c r="M486"/>
  <c r="M487"/>
  <c r="L486"/>
  <c r="L487"/>
  <c r="L485"/>
  <c r="N482"/>
  <c r="N483"/>
  <c r="N481"/>
  <c r="M481"/>
  <c r="M482"/>
  <c r="M483"/>
  <c r="L482"/>
  <c r="L483"/>
  <c r="L481"/>
  <c r="N474"/>
  <c r="N475"/>
  <c r="N473"/>
  <c r="M473"/>
  <c r="M474"/>
  <c r="M475"/>
  <c r="L474"/>
  <c r="L475"/>
  <c r="L473"/>
  <c r="G473"/>
  <c r="G474"/>
  <c r="G475"/>
  <c r="F474"/>
  <c r="F475"/>
  <c r="F473"/>
  <c r="D473"/>
  <c r="D474"/>
  <c r="D475"/>
  <c r="C474"/>
  <c r="C475"/>
  <c r="C473"/>
  <c r="N470"/>
  <c r="N471"/>
  <c r="N469"/>
  <c r="M469"/>
  <c r="M470"/>
  <c r="M471"/>
  <c r="L470"/>
  <c r="L471"/>
  <c r="L469"/>
  <c r="N466"/>
  <c r="N467"/>
  <c r="N465"/>
  <c r="M465"/>
  <c r="M466"/>
  <c r="M467"/>
  <c r="L466"/>
  <c r="L467"/>
  <c r="L465"/>
  <c r="N462"/>
  <c r="N463"/>
  <c r="N461"/>
  <c r="M461"/>
  <c r="M462"/>
  <c r="M463"/>
  <c r="L462"/>
  <c r="L463"/>
  <c r="L461"/>
  <c r="E457"/>
  <c r="F457"/>
  <c r="G457"/>
  <c r="E458"/>
  <c r="F458"/>
  <c r="G458"/>
  <c r="E459"/>
  <c r="F459"/>
  <c r="G459"/>
  <c r="D457"/>
  <c r="D458"/>
  <c r="D459"/>
  <c r="C458"/>
  <c r="C459"/>
  <c r="C457"/>
  <c r="L457" s="1"/>
  <c r="M457"/>
  <c r="M458"/>
  <c r="M459"/>
  <c r="L458"/>
  <c r="N458" s="1"/>
  <c r="L459"/>
  <c r="N459" s="1"/>
  <c r="N454"/>
  <c r="N455"/>
  <c r="N453"/>
  <c r="M453"/>
  <c r="M454"/>
  <c r="M455"/>
  <c r="L454"/>
  <c r="L455"/>
  <c r="L453"/>
  <c r="G453"/>
  <c r="G454"/>
  <c r="G455"/>
  <c r="F454"/>
  <c r="F455"/>
  <c r="F453"/>
  <c r="D453"/>
  <c r="D454"/>
  <c r="D455"/>
  <c r="C454"/>
  <c r="C455"/>
  <c r="C453"/>
  <c r="N434"/>
  <c r="N435"/>
  <c r="N433"/>
  <c r="M433"/>
  <c r="M434"/>
  <c r="M435"/>
  <c r="L434"/>
  <c r="L435"/>
  <c r="L433"/>
  <c r="G433"/>
  <c r="G434"/>
  <c r="G435"/>
  <c r="F434"/>
  <c r="F435"/>
  <c r="F433"/>
  <c r="D433"/>
  <c r="D434"/>
  <c r="D435"/>
  <c r="C434"/>
  <c r="C435"/>
  <c r="C433"/>
  <c r="N430"/>
  <c r="N431"/>
  <c r="N429"/>
  <c r="M429"/>
  <c r="M430"/>
  <c r="M431"/>
  <c r="L430"/>
  <c r="L431"/>
  <c r="L429"/>
  <c r="N426"/>
  <c r="N427"/>
  <c r="N425"/>
  <c r="M425"/>
  <c r="M426"/>
  <c r="M427"/>
  <c r="L426"/>
  <c r="L427"/>
  <c r="L425"/>
  <c r="N422"/>
  <c r="N423"/>
  <c r="N421"/>
  <c r="M421"/>
  <c r="M422"/>
  <c r="M423"/>
  <c r="L422"/>
  <c r="L423"/>
  <c r="L421"/>
  <c r="N418"/>
  <c r="N419"/>
  <c r="N417"/>
  <c r="M417"/>
  <c r="M418"/>
  <c r="M419"/>
  <c r="L418"/>
  <c r="L419"/>
  <c r="L417"/>
  <c r="N414"/>
  <c r="N415"/>
  <c r="N413"/>
  <c r="M413"/>
  <c r="M414"/>
  <c r="M415"/>
  <c r="L414"/>
  <c r="L415"/>
  <c r="L413"/>
  <c r="G413"/>
  <c r="G414"/>
  <c r="G415"/>
  <c r="F414"/>
  <c r="F415"/>
  <c r="F413"/>
  <c r="D413"/>
  <c r="D414"/>
  <c r="D415"/>
  <c r="C414"/>
  <c r="C415"/>
  <c r="C413"/>
  <c r="N410"/>
  <c r="N411"/>
  <c r="N409"/>
  <c r="M409"/>
  <c r="M410"/>
  <c r="M411"/>
  <c r="L410"/>
  <c r="L411"/>
  <c r="L409"/>
  <c r="N406"/>
  <c r="N407"/>
  <c r="N405"/>
  <c r="M405"/>
  <c r="M406"/>
  <c r="M407"/>
  <c r="L406"/>
  <c r="L407"/>
  <c r="L405"/>
  <c r="N402"/>
  <c r="N403"/>
  <c r="N401"/>
  <c r="M401"/>
  <c r="M402"/>
  <c r="M403"/>
  <c r="L402"/>
  <c r="L403"/>
  <c r="L401"/>
  <c r="F124" i="12"/>
  <c r="F125"/>
  <c r="F123"/>
  <c r="F120"/>
  <c r="F121"/>
  <c r="F119"/>
  <c r="P313" i="3"/>
  <c r="P314"/>
  <c r="P312"/>
  <c r="D312"/>
  <c r="E312"/>
  <c r="F312"/>
  <c r="G312"/>
  <c r="H312"/>
  <c r="I312"/>
  <c r="J312"/>
  <c r="K312"/>
  <c r="L312"/>
  <c r="M312"/>
  <c r="D313"/>
  <c r="E313"/>
  <c r="F313"/>
  <c r="G313"/>
  <c r="H313"/>
  <c r="I313"/>
  <c r="J313"/>
  <c r="K313"/>
  <c r="L313"/>
  <c r="M313"/>
  <c r="D314"/>
  <c r="E314"/>
  <c r="F314"/>
  <c r="G314"/>
  <c r="H314"/>
  <c r="I314"/>
  <c r="J314"/>
  <c r="K314"/>
  <c r="L314"/>
  <c r="M314"/>
  <c r="C313"/>
  <c r="C314"/>
  <c r="C312"/>
  <c r="D295"/>
  <c r="E295"/>
  <c r="F295"/>
  <c r="G295"/>
  <c r="D296"/>
  <c r="E296"/>
  <c r="F296"/>
  <c r="G296"/>
  <c r="D297"/>
  <c r="E297"/>
  <c r="F297"/>
  <c r="G297"/>
  <c r="C296"/>
  <c r="C297"/>
  <c r="C295"/>
  <c r="P296"/>
  <c r="P297"/>
  <c r="P295"/>
  <c r="O296"/>
  <c r="O297"/>
  <c r="O295"/>
  <c r="D307"/>
  <c r="P307" s="1"/>
  <c r="E307"/>
  <c r="F307"/>
  <c r="G307"/>
  <c r="I307"/>
  <c r="J307"/>
  <c r="L307"/>
  <c r="M307"/>
  <c r="D308"/>
  <c r="P308" s="1"/>
  <c r="E308"/>
  <c r="F308"/>
  <c r="G308"/>
  <c r="I308"/>
  <c r="J308"/>
  <c r="L308"/>
  <c r="M308"/>
  <c r="D309"/>
  <c r="P309" s="1"/>
  <c r="E309"/>
  <c r="F309"/>
  <c r="G309"/>
  <c r="I309"/>
  <c r="J309"/>
  <c r="L309"/>
  <c r="M309"/>
  <c r="C308"/>
  <c r="C309"/>
  <c r="C307"/>
  <c r="O307" s="1"/>
  <c r="O291"/>
  <c r="P283"/>
  <c r="O283"/>
  <c r="P268"/>
  <c r="P269"/>
  <c r="P267"/>
  <c r="O268"/>
  <c r="O269"/>
  <c r="O267"/>
  <c r="P284"/>
  <c r="P285"/>
  <c r="D283"/>
  <c r="E283"/>
  <c r="F283"/>
  <c r="G283"/>
  <c r="H283"/>
  <c r="I283"/>
  <c r="J283"/>
  <c r="K283"/>
  <c r="L283"/>
  <c r="M283"/>
  <c r="D284"/>
  <c r="E284"/>
  <c r="F284"/>
  <c r="G284"/>
  <c r="H284"/>
  <c r="I284"/>
  <c r="J284"/>
  <c r="K284"/>
  <c r="L284"/>
  <c r="O284" s="1"/>
  <c r="Q284" s="1"/>
  <c r="M284"/>
  <c r="D285"/>
  <c r="E285"/>
  <c r="F285"/>
  <c r="G285"/>
  <c r="H285"/>
  <c r="I285"/>
  <c r="J285"/>
  <c r="K285"/>
  <c r="L285"/>
  <c r="M285"/>
  <c r="C284"/>
  <c r="C285"/>
  <c r="C283"/>
  <c r="P260"/>
  <c r="P261"/>
  <c r="P259"/>
  <c r="O260"/>
  <c r="O261"/>
  <c r="O259"/>
  <c r="D259"/>
  <c r="E259"/>
  <c r="F259"/>
  <c r="G259"/>
  <c r="D260"/>
  <c r="E260"/>
  <c r="F260"/>
  <c r="G260"/>
  <c r="D261"/>
  <c r="E261"/>
  <c r="F261"/>
  <c r="G261"/>
  <c r="C260"/>
  <c r="C261"/>
  <c r="C259"/>
  <c r="Q280"/>
  <c r="Q281"/>
  <c r="Q279"/>
  <c r="P280"/>
  <c r="P281"/>
  <c r="P279"/>
  <c r="O280"/>
  <c r="O281"/>
  <c r="O279"/>
  <c r="M279"/>
  <c r="M280"/>
  <c r="M281"/>
  <c r="L280"/>
  <c r="L281"/>
  <c r="L279"/>
  <c r="J279"/>
  <c r="J280"/>
  <c r="J281"/>
  <c r="I280"/>
  <c r="I281"/>
  <c r="I279"/>
  <c r="Q272"/>
  <c r="Q273"/>
  <c r="Q271"/>
  <c r="P264"/>
  <c r="P265"/>
  <c r="P263"/>
  <c r="O264"/>
  <c r="O265"/>
  <c r="O263"/>
  <c r="P272"/>
  <c r="P273"/>
  <c r="P271"/>
  <c r="O272"/>
  <c r="O273"/>
  <c r="O271"/>
  <c r="Q268"/>
  <c r="Q269"/>
  <c r="Q267"/>
  <c r="Q264"/>
  <c r="Q265"/>
  <c r="Q263"/>
  <c r="Q260"/>
  <c r="Q261"/>
  <c r="Q259"/>
  <c r="Q256"/>
  <c r="Q257"/>
  <c r="Q255"/>
  <c r="P255"/>
  <c r="P256"/>
  <c r="P257"/>
  <c r="O256"/>
  <c r="O257"/>
  <c r="O255"/>
  <c r="Q300"/>
  <c r="Q301"/>
  <c r="Q299"/>
  <c r="P299"/>
  <c r="P300"/>
  <c r="P301"/>
  <c r="O300"/>
  <c r="O301"/>
  <c r="O299"/>
  <c r="Q296"/>
  <c r="Q297"/>
  <c r="Q295"/>
  <c r="Q288"/>
  <c r="Q289"/>
  <c r="Q287"/>
  <c r="P288"/>
  <c r="P289"/>
  <c r="P287"/>
  <c r="O288"/>
  <c r="O289"/>
  <c r="O287"/>
  <c r="Q304"/>
  <c r="Q305"/>
  <c r="Q303"/>
  <c r="P303"/>
  <c r="P304"/>
  <c r="P305"/>
  <c r="O304"/>
  <c r="O305"/>
  <c r="O303"/>
  <c r="O308"/>
  <c r="O309"/>
  <c r="O285"/>
  <c r="Q285"/>
  <c r="J259"/>
  <c r="K259"/>
  <c r="L259"/>
  <c r="M259"/>
  <c r="J260"/>
  <c r="K260"/>
  <c r="L260"/>
  <c r="M260"/>
  <c r="J261"/>
  <c r="K261"/>
  <c r="L261"/>
  <c r="M261"/>
  <c r="I260"/>
  <c r="I261"/>
  <c r="I259"/>
  <c r="E758" i="4"/>
  <c r="F758"/>
  <c r="G758"/>
  <c r="E759"/>
  <c r="F759"/>
  <c r="G759"/>
  <c r="E760"/>
  <c r="F760"/>
  <c r="G760"/>
  <c r="D758"/>
  <c r="D759"/>
  <c r="D760"/>
  <c r="C759"/>
  <c r="C760"/>
  <c r="C758"/>
  <c r="F140"/>
  <c r="D140"/>
  <c r="C140"/>
  <c r="F128"/>
  <c r="D128"/>
  <c r="C128"/>
  <c r="N116"/>
  <c r="M116"/>
  <c r="L116"/>
  <c r="G116"/>
  <c r="F116"/>
  <c r="D116"/>
  <c r="C116"/>
  <c r="C197"/>
  <c r="C198"/>
  <c r="C196"/>
  <c r="F180"/>
  <c r="C180"/>
  <c r="M33"/>
  <c r="M34"/>
  <c r="M35"/>
  <c r="L34"/>
  <c r="L35"/>
  <c r="L33"/>
  <c r="D33"/>
  <c r="E33"/>
  <c r="F33"/>
  <c r="G33"/>
  <c r="D34"/>
  <c r="E34"/>
  <c r="F34"/>
  <c r="G34"/>
  <c r="D35"/>
  <c r="E35"/>
  <c r="F35"/>
  <c r="G35"/>
  <c r="C34"/>
  <c r="C35"/>
  <c r="C33"/>
  <c r="M27"/>
  <c r="L27"/>
  <c r="N27" s="1"/>
  <c r="M26"/>
  <c r="L26"/>
  <c r="N26" s="1"/>
  <c r="M25"/>
  <c r="L25"/>
  <c r="Q249" i="3"/>
  <c r="Q247"/>
  <c r="P248"/>
  <c r="Q248" s="1"/>
  <c r="P249"/>
  <c r="P247"/>
  <c r="O248"/>
  <c r="O249"/>
  <c r="O247"/>
  <c r="N188" i="12"/>
  <c r="N189"/>
  <c r="N187"/>
  <c r="N193"/>
  <c r="E584" i="4"/>
  <c r="F584"/>
  <c r="G584"/>
  <c r="E585"/>
  <c r="F585"/>
  <c r="G585"/>
  <c r="E586"/>
  <c r="F586"/>
  <c r="G586"/>
  <c r="D584"/>
  <c r="D585"/>
  <c r="D586"/>
  <c r="C585"/>
  <c r="C586"/>
  <c r="C584"/>
  <c r="D637"/>
  <c r="E637"/>
  <c r="F637"/>
  <c r="G637"/>
  <c r="D638"/>
  <c r="E638"/>
  <c r="F638"/>
  <c r="G638"/>
  <c r="D639"/>
  <c r="E639"/>
  <c r="F639"/>
  <c r="G639"/>
  <c r="C638"/>
  <c r="C639"/>
  <c r="C637"/>
  <c r="M619"/>
  <c r="L619"/>
  <c r="N619" s="1"/>
  <c r="M618"/>
  <c r="L618"/>
  <c r="N618" s="1"/>
  <c r="M617"/>
  <c r="L617"/>
  <c r="M554"/>
  <c r="L554"/>
  <c r="N554" s="1"/>
  <c r="M553"/>
  <c r="L553"/>
  <c r="N553" s="1"/>
  <c r="M552"/>
  <c r="L552"/>
  <c r="L550"/>
  <c r="M550"/>
  <c r="O161" i="12" l="1"/>
  <c r="O159"/>
  <c r="L494" i="4"/>
  <c r="L493"/>
  <c r="N495"/>
  <c r="N494"/>
  <c r="N493"/>
  <c r="N489"/>
  <c r="N457"/>
  <c r="Q308" i="3"/>
  <c r="Q307"/>
  <c r="Q309"/>
  <c r="O312"/>
  <c r="Q283"/>
  <c r="N25" i="4"/>
  <c r="N617"/>
  <c r="N552"/>
  <c r="N550"/>
  <c r="F72" i="12" l="1"/>
  <c r="F73"/>
  <c r="F71"/>
  <c r="F84"/>
  <c r="F85"/>
  <c r="F83"/>
  <c r="E375" i="4"/>
  <c r="F375"/>
  <c r="G375"/>
  <c r="I375"/>
  <c r="J375"/>
  <c r="E376"/>
  <c r="F376"/>
  <c r="G376"/>
  <c r="I376"/>
  <c r="J376"/>
  <c r="E377"/>
  <c r="F377"/>
  <c r="G377"/>
  <c r="I377"/>
  <c r="J377"/>
  <c r="D375"/>
  <c r="D376"/>
  <c r="D377"/>
  <c r="C376"/>
  <c r="C377"/>
  <c r="C375"/>
  <c r="N88" i="12"/>
  <c r="N89"/>
  <c r="N87"/>
  <c r="M88"/>
  <c r="M89"/>
  <c r="M87"/>
  <c r="H88"/>
  <c r="H89"/>
  <c r="H87"/>
  <c r="N84"/>
  <c r="N85"/>
  <c r="N83"/>
  <c r="M84"/>
  <c r="M85"/>
  <c r="M83"/>
  <c r="H84"/>
  <c r="H85"/>
  <c r="H83"/>
  <c r="N80"/>
  <c r="N81"/>
  <c r="N79"/>
  <c r="M80"/>
  <c r="M81"/>
  <c r="M79"/>
  <c r="H80"/>
  <c r="H81"/>
  <c r="H79"/>
  <c r="N76"/>
  <c r="N100" s="1"/>
  <c r="N77"/>
  <c r="N101" s="1"/>
  <c r="N75"/>
  <c r="N99" s="1"/>
  <c r="H76"/>
  <c r="H77"/>
  <c r="H75"/>
  <c r="M72"/>
  <c r="M100" s="1"/>
  <c r="M73"/>
  <c r="M101" s="1"/>
  <c r="M71"/>
  <c r="M99" s="1"/>
  <c r="AA46" i="1"/>
  <c r="AA47"/>
  <c r="AA48"/>
  <c r="Z47"/>
  <c r="Z48"/>
  <c r="Z46"/>
  <c r="X46"/>
  <c r="X47"/>
  <c r="X48"/>
  <c r="W47"/>
  <c r="W48"/>
  <c r="W46"/>
  <c r="U46"/>
  <c r="U47"/>
  <c r="U48"/>
  <c r="T47"/>
  <c r="T48"/>
  <c r="T46"/>
  <c r="R46"/>
  <c r="R47"/>
  <c r="R48"/>
  <c r="Q47"/>
  <c r="Q48"/>
  <c r="Q46"/>
  <c r="M46"/>
  <c r="M47"/>
  <c r="M48"/>
  <c r="L47"/>
  <c r="L48"/>
  <c r="L46"/>
  <c r="J46"/>
  <c r="J47"/>
  <c r="J48"/>
  <c r="I47"/>
  <c r="I48"/>
  <c r="I46"/>
  <c r="D46"/>
  <c r="E46"/>
  <c r="F46"/>
  <c r="G46"/>
  <c r="D47"/>
  <c r="E47"/>
  <c r="F47"/>
  <c r="G47"/>
  <c r="D48"/>
  <c r="E48"/>
  <c r="F48"/>
  <c r="G48"/>
  <c r="C47"/>
  <c r="C48"/>
  <c r="C46"/>
  <c r="C15"/>
  <c r="G1115" i="4"/>
  <c r="G1116"/>
  <c r="G1117"/>
  <c r="F1116"/>
  <c r="F1117"/>
  <c r="F1115"/>
  <c r="D1115"/>
  <c r="D1116"/>
  <c r="D1117"/>
  <c r="C1116"/>
  <c r="C1117"/>
  <c r="C1119"/>
  <c r="C1115"/>
  <c r="M1109"/>
  <c r="L1109"/>
  <c r="N1109" s="1"/>
  <c r="M1108"/>
  <c r="L1108"/>
  <c r="N1108" s="1"/>
  <c r="M1107"/>
  <c r="L1107"/>
  <c r="M1105"/>
  <c r="L1105"/>
  <c r="N1105" s="1"/>
  <c r="M1104"/>
  <c r="L1104"/>
  <c r="N1104" s="1"/>
  <c r="M1103"/>
  <c r="L1103"/>
  <c r="M1101"/>
  <c r="L1101"/>
  <c r="N1101" s="1"/>
  <c r="M1100"/>
  <c r="L1100"/>
  <c r="N1100" s="1"/>
  <c r="M1099"/>
  <c r="L1099"/>
  <c r="N1099" s="1"/>
  <c r="C1076"/>
  <c r="C1075"/>
  <c r="L854" i="3"/>
  <c r="L853"/>
  <c r="I853"/>
  <c r="C854"/>
  <c r="C853"/>
  <c r="O732"/>
  <c r="P732"/>
  <c r="Q732"/>
  <c r="O733"/>
  <c r="P733"/>
  <c r="Q733" s="1"/>
  <c r="O734"/>
  <c r="P734"/>
  <c r="Q734" s="1"/>
  <c r="L612"/>
  <c r="C604"/>
  <c r="H329" i="12"/>
  <c r="H357"/>
  <c r="BB2233" i="5"/>
  <c r="BB2234"/>
  <c r="BB2235"/>
  <c r="BA2234"/>
  <c r="BA2235"/>
  <c r="BA2233"/>
  <c r="BB2228"/>
  <c r="BB2229"/>
  <c r="BB2230"/>
  <c r="BA2229"/>
  <c r="BA2230"/>
  <c r="BA2228"/>
  <c r="BB2224"/>
  <c r="BB2225"/>
  <c r="BB2226"/>
  <c r="BA2225"/>
  <c r="BA2226"/>
  <c r="BA2224"/>
  <c r="BB2220"/>
  <c r="BB2221"/>
  <c r="BB2222"/>
  <c r="BA2221"/>
  <c r="BA2222"/>
  <c r="BA2220"/>
  <c r="BC2199"/>
  <c r="BC2200"/>
  <c r="BC2201"/>
  <c r="BB2200"/>
  <c r="BB2201"/>
  <c r="BB2199"/>
  <c r="BC2194"/>
  <c r="BC2195"/>
  <c r="BC2196"/>
  <c r="BB2195"/>
  <c r="BB2196"/>
  <c r="BB2194"/>
  <c r="BC2190"/>
  <c r="BC2191"/>
  <c r="BC2192"/>
  <c r="BB2191"/>
  <c r="BB2192"/>
  <c r="BB2190"/>
  <c r="BC2186"/>
  <c r="BC2187"/>
  <c r="BC2188"/>
  <c r="BB2187"/>
  <c r="BB2188"/>
  <c r="BB2186"/>
  <c r="BB1928"/>
  <c r="BB1929"/>
  <c r="BB1930"/>
  <c r="BA1929"/>
  <c r="BA1930"/>
  <c r="BA1928"/>
  <c r="BB1924"/>
  <c r="BB1925"/>
  <c r="BB1926"/>
  <c r="BA1925"/>
  <c r="BA1926"/>
  <c r="BA1924"/>
  <c r="BB1778"/>
  <c r="BB1779"/>
  <c r="BB1780"/>
  <c r="BA1779"/>
  <c r="BA1780"/>
  <c r="BA1778"/>
  <c r="BB1773"/>
  <c r="BB1774"/>
  <c r="BB1775"/>
  <c r="BA1774"/>
  <c r="BA1775"/>
  <c r="BA1773"/>
  <c r="BC1749"/>
  <c r="BC1750"/>
  <c r="BC1751"/>
  <c r="BB1750"/>
  <c r="BB1751"/>
  <c r="BB1749"/>
  <c r="BC1743"/>
  <c r="BC1744"/>
  <c r="BC1745"/>
  <c r="BB1744"/>
  <c r="BB1745"/>
  <c r="BB1743"/>
  <c r="BB1714"/>
  <c r="BB1715"/>
  <c r="BB1716"/>
  <c r="BA1715"/>
  <c r="BA1716"/>
  <c r="BA1714"/>
  <c r="BB1567"/>
  <c r="BB1568"/>
  <c r="BB1569"/>
  <c r="BA1568"/>
  <c r="BA1569"/>
  <c r="BA1567"/>
  <c r="BB1563"/>
  <c r="BB1564"/>
  <c r="BB1565"/>
  <c r="BA1564"/>
  <c r="BA1565"/>
  <c r="BA1563"/>
  <c r="BB1559"/>
  <c r="BB1560"/>
  <c r="BB1561"/>
  <c r="BA1560"/>
  <c r="BA1561"/>
  <c r="BA1559"/>
  <c r="BB1535"/>
  <c r="BB1536"/>
  <c r="BB1537"/>
  <c r="BA1536"/>
  <c r="BA1537"/>
  <c r="BA1535"/>
  <c r="BB1531"/>
  <c r="BB1532"/>
  <c r="BB1533"/>
  <c r="BA1532"/>
  <c r="BA1533"/>
  <c r="BA1531"/>
  <c r="BB1527"/>
  <c r="BB1528"/>
  <c r="BB1529"/>
  <c r="BA1528"/>
  <c r="BA1529"/>
  <c r="BA1527"/>
  <c r="BB1523"/>
  <c r="BB1524"/>
  <c r="BB1525"/>
  <c r="BA1524"/>
  <c r="BA1525"/>
  <c r="BA1523"/>
  <c r="BB1519"/>
  <c r="BB1520"/>
  <c r="BB1521"/>
  <c r="BA1520"/>
  <c r="BA1521"/>
  <c r="BA1519"/>
  <c r="BB1515"/>
  <c r="BB1516"/>
  <c r="BB1517"/>
  <c r="BA1516"/>
  <c r="BA1517"/>
  <c r="BA1515"/>
  <c r="BB1511"/>
  <c r="BB1512"/>
  <c r="BB1513"/>
  <c r="BA1512"/>
  <c r="BA1513"/>
  <c r="BA1511"/>
  <c r="BB1507"/>
  <c r="BB1508"/>
  <c r="BB1509"/>
  <c r="BA1508"/>
  <c r="BA1509"/>
  <c r="BA1507"/>
  <c r="BB1362"/>
  <c r="BB1363"/>
  <c r="BB1364"/>
  <c r="BA1363"/>
  <c r="BA1364"/>
  <c r="BA1362"/>
  <c r="BB1356"/>
  <c r="BB1357"/>
  <c r="BB1358"/>
  <c r="BA1357"/>
  <c r="BA1358"/>
  <c r="BA1356"/>
  <c r="BB1332"/>
  <c r="BB1333"/>
  <c r="BB1334"/>
  <c r="BA1333"/>
  <c r="BA1334"/>
  <c r="BA1332"/>
  <c r="BB1294"/>
  <c r="BB1295"/>
  <c r="BB1296"/>
  <c r="BA1295"/>
  <c r="BA1296"/>
  <c r="BA1294"/>
  <c r="BB1288"/>
  <c r="BB1289"/>
  <c r="BB1290"/>
  <c r="BA1289"/>
  <c r="BA1290"/>
  <c r="BA1288"/>
  <c r="BB1266"/>
  <c r="BB1267"/>
  <c r="BB1268"/>
  <c r="BA1267"/>
  <c r="BA1268"/>
  <c r="BA1266"/>
  <c r="BB1260"/>
  <c r="BB1261"/>
  <c r="BB1262"/>
  <c r="BA1261"/>
  <c r="BA1262"/>
  <c r="BA1260"/>
  <c r="BB1256"/>
  <c r="BB1257"/>
  <c r="BB1258"/>
  <c r="BA1257"/>
  <c r="BA1258"/>
  <c r="BA1256"/>
  <c r="BB1229"/>
  <c r="BB1230"/>
  <c r="BB1231"/>
  <c r="BA1230"/>
  <c r="BA1231"/>
  <c r="BA1229"/>
  <c r="BB1223"/>
  <c r="BB1224"/>
  <c r="BB1225"/>
  <c r="BA1224"/>
  <c r="BA1225"/>
  <c r="BA1223"/>
  <c r="BB858"/>
  <c r="BB859"/>
  <c r="BB860"/>
  <c r="BA859"/>
  <c r="BA860"/>
  <c r="BA858"/>
  <c r="BC832"/>
  <c r="BC833"/>
  <c r="BC831"/>
  <c r="BB831"/>
  <c r="BB832"/>
  <c r="BB833"/>
  <c r="BA832"/>
  <c r="BA833"/>
  <c r="BA831"/>
  <c r="BB827"/>
  <c r="BB828"/>
  <c r="BB829"/>
  <c r="BA828"/>
  <c r="BA829"/>
  <c r="BA827"/>
  <c r="BB823"/>
  <c r="BB824"/>
  <c r="BB825"/>
  <c r="BA824"/>
  <c r="BA825"/>
  <c r="BA823"/>
  <c r="BC797"/>
  <c r="BC798"/>
  <c r="BC796"/>
  <c r="BB796"/>
  <c r="BB797"/>
  <c r="BB798"/>
  <c r="BA797"/>
  <c r="BA798"/>
  <c r="BA796"/>
  <c r="BB365"/>
  <c r="BB366"/>
  <c r="BB367"/>
  <c r="BA366"/>
  <c r="BA367"/>
  <c r="BA365"/>
  <c r="O101" i="12" l="1"/>
  <c r="O100"/>
  <c r="O99"/>
  <c r="N1107" i="4"/>
  <c r="N1103"/>
  <c r="M373"/>
  <c r="L373"/>
  <c r="N373" s="1"/>
  <c r="M372"/>
  <c r="L372"/>
  <c r="N372" s="1"/>
  <c r="M371"/>
  <c r="L371"/>
  <c r="N371" s="1"/>
  <c r="M369"/>
  <c r="L369"/>
  <c r="N369" s="1"/>
  <c r="M368"/>
  <c r="L368"/>
  <c r="N368" s="1"/>
  <c r="M367"/>
  <c r="L367"/>
  <c r="N367" s="1"/>
  <c r="K365"/>
  <c r="J365"/>
  <c r="I365"/>
  <c r="H365"/>
  <c r="G365"/>
  <c r="F365"/>
  <c r="E365"/>
  <c r="D365"/>
  <c r="C365"/>
  <c r="K364"/>
  <c r="J364"/>
  <c r="I364"/>
  <c r="H364"/>
  <c r="G364"/>
  <c r="F364"/>
  <c r="E364"/>
  <c r="D364"/>
  <c r="C364"/>
  <c r="K363"/>
  <c r="J363"/>
  <c r="I363"/>
  <c r="H363"/>
  <c r="G363"/>
  <c r="F363"/>
  <c r="E363"/>
  <c r="D363"/>
  <c r="C363"/>
  <c r="M361"/>
  <c r="L361"/>
  <c r="M360"/>
  <c r="L360"/>
  <c r="M359"/>
  <c r="L359"/>
  <c r="M357"/>
  <c r="L357"/>
  <c r="M356"/>
  <c r="L356"/>
  <c r="M355"/>
  <c r="L355"/>
  <c r="M353"/>
  <c r="L353"/>
  <c r="M352"/>
  <c r="L352"/>
  <c r="M351"/>
  <c r="L351"/>
  <c r="M349"/>
  <c r="L349"/>
  <c r="M348"/>
  <c r="L348"/>
  <c r="M347"/>
  <c r="L347"/>
  <c r="M345"/>
  <c r="L345"/>
  <c r="M344"/>
  <c r="L344"/>
  <c r="M343"/>
  <c r="L343"/>
  <c r="K341"/>
  <c r="J341"/>
  <c r="I341"/>
  <c r="H341"/>
  <c r="G341"/>
  <c r="F341"/>
  <c r="E341"/>
  <c r="D341"/>
  <c r="C341"/>
  <c r="K340"/>
  <c r="J340"/>
  <c r="I340"/>
  <c r="H340"/>
  <c r="G340"/>
  <c r="F340"/>
  <c r="E340"/>
  <c r="D340"/>
  <c r="C340"/>
  <c r="K339"/>
  <c r="J339"/>
  <c r="I339"/>
  <c r="H339"/>
  <c r="G339"/>
  <c r="F339"/>
  <c r="E339"/>
  <c r="D339"/>
  <c r="C339"/>
  <c r="M337"/>
  <c r="L337"/>
  <c r="M336"/>
  <c r="L336"/>
  <c r="M335"/>
  <c r="L335"/>
  <c r="M333"/>
  <c r="L333"/>
  <c r="M332"/>
  <c r="L332"/>
  <c r="M331"/>
  <c r="L331"/>
  <c r="M329"/>
  <c r="L329"/>
  <c r="M328"/>
  <c r="L328"/>
  <c r="M327"/>
  <c r="L327"/>
  <c r="M325"/>
  <c r="L325"/>
  <c r="M324"/>
  <c r="L324"/>
  <c r="M323"/>
  <c r="L323"/>
  <c r="M321"/>
  <c r="L321"/>
  <c r="M320"/>
  <c r="L320"/>
  <c r="M319"/>
  <c r="L319"/>
  <c r="K300"/>
  <c r="K377" s="1"/>
  <c r="J300"/>
  <c r="J381" s="1"/>
  <c r="I300"/>
  <c r="H300"/>
  <c r="G300"/>
  <c r="F300"/>
  <c r="F381" s="1"/>
  <c r="E300"/>
  <c r="D300"/>
  <c r="D381" s="1"/>
  <c r="C300"/>
  <c r="K299"/>
  <c r="K376" s="1"/>
  <c r="J299"/>
  <c r="I299"/>
  <c r="H299"/>
  <c r="G299"/>
  <c r="F299"/>
  <c r="E299"/>
  <c r="D299"/>
  <c r="C299"/>
  <c r="K298"/>
  <c r="K375" s="1"/>
  <c r="J298"/>
  <c r="I298"/>
  <c r="H298"/>
  <c r="G298"/>
  <c r="F298"/>
  <c r="E298"/>
  <c r="D298"/>
  <c r="C298"/>
  <c r="M296"/>
  <c r="L296"/>
  <c r="M295"/>
  <c r="L295"/>
  <c r="M294"/>
  <c r="L294"/>
  <c r="M292"/>
  <c r="L292"/>
  <c r="M291"/>
  <c r="L291"/>
  <c r="M290"/>
  <c r="L290"/>
  <c r="M288"/>
  <c r="L288"/>
  <c r="M287"/>
  <c r="L287"/>
  <c r="M286"/>
  <c r="L286"/>
  <c r="M284"/>
  <c r="L284"/>
  <c r="M283"/>
  <c r="L283"/>
  <c r="M282"/>
  <c r="L282"/>
  <c r="M280"/>
  <c r="L280"/>
  <c r="M279"/>
  <c r="L279"/>
  <c r="M278"/>
  <c r="L278"/>
  <c r="M276"/>
  <c r="L276"/>
  <c r="M275"/>
  <c r="L275"/>
  <c r="M274"/>
  <c r="L274"/>
  <c r="M272"/>
  <c r="L272"/>
  <c r="M271"/>
  <c r="L271"/>
  <c r="M270"/>
  <c r="L270"/>
  <c r="M268"/>
  <c r="L268"/>
  <c r="M267"/>
  <c r="L267"/>
  <c r="M266"/>
  <c r="L266"/>
  <c r="M264"/>
  <c r="L264"/>
  <c r="M263"/>
  <c r="L263"/>
  <c r="M262"/>
  <c r="L262"/>
  <c r="M260"/>
  <c r="L260"/>
  <c r="M259"/>
  <c r="L259"/>
  <c r="M258"/>
  <c r="L258"/>
  <c r="M256"/>
  <c r="L256"/>
  <c r="M255"/>
  <c r="L255"/>
  <c r="M254"/>
  <c r="L254"/>
  <c r="M252"/>
  <c r="L252"/>
  <c r="M251"/>
  <c r="L251"/>
  <c r="M250"/>
  <c r="L250"/>
  <c r="D224" i="3"/>
  <c r="E224"/>
  <c r="F224"/>
  <c r="G224"/>
  <c r="D225"/>
  <c r="E225"/>
  <c r="F225"/>
  <c r="G225"/>
  <c r="D226"/>
  <c r="E226"/>
  <c r="F226"/>
  <c r="G226"/>
  <c r="C225"/>
  <c r="C226"/>
  <c r="M222"/>
  <c r="L222"/>
  <c r="J222"/>
  <c r="P222" s="1"/>
  <c r="I222"/>
  <c r="O222" s="1"/>
  <c r="M221"/>
  <c r="L221"/>
  <c r="J221"/>
  <c r="P221" s="1"/>
  <c r="I221"/>
  <c r="O221" s="1"/>
  <c r="M220"/>
  <c r="L220"/>
  <c r="J220"/>
  <c r="P220" s="1"/>
  <c r="I220"/>
  <c r="O220" s="1"/>
  <c r="M212"/>
  <c r="M213"/>
  <c r="M214"/>
  <c r="L213"/>
  <c r="L214"/>
  <c r="L212"/>
  <c r="J212"/>
  <c r="J224" s="1"/>
  <c r="J213"/>
  <c r="J225" s="1"/>
  <c r="J214"/>
  <c r="J226" s="1"/>
  <c r="I213"/>
  <c r="I225" s="1"/>
  <c r="I214"/>
  <c r="I226" s="1"/>
  <c r="I212"/>
  <c r="I224" s="1"/>
  <c r="M196"/>
  <c r="M224" s="1"/>
  <c r="M197"/>
  <c r="P197" s="1"/>
  <c r="M198"/>
  <c r="M226" s="1"/>
  <c r="L197"/>
  <c r="L225" s="1"/>
  <c r="L198"/>
  <c r="L226" s="1"/>
  <c r="L196"/>
  <c r="O196" s="1"/>
  <c r="P198"/>
  <c r="O197"/>
  <c r="P196"/>
  <c r="O198" l="1"/>
  <c r="O226"/>
  <c r="O225"/>
  <c r="P226"/>
  <c r="P224"/>
  <c r="L224"/>
  <c r="M225"/>
  <c r="P225" s="1"/>
  <c r="D379" i="4"/>
  <c r="F379"/>
  <c r="J379"/>
  <c r="G380"/>
  <c r="I380"/>
  <c r="C381"/>
  <c r="C379"/>
  <c r="G379"/>
  <c r="I379"/>
  <c r="C380"/>
  <c r="D380"/>
  <c r="I381"/>
  <c r="G381"/>
  <c r="M381" s="1"/>
  <c r="J380"/>
  <c r="F380"/>
  <c r="N250"/>
  <c r="N251"/>
  <c r="N252"/>
  <c r="N254"/>
  <c r="N255"/>
  <c r="N256"/>
  <c r="N258"/>
  <c r="N259"/>
  <c r="N260"/>
  <c r="N262"/>
  <c r="N263"/>
  <c r="N264"/>
  <c r="N266"/>
  <c r="N267"/>
  <c r="N268"/>
  <c r="N270"/>
  <c r="N271"/>
  <c r="N272"/>
  <c r="N274"/>
  <c r="N275"/>
  <c r="N276"/>
  <c r="N278"/>
  <c r="N279"/>
  <c r="N280"/>
  <c r="N282"/>
  <c r="N283"/>
  <c r="N284"/>
  <c r="N286"/>
  <c r="N287"/>
  <c r="N288"/>
  <c r="N290"/>
  <c r="N291"/>
  <c r="N292"/>
  <c r="N295"/>
  <c r="N343"/>
  <c r="N344"/>
  <c r="N345"/>
  <c r="N347"/>
  <c r="N348"/>
  <c r="N349"/>
  <c r="N351"/>
  <c r="N352"/>
  <c r="N353"/>
  <c r="N355"/>
  <c r="N356"/>
  <c r="N357"/>
  <c r="L365"/>
  <c r="M339"/>
  <c r="M340"/>
  <c r="M341"/>
  <c r="N319"/>
  <c r="N320"/>
  <c r="N321"/>
  <c r="N323"/>
  <c r="N324"/>
  <c r="N325"/>
  <c r="N327"/>
  <c r="N328"/>
  <c r="N329"/>
  <c r="N331"/>
  <c r="N332"/>
  <c r="N333"/>
  <c r="L339"/>
  <c r="N336"/>
  <c r="L341"/>
  <c r="M365"/>
  <c r="N335"/>
  <c r="N337"/>
  <c r="L340"/>
  <c r="N360"/>
  <c r="M363"/>
  <c r="M364"/>
  <c r="N359"/>
  <c r="N361"/>
  <c r="L363"/>
  <c r="L364"/>
  <c r="L298"/>
  <c r="L300"/>
  <c r="L377" s="1"/>
  <c r="M298"/>
  <c r="M375" s="1"/>
  <c r="M299"/>
  <c r="M376" s="1"/>
  <c r="M300"/>
  <c r="M377" s="1"/>
  <c r="N294"/>
  <c r="N296"/>
  <c r="L299"/>
  <c r="Q220" i="3"/>
  <c r="Q221"/>
  <c r="Q222"/>
  <c r="Q197"/>
  <c r="Q198"/>
  <c r="Q196"/>
  <c r="M379" i="4" l="1"/>
  <c r="L376"/>
  <c r="N376" s="1"/>
  <c r="N298"/>
  <c r="Q226" i="3"/>
  <c r="Q225"/>
  <c r="L375" i="4"/>
  <c r="N375" s="1"/>
  <c r="N340"/>
  <c r="N299"/>
  <c r="L380"/>
  <c r="M380"/>
  <c r="N380"/>
  <c r="N377"/>
  <c r="L379"/>
  <c r="N379" s="1"/>
  <c r="L381"/>
  <c r="N381" s="1"/>
  <c r="N300"/>
  <c r="N365"/>
  <c r="N341"/>
  <c r="N339"/>
  <c r="N363"/>
  <c r="N364"/>
  <c r="C729" i="10" l="1"/>
  <c r="D729"/>
  <c r="B729"/>
  <c r="C489"/>
  <c r="D489"/>
  <c r="B489"/>
  <c r="C276"/>
  <c r="D276"/>
  <c r="B276"/>
  <c r="D71"/>
  <c r="B71"/>
  <c r="C17"/>
  <c r="C71" l="1"/>
  <c r="BB1933" i="5" l="1"/>
  <c r="BB1934"/>
  <c r="BB1935"/>
  <c r="BA1934"/>
  <c r="BA1935"/>
  <c r="BA1933"/>
  <c r="BA2238"/>
  <c r="BA2239"/>
  <c r="BA2237"/>
  <c r="D2237"/>
  <c r="E2237"/>
  <c r="F2237"/>
  <c r="G2237"/>
  <c r="H2237"/>
  <c r="I2237"/>
  <c r="J2237"/>
  <c r="K2237"/>
  <c r="L2237"/>
  <c r="M2237"/>
  <c r="N2237"/>
  <c r="O2237"/>
  <c r="P2237"/>
  <c r="Q2237"/>
  <c r="R2237"/>
  <c r="S2237"/>
  <c r="T2237"/>
  <c r="U2237"/>
  <c r="V2237"/>
  <c r="W2237"/>
  <c r="X2237"/>
  <c r="Y2237"/>
  <c r="Z2237"/>
  <c r="AA2237"/>
  <c r="AB2237"/>
  <c r="AC2237"/>
  <c r="AD2237"/>
  <c r="AE2237"/>
  <c r="AF2237"/>
  <c r="AG2237"/>
  <c r="AH2237"/>
  <c r="AI2237"/>
  <c r="AJ2237"/>
  <c r="AK2237"/>
  <c r="AL2237"/>
  <c r="AM2237"/>
  <c r="AN2237"/>
  <c r="AO2237"/>
  <c r="AP2237"/>
  <c r="AQ2237"/>
  <c r="AR2237"/>
  <c r="AS2237"/>
  <c r="AT2237"/>
  <c r="AU2237"/>
  <c r="AV2237"/>
  <c r="AW2237"/>
  <c r="AX2237"/>
  <c r="AY2237"/>
  <c r="BC2237"/>
  <c r="D2238"/>
  <c r="E2238"/>
  <c r="F2238"/>
  <c r="G2238"/>
  <c r="H2238"/>
  <c r="I2238"/>
  <c r="J2238"/>
  <c r="K2238"/>
  <c r="L2238"/>
  <c r="M2238"/>
  <c r="N2238"/>
  <c r="O2238"/>
  <c r="P2238"/>
  <c r="Q2238"/>
  <c r="R2238"/>
  <c r="S2238"/>
  <c r="T2238"/>
  <c r="U2238"/>
  <c r="V2238"/>
  <c r="W2238"/>
  <c r="X2238"/>
  <c r="Y2238"/>
  <c r="Z2238"/>
  <c r="AA2238"/>
  <c r="AB2238"/>
  <c r="AC2238"/>
  <c r="AD2238"/>
  <c r="AE2238"/>
  <c r="AF2238"/>
  <c r="AG2238"/>
  <c r="AH2238"/>
  <c r="AI2238"/>
  <c r="AJ2238"/>
  <c r="AK2238"/>
  <c r="AL2238"/>
  <c r="AM2238"/>
  <c r="AN2238"/>
  <c r="AO2238"/>
  <c r="AP2238"/>
  <c r="AQ2238"/>
  <c r="AR2238"/>
  <c r="AS2238"/>
  <c r="AT2238"/>
  <c r="AU2238"/>
  <c r="AV2238"/>
  <c r="AW2238"/>
  <c r="AX2238"/>
  <c r="AY2238"/>
  <c r="BC2238"/>
  <c r="W384" i="12" s="1"/>
  <c r="D2239" i="5"/>
  <c r="E2239"/>
  <c r="F2239"/>
  <c r="G2239"/>
  <c r="H2239"/>
  <c r="I2239"/>
  <c r="J2239"/>
  <c r="K2239"/>
  <c r="L2239"/>
  <c r="M2239"/>
  <c r="N2239"/>
  <c r="O2239"/>
  <c r="P2239"/>
  <c r="Q2239"/>
  <c r="R2239"/>
  <c r="S2239"/>
  <c r="T2239"/>
  <c r="U2239"/>
  <c r="V2239"/>
  <c r="W2239"/>
  <c r="X2239"/>
  <c r="Y2239"/>
  <c r="Z2239"/>
  <c r="AA2239"/>
  <c r="AB2239"/>
  <c r="AC2239"/>
  <c r="AD2239"/>
  <c r="AE2239"/>
  <c r="AF2239"/>
  <c r="AG2239"/>
  <c r="AH2239"/>
  <c r="AI2239"/>
  <c r="AJ2239"/>
  <c r="AK2239"/>
  <c r="AL2239"/>
  <c r="AM2239"/>
  <c r="AN2239"/>
  <c r="AO2239"/>
  <c r="AP2239"/>
  <c r="AQ2239"/>
  <c r="AR2239"/>
  <c r="AS2239"/>
  <c r="AT2239"/>
  <c r="AU2239"/>
  <c r="AV2239"/>
  <c r="AW2239"/>
  <c r="AX2239"/>
  <c r="AY2239"/>
  <c r="BB2239"/>
  <c r="BC2239" s="1"/>
  <c r="C2238"/>
  <c r="C2239"/>
  <c r="C2237"/>
  <c r="D2311"/>
  <c r="E2311"/>
  <c r="F2311"/>
  <c r="G2311"/>
  <c r="H2311"/>
  <c r="I2311"/>
  <c r="J2311"/>
  <c r="K2311"/>
  <c r="L2311"/>
  <c r="M2311"/>
  <c r="N2311"/>
  <c r="O2311"/>
  <c r="P2311"/>
  <c r="BA2311"/>
  <c r="BB2311"/>
  <c r="BC2311"/>
  <c r="D2312"/>
  <c r="E2312"/>
  <c r="F2312"/>
  <c r="G2312"/>
  <c r="H2312"/>
  <c r="I2312"/>
  <c r="J2312"/>
  <c r="K2312"/>
  <c r="L2312"/>
  <c r="M2312"/>
  <c r="N2312"/>
  <c r="O2312"/>
  <c r="P2312"/>
  <c r="BA2312"/>
  <c r="BB2312"/>
  <c r="BC2312"/>
  <c r="D2313"/>
  <c r="E2313"/>
  <c r="F2313"/>
  <c r="G2313"/>
  <c r="H2313"/>
  <c r="I2313"/>
  <c r="J2313"/>
  <c r="K2313"/>
  <c r="L2313"/>
  <c r="M2313"/>
  <c r="N2313"/>
  <c r="O2313"/>
  <c r="P2313"/>
  <c r="BA2313"/>
  <c r="BB2313"/>
  <c r="BC2313"/>
  <c r="C2312"/>
  <c r="C2313"/>
  <c r="C2311"/>
  <c r="BB2309"/>
  <c r="BA2309"/>
  <c r="BB2308"/>
  <c r="BC2308" s="1"/>
  <c r="BB2307"/>
  <c r="BC2307" s="1"/>
  <c r="BB2305"/>
  <c r="BA2305"/>
  <c r="BB2304"/>
  <c r="BA2304"/>
  <c r="BB2303"/>
  <c r="BA2303"/>
  <c r="BB2301"/>
  <c r="BA2301"/>
  <c r="BB2300"/>
  <c r="BA2300"/>
  <c r="BB2299"/>
  <c r="BA2299"/>
  <c r="BB2297"/>
  <c r="BA2297"/>
  <c r="BB2296"/>
  <c r="BA2296"/>
  <c r="BB2295"/>
  <c r="BA2295"/>
  <c r="BB2293"/>
  <c r="BA2293"/>
  <c r="BB2292"/>
  <c r="BC2292" s="1"/>
  <c r="BB2291"/>
  <c r="BC2291" s="1"/>
  <c r="BC2293" l="1"/>
  <c r="BC2295"/>
  <c r="BC2296"/>
  <c r="BC2297"/>
  <c r="BC2299"/>
  <c r="BC2300"/>
  <c r="BC2301"/>
  <c r="BC2303"/>
  <c r="BC2304"/>
  <c r="BC2305"/>
  <c r="BC2309"/>
  <c r="G435" i="12" l="1"/>
  <c r="O435"/>
  <c r="U435"/>
  <c r="G436"/>
  <c r="O436"/>
  <c r="U436"/>
  <c r="G437"/>
  <c r="O437"/>
  <c r="U437"/>
  <c r="V444"/>
  <c r="P445"/>
  <c r="V445"/>
  <c r="J48"/>
  <c r="C445"/>
  <c r="C416" i="3"/>
  <c r="Q312"/>
  <c r="O314"/>
  <c r="C268"/>
  <c r="C267"/>
  <c r="C264"/>
  <c r="C263"/>
  <c r="C176"/>
  <c r="C224" s="1"/>
  <c r="O224" s="1"/>
  <c r="Q224" s="1"/>
  <c r="C14"/>
  <c r="C42"/>
  <c r="BB2289" i="5"/>
  <c r="BA2289"/>
  <c r="BC2289" s="1"/>
  <c r="BB2288"/>
  <c r="BA2288"/>
  <c r="BC2288" s="1"/>
  <c r="BB2287"/>
  <c r="BC2287" s="1"/>
  <c r="BB2285"/>
  <c r="BA2285"/>
  <c r="BB2284"/>
  <c r="BC2284" s="1"/>
  <c r="BB2283"/>
  <c r="BC2283" s="1"/>
  <c r="BB2281"/>
  <c r="BA2281"/>
  <c r="BB2280"/>
  <c r="BC2280" s="1"/>
  <c r="BB2279"/>
  <c r="BC2279" s="1"/>
  <c r="BB2277"/>
  <c r="BA2277"/>
  <c r="BB2276"/>
  <c r="BA2276"/>
  <c r="BB2275"/>
  <c r="BC2275" s="1"/>
  <c r="BB2273"/>
  <c r="BA2273"/>
  <c r="BC2273" s="1"/>
  <c r="BB2272"/>
  <c r="BA2272"/>
  <c r="BC2272" s="1"/>
  <c r="BB2271"/>
  <c r="BA2271"/>
  <c r="BC2271" s="1"/>
  <c r="BB2269"/>
  <c r="BA2269"/>
  <c r="BC2269" s="1"/>
  <c r="BB2268"/>
  <c r="BA2268"/>
  <c r="BC2268" s="1"/>
  <c r="BB2267"/>
  <c r="BC2267" s="1"/>
  <c r="BB2265"/>
  <c r="BA2265"/>
  <c r="BB2264"/>
  <c r="BA2264"/>
  <c r="BB2263"/>
  <c r="BA2263"/>
  <c r="BB2261"/>
  <c r="BA2261"/>
  <c r="BC2261" s="1"/>
  <c r="BB2260"/>
  <c r="BC2260" s="1"/>
  <c r="BB2259"/>
  <c r="BC2259" s="1"/>
  <c r="BB2257"/>
  <c r="BA2257"/>
  <c r="BC2257" s="1"/>
  <c r="BB2256"/>
  <c r="BC2256" s="1"/>
  <c r="BB2255"/>
  <c r="BC2255" s="1"/>
  <c r="Q314" i="3" l="1"/>
  <c r="O313"/>
  <c r="Q313" s="1"/>
  <c r="BC2276" i="5"/>
  <c r="BC2281"/>
  <c r="BC2285"/>
  <c r="BC2263"/>
  <c r="BC2264"/>
  <c r="BC2265"/>
  <c r="BC2277"/>
  <c r="G191" i="11" l="1"/>
  <c r="G192" s="1"/>
  <c r="F191"/>
  <c r="F192" s="1"/>
  <c r="E191"/>
  <c r="E192" s="1"/>
  <c r="BB1326" i="5"/>
  <c r="BB1327"/>
  <c r="BB1328"/>
  <c r="BA1327"/>
  <c r="BC1327" s="1"/>
  <c r="BA1328"/>
  <c r="BC1328" s="1"/>
  <c r="BA1326"/>
  <c r="BB1322"/>
  <c r="BB1323"/>
  <c r="BB1324"/>
  <c r="BA1323"/>
  <c r="BC1323" s="1"/>
  <c r="BA1324"/>
  <c r="BC1324" s="1"/>
  <c r="BA1322"/>
  <c r="G427" i="12"/>
  <c r="O427"/>
  <c r="U427"/>
  <c r="G428"/>
  <c r="O428"/>
  <c r="U428"/>
  <c r="G429"/>
  <c r="O429"/>
  <c r="U429"/>
  <c r="G155"/>
  <c r="O155"/>
  <c r="U155"/>
  <c r="G156"/>
  <c r="O156"/>
  <c r="U156"/>
  <c r="G157"/>
  <c r="O157"/>
  <c r="U157"/>
  <c r="T360"/>
  <c r="T359"/>
  <c r="U359" s="1"/>
  <c r="T356"/>
  <c r="T355"/>
  <c r="U355" s="1"/>
  <c r="T352"/>
  <c r="T351"/>
  <c r="T348"/>
  <c r="T347"/>
  <c r="T383" s="1"/>
  <c r="S352"/>
  <c r="S351"/>
  <c r="S348"/>
  <c r="S347"/>
  <c r="S383" s="1"/>
  <c r="H296"/>
  <c r="H297"/>
  <c r="H295"/>
  <c r="H304"/>
  <c r="H305"/>
  <c r="H303"/>
  <c r="F292"/>
  <c r="G292" s="1"/>
  <c r="F293"/>
  <c r="G293" s="1"/>
  <c r="F291"/>
  <c r="G291" s="1"/>
  <c r="T235"/>
  <c r="S240"/>
  <c r="S239"/>
  <c r="S244"/>
  <c r="S243"/>
  <c r="S236"/>
  <c r="S235"/>
  <c r="U235" s="1"/>
  <c r="X441"/>
  <c r="W441"/>
  <c r="T441"/>
  <c r="S441"/>
  <c r="R441"/>
  <c r="Q441"/>
  <c r="N441"/>
  <c r="M441"/>
  <c r="L441"/>
  <c r="J441"/>
  <c r="H441"/>
  <c r="F441"/>
  <c r="E441"/>
  <c r="E445" s="1"/>
  <c r="C441"/>
  <c r="C444" s="1"/>
  <c r="X440"/>
  <c r="T440"/>
  <c r="S440"/>
  <c r="R440"/>
  <c r="Q440"/>
  <c r="N440"/>
  <c r="M440"/>
  <c r="L440"/>
  <c r="J440"/>
  <c r="H440"/>
  <c r="F440"/>
  <c r="E440"/>
  <c r="E444" s="1"/>
  <c r="C440"/>
  <c r="C443" s="1"/>
  <c r="X439"/>
  <c r="T439"/>
  <c r="S439"/>
  <c r="R439"/>
  <c r="Q439"/>
  <c r="N439"/>
  <c r="M439"/>
  <c r="L439"/>
  <c r="J439"/>
  <c r="H439"/>
  <c r="F439"/>
  <c r="E439"/>
  <c r="E443" s="1"/>
  <c r="C439"/>
  <c r="U433"/>
  <c r="O433"/>
  <c r="G433"/>
  <c r="U432"/>
  <c r="O432"/>
  <c r="G432"/>
  <c r="U431"/>
  <c r="O431"/>
  <c r="G431"/>
  <c r="U425"/>
  <c r="O425"/>
  <c r="G425"/>
  <c r="U424"/>
  <c r="O424"/>
  <c r="G424"/>
  <c r="U423"/>
  <c r="O423"/>
  <c r="G423"/>
  <c r="U421"/>
  <c r="O421"/>
  <c r="G421"/>
  <c r="U420"/>
  <c r="O420"/>
  <c r="G420"/>
  <c r="U419"/>
  <c r="O419"/>
  <c r="G419"/>
  <c r="U417"/>
  <c r="O417"/>
  <c r="G417"/>
  <c r="U416"/>
  <c r="O416"/>
  <c r="G416"/>
  <c r="U415"/>
  <c r="O415"/>
  <c r="G415"/>
  <c r="U413"/>
  <c r="O413"/>
  <c r="G413"/>
  <c r="U412"/>
  <c r="O412"/>
  <c r="G412"/>
  <c r="U411"/>
  <c r="O411"/>
  <c r="G411"/>
  <c r="T385"/>
  <c r="S385"/>
  <c r="R385"/>
  <c r="Q385"/>
  <c r="L385"/>
  <c r="K385"/>
  <c r="J385"/>
  <c r="E385"/>
  <c r="D385"/>
  <c r="C385"/>
  <c r="T384"/>
  <c r="S384"/>
  <c r="R384"/>
  <c r="Q384"/>
  <c r="L384"/>
  <c r="K384"/>
  <c r="J384"/>
  <c r="E384"/>
  <c r="D384"/>
  <c r="C384"/>
  <c r="R383"/>
  <c r="Q383"/>
  <c r="L383"/>
  <c r="K383"/>
  <c r="J383"/>
  <c r="E383"/>
  <c r="D383"/>
  <c r="C383"/>
  <c r="U381"/>
  <c r="O381"/>
  <c r="G381"/>
  <c r="U380"/>
  <c r="O380"/>
  <c r="G380"/>
  <c r="U379"/>
  <c r="O379"/>
  <c r="G379"/>
  <c r="U377"/>
  <c r="O377"/>
  <c r="G377"/>
  <c r="U376"/>
  <c r="O376"/>
  <c r="G376"/>
  <c r="U375"/>
  <c r="O375"/>
  <c r="G375"/>
  <c r="U373"/>
  <c r="O373"/>
  <c r="G373"/>
  <c r="U372"/>
  <c r="O372"/>
  <c r="G372"/>
  <c r="U371"/>
  <c r="O371"/>
  <c r="G371"/>
  <c r="U369"/>
  <c r="O369"/>
  <c r="G369"/>
  <c r="U368"/>
  <c r="O368"/>
  <c r="G368"/>
  <c r="U367"/>
  <c r="O367"/>
  <c r="G367"/>
  <c r="U365"/>
  <c r="O365"/>
  <c r="G365"/>
  <c r="U364"/>
  <c r="O364"/>
  <c r="G364"/>
  <c r="U363"/>
  <c r="O363"/>
  <c r="G363"/>
  <c r="U361"/>
  <c r="U360"/>
  <c r="U357"/>
  <c r="U356"/>
  <c r="H196"/>
  <c r="H197"/>
  <c r="H195"/>
  <c r="H184"/>
  <c r="H185"/>
  <c r="H183"/>
  <c r="F180"/>
  <c r="G180" s="1"/>
  <c r="F181"/>
  <c r="G181" s="1"/>
  <c r="F179"/>
  <c r="G179" s="1"/>
  <c r="T100"/>
  <c r="T101"/>
  <c r="T99"/>
  <c r="BC1322" i="5" l="1"/>
  <c r="BC1326"/>
  <c r="U441" i="12"/>
  <c r="U440"/>
  <c r="U439"/>
  <c r="U385"/>
  <c r="U384"/>
  <c r="U383"/>
  <c r="R159" l="1"/>
  <c r="R160"/>
  <c r="R161"/>
  <c r="S161"/>
  <c r="T161"/>
  <c r="Q160"/>
  <c r="Q161"/>
  <c r="Q159"/>
  <c r="K159"/>
  <c r="L159"/>
  <c r="K160"/>
  <c r="L160"/>
  <c r="K161"/>
  <c r="L161"/>
  <c r="J160"/>
  <c r="J161"/>
  <c r="J159"/>
  <c r="D159"/>
  <c r="E159"/>
  <c r="D160"/>
  <c r="E160"/>
  <c r="D161"/>
  <c r="E161"/>
  <c r="C160"/>
  <c r="C161"/>
  <c r="C159"/>
  <c r="O120"/>
  <c r="O121"/>
  <c r="O119"/>
  <c r="T136"/>
  <c r="T160" s="1"/>
  <c r="T135"/>
  <c r="T159" s="1"/>
  <c r="S136"/>
  <c r="S160" s="1"/>
  <c r="S135"/>
  <c r="S159" s="1"/>
  <c r="H136"/>
  <c r="H137"/>
  <c r="H135"/>
  <c r="F136"/>
  <c r="G136" s="1"/>
  <c r="F137"/>
  <c r="G137" s="1"/>
  <c r="F135"/>
  <c r="G135" s="1"/>
  <c r="H160"/>
  <c r="H161"/>
  <c r="G120"/>
  <c r="G124"/>
  <c r="G125"/>
  <c r="G123"/>
  <c r="U153"/>
  <c r="O153"/>
  <c r="G153"/>
  <c r="U152"/>
  <c r="O152"/>
  <c r="G152"/>
  <c r="U151"/>
  <c r="O151"/>
  <c r="G151"/>
  <c r="U149"/>
  <c r="O149"/>
  <c r="G149"/>
  <c r="U148"/>
  <c r="O148"/>
  <c r="G148"/>
  <c r="U147"/>
  <c r="O147"/>
  <c r="G147"/>
  <c r="U145"/>
  <c r="O145"/>
  <c r="G145"/>
  <c r="U144"/>
  <c r="O144"/>
  <c r="G144"/>
  <c r="U143"/>
  <c r="O143"/>
  <c r="G143"/>
  <c r="U141"/>
  <c r="O141"/>
  <c r="G141"/>
  <c r="U140"/>
  <c r="O140"/>
  <c r="G140"/>
  <c r="U139"/>
  <c r="O139"/>
  <c r="G139"/>
  <c r="U137"/>
  <c r="U135"/>
  <c r="U133"/>
  <c r="G133"/>
  <c r="U132"/>
  <c r="G132"/>
  <c r="U131"/>
  <c r="G131"/>
  <c r="U129"/>
  <c r="O129"/>
  <c r="G129"/>
  <c r="U128"/>
  <c r="O128"/>
  <c r="G128"/>
  <c r="U127"/>
  <c r="O127"/>
  <c r="G127"/>
  <c r="U125"/>
  <c r="O125"/>
  <c r="U124"/>
  <c r="O124"/>
  <c r="U123"/>
  <c r="O123"/>
  <c r="H159" l="1"/>
  <c r="O137"/>
  <c r="O136"/>
  <c r="O131"/>
  <c r="O135"/>
  <c r="O133"/>
  <c r="U159"/>
  <c r="U161"/>
  <c r="O132"/>
  <c r="U136"/>
  <c r="U160" s="1"/>
  <c r="F159"/>
  <c r="G160"/>
  <c r="F161"/>
  <c r="G121"/>
  <c r="G161" s="1"/>
  <c r="F160"/>
  <c r="G119"/>
  <c r="G159" s="1"/>
  <c r="T329"/>
  <c r="S329"/>
  <c r="R329"/>
  <c r="Q329"/>
  <c r="L329"/>
  <c r="K329"/>
  <c r="J329"/>
  <c r="F329"/>
  <c r="E329"/>
  <c r="D329"/>
  <c r="C329"/>
  <c r="T328"/>
  <c r="S328"/>
  <c r="R328"/>
  <c r="Q328"/>
  <c r="L328"/>
  <c r="K328"/>
  <c r="J328"/>
  <c r="F328"/>
  <c r="E328"/>
  <c r="D328"/>
  <c r="C328"/>
  <c r="T327"/>
  <c r="S327"/>
  <c r="R327"/>
  <c r="Q327"/>
  <c r="U327" s="1"/>
  <c r="L327"/>
  <c r="K327"/>
  <c r="J327"/>
  <c r="F327"/>
  <c r="E327"/>
  <c r="D327"/>
  <c r="C327"/>
  <c r="U325"/>
  <c r="O325"/>
  <c r="G325"/>
  <c r="U324"/>
  <c r="O324"/>
  <c r="G324"/>
  <c r="U323"/>
  <c r="O323"/>
  <c r="G323"/>
  <c r="U321"/>
  <c r="O321"/>
  <c r="G321"/>
  <c r="U320"/>
  <c r="O320"/>
  <c r="G320"/>
  <c r="U319"/>
  <c r="O319"/>
  <c r="G319"/>
  <c r="U317"/>
  <c r="O317"/>
  <c r="G317"/>
  <c r="U316"/>
  <c r="O316"/>
  <c r="G316"/>
  <c r="U315"/>
  <c r="O315"/>
  <c r="G315"/>
  <c r="U313"/>
  <c r="O313"/>
  <c r="G313"/>
  <c r="U312"/>
  <c r="O312"/>
  <c r="G312"/>
  <c r="U311"/>
  <c r="O311"/>
  <c r="G311"/>
  <c r="U309"/>
  <c r="O309"/>
  <c r="G309"/>
  <c r="U308"/>
  <c r="O308"/>
  <c r="G308"/>
  <c r="U307"/>
  <c r="O307"/>
  <c r="G307"/>
  <c r="U305"/>
  <c r="G305"/>
  <c r="U304"/>
  <c r="G304"/>
  <c r="U303"/>
  <c r="G303"/>
  <c r="U301"/>
  <c r="G301"/>
  <c r="U300"/>
  <c r="G300"/>
  <c r="U299"/>
  <c r="G299"/>
  <c r="T273"/>
  <c r="S273"/>
  <c r="R273"/>
  <c r="Q273"/>
  <c r="L273"/>
  <c r="K273"/>
  <c r="J273"/>
  <c r="E273"/>
  <c r="D273"/>
  <c r="C273"/>
  <c r="T272"/>
  <c r="S272"/>
  <c r="R272"/>
  <c r="Q272"/>
  <c r="L272"/>
  <c r="K272"/>
  <c r="J272"/>
  <c r="E272"/>
  <c r="D272"/>
  <c r="C272"/>
  <c r="T271"/>
  <c r="S271"/>
  <c r="R271"/>
  <c r="Q271"/>
  <c r="L271"/>
  <c r="K271"/>
  <c r="J271"/>
  <c r="E271"/>
  <c r="D271"/>
  <c r="U269"/>
  <c r="O269"/>
  <c r="G269"/>
  <c r="U268"/>
  <c r="O268"/>
  <c r="G268"/>
  <c r="U267"/>
  <c r="O267"/>
  <c r="G267"/>
  <c r="U265"/>
  <c r="O265"/>
  <c r="G265"/>
  <c r="U264"/>
  <c r="O264"/>
  <c r="G264"/>
  <c r="U263"/>
  <c r="O263"/>
  <c r="G263"/>
  <c r="U261"/>
  <c r="O261"/>
  <c r="G261"/>
  <c r="U260"/>
  <c r="O260"/>
  <c r="G260"/>
  <c r="U259"/>
  <c r="O259"/>
  <c r="G259"/>
  <c r="U257"/>
  <c r="O257"/>
  <c r="G257"/>
  <c r="U256"/>
  <c r="O256"/>
  <c r="G256"/>
  <c r="U255"/>
  <c r="O255"/>
  <c r="G255"/>
  <c r="U253"/>
  <c r="O253"/>
  <c r="G253"/>
  <c r="U252"/>
  <c r="O252"/>
  <c r="G252"/>
  <c r="U251"/>
  <c r="O251"/>
  <c r="G251"/>
  <c r="U249"/>
  <c r="O249"/>
  <c r="G249"/>
  <c r="U248"/>
  <c r="O248"/>
  <c r="G248"/>
  <c r="U247"/>
  <c r="O247"/>
  <c r="G247"/>
  <c r="U245"/>
  <c r="U244"/>
  <c r="U243"/>
  <c r="T217"/>
  <c r="S217"/>
  <c r="R217"/>
  <c r="Q217"/>
  <c r="L217"/>
  <c r="K217"/>
  <c r="J217"/>
  <c r="H217"/>
  <c r="F217"/>
  <c r="E217"/>
  <c r="D217"/>
  <c r="C217"/>
  <c r="T216"/>
  <c r="S216"/>
  <c r="R216"/>
  <c r="Q216"/>
  <c r="L216"/>
  <c r="K216"/>
  <c r="J216"/>
  <c r="H216"/>
  <c r="F216"/>
  <c r="E216"/>
  <c r="D216"/>
  <c r="C216"/>
  <c r="T215"/>
  <c r="S215"/>
  <c r="R215"/>
  <c r="Q215"/>
  <c r="L215"/>
  <c r="K215"/>
  <c r="J215"/>
  <c r="H215"/>
  <c r="F215"/>
  <c r="E215"/>
  <c r="D215"/>
  <c r="C215"/>
  <c r="U213"/>
  <c r="O213"/>
  <c r="G213"/>
  <c r="U212"/>
  <c r="O212"/>
  <c r="G212"/>
  <c r="U211"/>
  <c r="O211"/>
  <c r="G211"/>
  <c r="U209"/>
  <c r="O209"/>
  <c r="G209"/>
  <c r="U208"/>
  <c r="O208"/>
  <c r="G208"/>
  <c r="U207"/>
  <c r="O207"/>
  <c r="G207"/>
  <c r="U205"/>
  <c r="O205"/>
  <c r="G205"/>
  <c r="U204"/>
  <c r="O204"/>
  <c r="G204"/>
  <c r="U203"/>
  <c r="O203"/>
  <c r="G203"/>
  <c r="U201"/>
  <c r="O201"/>
  <c r="G201"/>
  <c r="U200"/>
  <c r="O200"/>
  <c r="G200"/>
  <c r="U199"/>
  <c r="O199"/>
  <c r="G199"/>
  <c r="U197"/>
  <c r="G197"/>
  <c r="U196"/>
  <c r="G196"/>
  <c r="U195"/>
  <c r="G195"/>
  <c r="U193"/>
  <c r="G193"/>
  <c r="U192"/>
  <c r="G192"/>
  <c r="U191"/>
  <c r="G191"/>
  <c r="U189"/>
  <c r="G189"/>
  <c r="U188"/>
  <c r="G188"/>
  <c r="U187"/>
  <c r="G187"/>
  <c r="S100"/>
  <c r="R100"/>
  <c r="Q100"/>
  <c r="P100"/>
  <c r="P444" s="1"/>
  <c r="L100"/>
  <c r="K100"/>
  <c r="J100"/>
  <c r="I100"/>
  <c r="H100"/>
  <c r="F100"/>
  <c r="E100"/>
  <c r="D100"/>
  <c r="C100"/>
  <c r="V99"/>
  <c r="V443" s="1"/>
  <c r="S99"/>
  <c r="R99"/>
  <c r="Q99"/>
  <c r="P99"/>
  <c r="P443" s="1"/>
  <c r="L99"/>
  <c r="K99"/>
  <c r="J99"/>
  <c r="J443" s="1"/>
  <c r="I99"/>
  <c r="H99"/>
  <c r="F99"/>
  <c r="E99"/>
  <c r="D99"/>
  <c r="C99"/>
  <c r="U97"/>
  <c r="N97"/>
  <c r="G97"/>
  <c r="U96"/>
  <c r="N96"/>
  <c r="G96"/>
  <c r="U95"/>
  <c r="N95"/>
  <c r="G95"/>
  <c r="U93"/>
  <c r="N93"/>
  <c r="G93"/>
  <c r="U92"/>
  <c r="N92"/>
  <c r="G92"/>
  <c r="U91"/>
  <c r="N91"/>
  <c r="G91"/>
  <c r="U89"/>
  <c r="O89"/>
  <c r="G89"/>
  <c r="U88"/>
  <c r="O88"/>
  <c r="G88"/>
  <c r="U87"/>
  <c r="O87"/>
  <c r="G87"/>
  <c r="U85"/>
  <c r="O85"/>
  <c r="G85"/>
  <c r="U84"/>
  <c r="O84"/>
  <c r="G84"/>
  <c r="U83"/>
  <c r="O83"/>
  <c r="G83"/>
  <c r="U81"/>
  <c r="O81"/>
  <c r="G81"/>
  <c r="U80"/>
  <c r="O80"/>
  <c r="G80"/>
  <c r="U79"/>
  <c r="O79"/>
  <c r="G79"/>
  <c r="U77"/>
  <c r="O77"/>
  <c r="G77"/>
  <c r="U76"/>
  <c r="O76"/>
  <c r="U75"/>
  <c r="O75"/>
  <c r="U73"/>
  <c r="O73"/>
  <c r="G73"/>
  <c r="U72"/>
  <c r="O72"/>
  <c r="G72"/>
  <c r="U71"/>
  <c r="O71"/>
  <c r="G71"/>
  <c r="G327" l="1"/>
  <c r="G328"/>
  <c r="G329"/>
  <c r="U216"/>
  <c r="U99"/>
  <c r="U101"/>
  <c r="U100"/>
  <c r="U329"/>
  <c r="U328"/>
  <c r="U273"/>
  <c r="U272"/>
  <c r="U271"/>
  <c r="U215"/>
  <c r="U217"/>
  <c r="G216"/>
  <c r="G217"/>
  <c r="G215"/>
  <c r="G99"/>
  <c r="G100"/>
  <c r="U18"/>
  <c r="U17"/>
  <c r="U16"/>
  <c r="U14"/>
  <c r="U13"/>
  <c r="U12"/>
  <c r="H897" i="3" l="1"/>
  <c r="K897"/>
  <c r="H898"/>
  <c r="K898"/>
  <c r="H899"/>
  <c r="K899"/>
  <c r="BC2234" i="5"/>
  <c r="BC2233"/>
  <c r="BD2200"/>
  <c r="BD2199"/>
  <c r="AA2234"/>
  <c r="AA2233"/>
  <c r="AB2200"/>
  <c r="AB2199"/>
  <c r="BB1571"/>
  <c r="BB1572"/>
  <c r="BB1573"/>
  <c r="BA1572"/>
  <c r="BC1572" s="1"/>
  <c r="BA1573"/>
  <c r="BC1573" s="1"/>
  <c r="BA1571"/>
  <c r="BC1571" s="1"/>
  <c r="BB1539"/>
  <c r="BB1540"/>
  <c r="BB1541"/>
  <c r="BA1541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B910"/>
  <c r="AC910"/>
  <c r="AD910"/>
  <c r="AE910"/>
  <c r="AF910"/>
  <c r="AG910"/>
  <c r="AH910"/>
  <c r="AI910"/>
  <c r="AJ910"/>
  <c r="AK910"/>
  <c r="AL910"/>
  <c r="AM910"/>
  <c r="AN910"/>
  <c r="AO910"/>
  <c r="AP910"/>
  <c r="AQ910"/>
  <c r="AR910"/>
  <c r="AS910"/>
  <c r="AT910"/>
  <c r="AU910"/>
  <c r="AV910"/>
  <c r="AW910"/>
  <c r="AX910"/>
  <c r="AY910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B911"/>
  <c r="AC911"/>
  <c r="AD911"/>
  <c r="AE911"/>
  <c r="AF911"/>
  <c r="AG911"/>
  <c r="AH911"/>
  <c r="AI911"/>
  <c r="AJ911"/>
  <c r="AK911"/>
  <c r="AL911"/>
  <c r="AM911"/>
  <c r="AN911"/>
  <c r="AO911"/>
  <c r="AP911"/>
  <c r="AQ911"/>
  <c r="AR911"/>
  <c r="AS911"/>
  <c r="AT911"/>
  <c r="AU911"/>
  <c r="AV911"/>
  <c r="AW911"/>
  <c r="AX911"/>
  <c r="AY911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AE912"/>
  <c r="AF912"/>
  <c r="AG912"/>
  <c r="AH912"/>
  <c r="AI912"/>
  <c r="AJ912"/>
  <c r="AK912"/>
  <c r="AL912"/>
  <c r="AM912"/>
  <c r="AN912"/>
  <c r="AO912"/>
  <c r="AP912"/>
  <c r="AQ912"/>
  <c r="AR912"/>
  <c r="AS912"/>
  <c r="AT912"/>
  <c r="AU912"/>
  <c r="AV912"/>
  <c r="AW912"/>
  <c r="AX912"/>
  <c r="AY912"/>
  <c r="C911"/>
  <c r="C912"/>
  <c r="C910"/>
  <c r="BB874"/>
  <c r="BB875"/>
  <c r="BB876"/>
  <c r="BA875"/>
  <c r="BC875" s="1"/>
  <c r="BA876"/>
  <c r="BC876" s="1"/>
  <c r="BA874"/>
  <c r="AA859"/>
  <c r="AA875" s="1"/>
  <c r="AA858"/>
  <c r="AA874" s="1"/>
  <c r="BB836"/>
  <c r="BB837"/>
  <c r="BB838"/>
  <c r="BA837"/>
  <c r="BC837" s="1"/>
  <c r="BA838"/>
  <c r="BC838" s="1"/>
  <c r="BA836"/>
  <c r="BC836" s="1"/>
  <c r="BB801"/>
  <c r="BB802"/>
  <c r="BB803"/>
  <c r="BA802"/>
  <c r="BA803"/>
  <c r="BA801"/>
  <c r="AA832"/>
  <c r="AA837" s="1"/>
  <c r="AA831"/>
  <c r="AA836" s="1"/>
  <c r="BC802"/>
  <c r="BC801"/>
  <c r="AA797"/>
  <c r="AA802" s="1"/>
  <c r="AA796"/>
  <c r="AA801" s="1"/>
  <c r="AF1202"/>
  <c r="AG1202"/>
  <c r="AH1202"/>
  <c r="AI1202"/>
  <c r="AJ1202"/>
  <c r="AK1202"/>
  <c r="AO1202"/>
  <c r="AP1202"/>
  <c r="AQ1202"/>
  <c r="AR1202"/>
  <c r="AS1202"/>
  <c r="AT1202"/>
  <c r="AU1202"/>
  <c r="AV1202"/>
  <c r="AW1202"/>
  <c r="AX1202"/>
  <c r="AY1202"/>
  <c r="AF1203"/>
  <c r="AG1203"/>
  <c r="AH1203"/>
  <c r="AI1203"/>
  <c r="AJ1203"/>
  <c r="AK1203"/>
  <c r="AO1203"/>
  <c r="AP1203"/>
  <c r="AQ1203"/>
  <c r="AR1203"/>
  <c r="AS1203"/>
  <c r="AT1203"/>
  <c r="AU1203"/>
  <c r="AV1203"/>
  <c r="AW1203"/>
  <c r="AX1203"/>
  <c r="AY1203"/>
  <c r="K1204"/>
  <c r="T1204"/>
  <c r="AF1204"/>
  <c r="AG1204"/>
  <c r="AH1204"/>
  <c r="AI1204"/>
  <c r="AJ1204"/>
  <c r="AK1204"/>
  <c r="AO1204"/>
  <c r="AP1204"/>
  <c r="AQ1204"/>
  <c r="AR1204"/>
  <c r="AS1204"/>
  <c r="AT1204"/>
  <c r="AU1204"/>
  <c r="AV1204"/>
  <c r="AW1204"/>
  <c r="AX1204"/>
  <c r="AY1204"/>
  <c r="AF767"/>
  <c r="AG767"/>
  <c r="AH767"/>
  <c r="AI767"/>
  <c r="AJ767"/>
  <c r="AK767"/>
  <c r="AO767"/>
  <c r="AP767"/>
  <c r="AQ767"/>
  <c r="AR767"/>
  <c r="AS767"/>
  <c r="AT767"/>
  <c r="AU767"/>
  <c r="AV767"/>
  <c r="AW767"/>
  <c r="AX767"/>
  <c r="AY767"/>
  <c r="AF768"/>
  <c r="AG768"/>
  <c r="AH768"/>
  <c r="AI768"/>
  <c r="AJ768"/>
  <c r="AK768"/>
  <c r="AO768"/>
  <c r="AP768"/>
  <c r="AQ768"/>
  <c r="AR768"/>
  <c r="AS768"/>
  <c r="AT768"/>
  <c r="AU768"/>
  <c r="AV768"/>
  <c r="AW768"/>
  <c r="AX768"/>
  <c r="AY768"/>
  <c r="K769"/>
  <c r="T769"/>
  <c r="AF769"/>
  <c r="AG769"/>
  <c r="AH769"/>
  <c r="AI769"/>
  <c r="AJ769"/>
  <c r="AK769"/>
  <c r="AO769"/>
  <c r="AP769"/>
  <c r="AQ769"/>
  <c r="AR769"/>
  <c r="AS769"/>
  <c r="AT769"/>
  <c r="AU769"/>
  <c r="AV769"/>
  <c r="AW769"/>
  <c r="AX769"/>
  <c r="AY769"/>
  <c r="BH765"/>
  <c r="BG765"/>
  <c r="BF765"/>
  <c r="BE765"/>
  <c r="BD765"/>
  <c r="BB765"/>
  <c r="BA765"/>
  <c r="BH764"/>
  <c r="BG764"/>
  <c r="BF764"/>
  <c r="BE764"/>
  <c r="BD764"/>
  <c r="BB764"/>
  <c r="BA764"/>
  <c r="BH763"/>
  <c r="BG763"/>
  <c r="BF763"/>
  <c r="BE763"/>
  <c r="BD763"/>
  <c r="BB763"/>
  <c r="BA763"/>
  <c r="AE765"/>
  <c r="AD765"/>
  <c r="AC765"/>
  <c r="AB765"/>
  <c r="AA765"/>
  <c r="Z765"/>
  <c r="Y765"/>
  <c r="X765"/>
  <c r="W765"/>
  <c r="V765"/>
  <c r="U765"/>
  <c r="S765"/>
  <c r="R765"/>
  <c r="Q765"/>
  <c r="P765"/>
  <c r="O765"/>
  <c r="N765"/>
  <c r="M765"/>
  <c r="L765"/>
  <c r="J765"/>
  <c r="I765"/>
  <c r="H765"/>
  <c r="G765"/>
  <c r="F765"/>
  <c r="E765"/>
  <c r="D765"/>
  <c r="C765"/>
  <c r="AE764"/>
  <c r="AD764"/>
  <c r="AC764"/>
  <c r="AB764"/>
  <c r="AA764"/>
  <c r="Z764"/>
  <c r="Y764"/>
  <c r="X764"/>
  <c r="W764"/>
  <c r="V764"/>
  <c r="U764"/>
  <c r="T764"/>
  <c r="S764"/>
  <c r="R764"/>
  <c r="Q764"/>
  <c r="P764"/>
  <c r="O764"/>
  <c r="N764"/>
  <c r="M764"/>
  <c r="L764"/>
  <c r="K764"/>
  <c r="J764"/>
  <c r="I764"/>
  <c r="H764"/>
  <c r="G764"/>
  <c r="F764"/>
  <c r="E764"/>
  <c r="D764"/>
  <c r="C764"/>
  <c r="AE763"/>
  <c r="AD763"/>
  <c r="AC763"/>
  <c r="AB763"/>
  <c r="AA763"/>
  <c r="Z763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G763"/>
  <c r="F763"/>
  <c r="E763"/>
  <c r="D763"/>
  <c r="C763"/>
  <c r="AM761"/>
  <c r="BK761" s="1"/>
  <c r="AL761"/>
  <c r="AM760"/>
  <c r="BK760" s="1"/>
  <c r="AL760"/>
  <c r="AM759"/>
  <c r="BK759" s="1"/>
  <c r="AL759"/>
  <c r="BJ759" s="1"/>
  <c r="AM757"/>
  <c r="BK757" s="1"/>
  <c r="AL757"/>
  <c r="BJ757" s="1"/>
  <c r="AM756"/>
  <c r="BK756" s="1"/>
  <c r="AL756"/>
  <c r="BJ756" s="1"/>
  <c r="AM755"/>
  <c r="BK755" s="1"/>
  <c r="AL755"/>
  <c r="BJ755" s="1"/>
  <c r="AM753"/>
  <c r="BK753" s="1"/>
  <c r="AL753"/>
  <c r="BJ753" s="1"/>
  <c r="AM752"/>
  <c r="BK752" s="1"/>
  <c r="AL752"/>
  <c r="BJ752" s="1"/>
  <c r="AM751"/>
  <c r="BK751" s="1"/>
  <c r="AL751"/>
  <c r="AM749"/>
  <c r="BK749" s="1"/>
  <c r="AL749"/>
  <c r="AM748"/>
  <c r="BK748" s="1"/>
  <c r="AL748"/>
  <c r="AM747"/>
  <c r="BK747" s="1"/>
  <c r="AL747"/>
  <c r="AM745"/>
  <c r="BK745" s="1"/>
  <c r="AL745"/>
  <c r="AM744"/>
  <c r="BK744" s="1"/>
  <c r="AL744"/>
  <c r="AM743"/>
  <c r="BK743" s="1"/>
  <c r="AL743"/>
  <c r="AM741"/>
  <c r="BK741" s="1"/>
  <c r="AL741"/>
  <c r="AM740"/>
  <c r="BK740" s="1"/>
  <c r="AL740"/>
  <c r="AM739"/>
  <c r="BK739" s="1"/>
  <c r="AL739"/>
  <c r="AM737"/>
  <c r="BK737" s="1"/>
  <c r="AL737"/>
  <c r="AM736"/>
  <c r="BK736" s="1"/>
  <c r="AL736"/>
  <c r="AM735"/>
  <c r="BK735" s="1"/>
  <c r="AL735"/>
  <c r="AM733"/>
  <c r="BK733" s="1"/>
  <c r="AL733"/>
  <c r="AM732"/>
  <c r="BK732" s="1"/>
  <c r="AL732"/>
  <c r="AM731"/>
  <c r="BK731" s="1"/>
  <c r="AL731"/>
  <c r="AM729"/>
  <c r="BK729" s="1"/>
  <c r="AL729"/>
  <c r="AM728"/>
  <c r="BK728" s="1"/>
  <c r="AL728"/>
  <c r="AM727"/>
  <c r="BK727" s="1"/>
  <c r="AL727"/>
  <c r="BH707"/>
  <c r="BG707"/>
  <c r="BF707"/>
  <c r="BE707"/>
  <c r="BD707"/>
  <c r="BB707"/>
  <c r="BA707"/>
  <c r="BH706"/>
  <c r="BG706"/>
  <c r="BF706"/>
  <c r="BE706"/>
  <c r="BD706"/>
  <c r="BB706"/>
  <c r="BA706"/>
  <c r="BH705"/>
  <c r="BG705"/>
  <c r="BF705"/>
  <c r="BE705"/>
  <c r="BD705"/>
  <c r="BB705"/>
  <c r="BA705"/>
  <c r="BH650"/>
  <c r="BG650"/>
  <c r="BF650"/>
  <c r="BE650"/>
  <c r="BD650"/>
  <c r="BB650"/>
  <c r="BA650"/>
  <c r="BH649"/>
  <c r="BG649"/>
  <c r="BF649"/>
  <c r="BE649"/>
  <c r="BD649"/>
  <c r="BB649"/>
  <c r="BA649"/>
  <c r="BH648"/>
  <c r="BG648"/>
  <c r="BF648"/>
  <c r="BE648"/>
  <c r="BD648"/>
  <c r="BB648"/>
  <c r="BA648"/>
  <c r="AE707"/>
  <c r="AD707"/>
  <c r="AC707"/>
  <c r="AB707"/>
  <c r="AA707"/>
  <c r="Z707"/>
  <c r="Y707"/>
  <c r="X707"/>
  <c r="W707"/>
  <c r="V707"/>
  <c r="U707"/>
  <c r="S707"/>
  <c r="R707"/>
  <c r="Q707"/>
  <c r="P707"/>
  <c r="O707"/>
  <c r="N707"/>
  <c r="M707"/>
  <c r="L707"/>
  <c r="J707"/>
  <c r="I707"/>
  <c r="H707"/>
  <c r="G707"/>
  <c r="F707"/>
  <c r="E707"/>
  <c r="D707"/>
  <c r="C707"/>
  <c r="AL707" s="1"/>
  <c r="AE706"/>
  <c r="AD706"/>
  <c r="AC706"/>
  <c r="AB706"/>
  <c r="AA706"/>
  <c r="Z706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G706"/>
  <c r="F706"/>
  <c r="E706"/>
  <c r="D706"/>
  <c r="AM706" s="1"/>
  <c r="C706"/>
  <c r="AE705"/>
  <c r="AD705"/>
  <c r="AC705"/>
  <c r="AB705"/>
  <c r="AA705"/>
  <c r="Z705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G705"/>
  <c r="F705"/>
  <c r="E705"/>
  <c r="D705"/>
  <c r="C705"/>
  <c r="AL705" s="1"/>
  <c r="AM703"/>
  <c r="BK703" s="1"/>
  <c r="AL703"/>
  <c r="AN703" s="1"/>
  <c r="AM702"/>
  <c r="BK702" s="1"/>
  <c r="AL702"/>
  <c r="AM701"/>
  <c r="BK701" s="1"/>
  <c r="AL701"/>
  <c r="AM699"/>
  <c r="BK699" s="1"/>
  <c r="AL699"/>
  <c r="AM698"/>
  <c r="BK698" s="1"/>
  <c r="AL698"/>
  <c r="AM697"/>
  <c r="BK697" s="1"/>
  <c r="AL697"/>
  <c r="AM695"/>
  <c r="BK695" s="1"/>
  <c r="AL695"/>
  <c r="AM694"/>
  <c r="BK694" s="1"/>
  <c r="AL694"/>
  <c r="AM693"/>
  <c r="BK693" s="1"/>
  <c r="AL693"/>
  <c r="AM691"/>
  <c r="BK691" s="1"/>
  <c r="AL691"/>
  <c r="AM690"/>
  <c r="BK690" s="1"/>
  <c r="AL690"/>
  <c r="AM689"/>
  <c r="BK689" s="1"/>
  <c r="AL689"/>
  <c r="AM687"/>
  <c r="BK687" s="1"/>
  <c r="AL687"/>
  <c r="AM686"/>
  <c r="BK686" s="1"/>
  <c r="AL686"/>
  <c r="AM685"/>
  <c r="BK685" s="1"/>
  <c r="AL685"/>
  <c r="AM683"/>
  <c r="BK683" s="1"/>
  <c r="AL683"/>
  <c r="AM682"/>
  <c r="BK682" s="1"/>
  <c r="AL682"/>
  <c r="AM681"/>
  <c r="BK681" s="1"/>
  <c r="AL681"/>
  <c r="AM679"/>
  <c r="BK679" s="1"/>
  <c r="AL679"/>
  <c r="AM678"/>
  <c r="BK678" s="1"/>
  <c r="AL678"/>
  <c r="AM677"/>
  <c r="BK677" s="1"/>
  <c r="AL677"/>
  <c r="AM675"/>
  <c r="BK675" s="1"/>
  <c r="AL675"/>
  <c r="AM674"/>
  <c r="BK674" s="1"/>
  <c r="AL674"/>
  <c r="AM673"/>
  <c r="BK673" s="1"/>
  <c r="AL673"/>
  <c r="AM671"/>
  <c r="BK671" s="1"/>
  <c r="AL671"/>
  <c r="AM670"/>
  <c r="BK670" s="1"/>
  <c r="AL670"/>
  <c r="AM669"/>
  <c r="BK669" s="1"/>
  <c r="AL669"/>
  <c r="AE650"/>
  <c r="AD650"/>
  <c r="AC650"/>
  <c r="AB650"/>
  <c r="AA650"/>
  <c r="Z650"/>
  <c r="Y650"/>
  <c r="X650"/>
  <c r="W650"/>
  <c r="V650"/>
  <c r="U650"/>
  <c r="S650"/>
  <c r="R650"/>
  <c r="Q650"/>
  <c r="P650"/>
  <c r="O650"/>
  <c r="N650"/>
  <c r="M650"/>
  <c r="L650"/>
  <c r="J650"/>
  <c r="I650"/>
  <c r="H650"/>
  <c r="G650"/>
  <c r="F650"/>
  <c r="E650"/>
  <c r="D650"/>
  <c r="C650"/>
  <c r="AE649"/>
  <c r="AD649"/>
  <c r="AC649"/>
  <c r="AB649"/>
  <c r="AA649"/>
  <c r="Z649"/>
  <c r="Y649"/>
  <c r="X649"/>
  <c r="W649"/>
  <c r="V649"/>
  <c r="U649"/>
  <c r="T649"/>
  <c r="S649"/>
  <c r="R649"/>
  <c r="Q649"/>
  <c r="P649"/>
  <c r="O649"/>
  <c r="N649"/>
  <c r="M649"/>
  <c r="L649"/>
  <c r="K649"/>
  <c r="J649"/>
  <c r="I649"/>
  <c r="H649"/>
  <c r="G649"/>
  <c r="F649"/>
  <c r="E649"/>
  <c r="D649"/>
  <c r="C649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H648"/>
  <c r="G648"/>
  <c r="F648"/>
  <c r="E648"/>
  <c r="D648"/>
  <c r="C648"/>
  <c r="AM646"/>
  <c r="BK646" s="1"/>
  <c r="AL646"/>
  <c r="AM645"/>
  <c r="BK645" s="1"/>
  <c r="AL645"/>
  <c r="AM644"/>
  <c r="BK644" s="1"/>
  <c r="AL644"/>
  <c r="AM642"/>
  <c r="BK642" s="1"/>
  <c r="AL642"/>
  <c r="AM641"/>
  <c r="BK641" s="1"/>
  <c r="AL641"/>
  <c r="AM640"/>
  <c r="BK640" s="1"/>
  <c r="AL640"/>
  <c r="AM638"/>
  <c r="BK638" s="1"/>
  <c r="AL638"/>
  <c r="AM637"/>
  <c r="BK637" s="1"/>
  <c r="AL637"/>
  <c r="AM636"/>
  <c r="BK636" s="1"/>
  <c r="AL636"/>
  <c r="AM634"/>
  <c r="BK634" s="1"/>
  <c r="AL634"/>
  <c r="AM633"/>
  <c r="BK633" s="1"/>
  <c r="AL633"/>
  <c r="AM632"/>
  <c r="BK632" s="1"/>
  <c r="AL632"/>
  <c r="AM630"/>
  <c r="BK630" s="1"/>
  <c r="AL630"/>
  <c r="AM629"/>
  <c r="BK629" s="1"/>
  <c r="AL629"/>
  <c r="AM628"/>
  <c r="BK628" s="1"/>
  <c r="AL628"/>
  <c r="AM626"/>
  <c r="BK626" s="1"/>
  <c r="AL626"/>
  <c r="AM625"/>
  <c r="BK625" s="1"/>
  <c r="AL625"/>
  <c r="AM624"/>
  <c r="BK624" s="1"/>
  <c r="AL624"/>
  <c r="AM622"/>
  <c r="BK622" s="1"/>
  <c r="AL622"/>
  <c r="AM621"/>
  <c r="BK621" s="1"/>
  <c r="AL621"/>
  <c r="AM620"/>
  <c r="BK620" s="1"/>
  <c r="AL620"/>
  <c r="AM619"/>
  <c r="AM618"/>
  <c r="BK618" s="1"/>
  <c r="AL618"/>
  <c r="BJ618" s="1"/>
  <c r="AM617"/>
  <c r="BK617" s="1"/>
  <c r="AL617"/>
  <c r="BJ617" s="1"/>
  <c r="AM616"/>
  <c r="BK616" s="1"/>
  <c r="AL616"/>
  <c r="BJ616" s="1"/>
  <c r="AM614"/>
  <c r="BK614" s="1"/>
  <c r="AL614"/>
  <c r="BJ614" s="1"/>
  <c r="AM613"/>
  <c r="BK613" s="1"/>
  <c r="AL613"/>
  <c r="BJ613" s="1"/>
  <c r="AM612"/>
  <c r="BK612" s="1"/>
  <c r="AL612"/>
  <c r="BJ612" s="1"/>
  <c r="BC874" l="1"/>
  <c r="AM763"/>
  <c r="BK763" s="1"/>
  <c r="AL764"/>
  <c r="AM765"/>
  <c r="BK765" s="1"/>
  <c r="BC1541"/>
  <c r="AL763"/>
  <c r="AN763" s="1"/>
  <c r="AM764"/>
  <c r="AN764" s="1"/>
  <c r="AL765"/>
  <c r="AN765" s="1"/>
  <c r="AN761"/>
  <c r="AM705"/>
  <c r="BK705" s="1"/>
  <c r="AL648"/>
  <c r="BL612"/>
  <c r="BL613"/>
  <c r="BL614"/>
  <c r="BL616"/>
  <c r="BL617"/>
  <c r="BL618"/>
  <c r="AN705"/>
  <c r="AL706"/>
  <c r="AM707"/>
  <c r="AN707" s="1"/>
  <c r="AN620"/>
  <c r="AN621"/>
  <c r="AN622"/>
  <c r="AN624"/>
  <c r="AN625"/>
  <c r="AN626"/>
  <c r="AN628"/>
  <c r="AN629"/>
  <c r="AN630"/>
  <c r="AN632"/>
  <c r="AN633"/>
  <c r="AN634"/>
  <c r="AN636"/>
  <c r="AN727"/>
  <c r="AN728"/>
  <c r="AN729"/>
  <c r="AN731"/>
  <c r="AN732"/>
  <c r="AN733"/>
  <c r="AN735"/>
  <c r="AN736"/>
  <c r="AN737"/>
  <c r="AN739"/>
  <c r="AN740"/>
  <c r="AN741"/>
  <c r="AN743"/>
  <c r="AN744"/>
  <c r="AN745"/>
  <c r="AN747"/>
  <c r="AN748"/>
  <c r="AN749"/>
  <c r="AN751"/>
  <c r="BL752"/>
  <c r="BL753"/>
  <c r="AN760"/>
  <c r="AM648"/>
  <c r="AN648" s="1"/>
  <c r="AL649"/>
  <c r="AM650"/>
  <c r="BK650" s="1"/>
  <c r="AN669"/>
  <c r="AN670"/>
  <c r="AN671"/>
  <c r="AN673"/>
  <c r="AN674"/>
  <c r="AN675"/>
  <c r="AN677"/>
  <c r="AN678"/>
  <c r="AN679"/>
  <c r="AN681"/>
  <c r="AN682"/>
  <c r="AN683"/>
  <c r="AN685"/>
  <c r="AN686"/>
  <c r="AN687"/>
  <c r="AN689"/>
  <c r="AN690"/>
  <c r="AN691"/>
  <c r="AN693"/>
  <c r="BL755"/>
  <c r="BL756"/>
  <c r="BL757"/>
  <c r="BL759"/>
  <c r="AN637"/>
  <c r="AN638"/>
  <c r="AN640"/>
  <c r="AN641"/>
  <c r="AN642"/>
  <c r="AN644"/>
  <c r="AN645"/>
  <c r="AN646"/>
  <c r="AM649"/>
  <c r="BK649" s="1"/>
  <c r="AL650"/>
  <c r="BJ650" s="1"/>
  <c r="BK648"/>
  <c r="BK706"/>
  <c r="BJ727"/>
  <c r="BL727" s="1"/>
  <c r="BJ728"/>
  <c r="BL728" s="1"/>
  <c r="BJ729"/>
  <c r="BL729" s="1"/>
  <c r="BJ731"/>
  <c r="BL731" s="1"/>
  <c r="BJ732"/>
  <c r="BL732" s="1"/>
  <c r="BJ733"/>
  <c r="BL733" s="1"/>
  <c r="BJ735"/>
  <c r="BL735" s="1"/>
  <c r="BJ736"/>
  <c r="BL736" s="1"/>
  <c r="BJ737"/>
  <c r="BL737" s="1"/>
  <c r="BJ739"/>
  <c r="BL739" s="1"/>
  <c r="BJ740"/>
  <c r="BL740" s="1"/>
  <c r="BJ741"/>
  <c r="BL741" s="1"/>
  <c r="BJ743"/>
  <c r="BL743" s="1"/>
  <c r="BJ744"/>
  <c r="BL744" s="1"/>
  <c r="BJ745"/>
  <c r="BL745" s="1"/>
  <c r="BJ747"/>
  <c r="BL747" s="1"/>
  <c r="BJ748"/>
  <c r="BL748" s="1"/>
  <c r="BJ749"/>
  <c r="BL749" s="1"/>
  <c r="BJ751"/>
  <c r="BL751" s="1"/>
  <c r="BJ760"/>
  <c r="BL760" s="1"/>
  <c r="BJ761"/>
  <c r="BL761" s="1"/>
  <c r="BJ764"/>
  <c r="AN612"/>
  <c r="AN613"/>
  <c r="AN614"/>
  <c r="AN616"/>
  <c r="AN617"/>
  <c r="AN618"/>
  <c r="AN694"/>
  <c r="AN695"/>
  <c r="AN697"/>
  <c r="AN698"/>
  <c r="AN699"/>
  <c r="AN701"/>
  <c r="AN702"/>
  <c r="BJ620"/>
  <c r="BL620" s="1"/>
  <c r="BJ621"/>
  <c r="BL621" s="1"/>
  <c r="BJ622"/>
  <c r="BL622" s="1"/>
  <c r="BJ624"/>
  <c r="BL624" s="1"/>
  <c r="BJ625"/>
  <c r="BL625" s="1"/>
  <c r="BJ626"/>
  <c r="BL626" s="1"/>
  <c r="BJ628"/>
  <c r="BL628" s="1"/>
  <c r="BJ629"/>
  <c r="BL629" s="1"/>
  <c r="BJ630"/>
  <c r="BL630" s="1"/>
  <c r="BJ632"/>
  <c r="BL632" s="1"/>
  <c r="BJ633"/>
  <c r="BL633" s="1"/>
  <c r="BJ634"/>
  <c r="BL634" s="1"/>
  <c r="BJ636"/>
  <c r="BL636" s="1"/>
  <c r="BJ637"/>
  <c r="BL637" s="1"/>
  <c r="BJ638"/>
  <c r="BL638" s="1"/>
  <c r="BJ640"/>
  <c r="BL640" s="1"/>
  <c r="BJ641"/>
  <c r="BL641" s="1"/>
  <c r="BJ642"/>
  <c r="BL642" s="1"/>
  <c r="BJ644"/>
  <c r="BL644" s="1"/>
  <c r="BJ645"/>
  <c r="BL645" s="1"/>
  <c r="BJ646"/>
  <c r="BL646" s="1"/>
  <c r="BJ648"/>
  <c r="BJ649"/>
  <c r="BJ669"/>
  <c r="BL669" s="1"/>
  <c r="BJ670"/>
  <c r="BL670" s="1"/>
  <c r="BJ671"/>
  <c r="BL671" s="1"/>
  <c r="BJ673"/>
  <c r="BL673" s="1"/>
  <c r="BJ674"/>
  <c r="BL674" s="1"/>
  <c r="BJ675"/>
  <c r="BL675" s="1"/>
  <c r="BJ677"/>
  <c r="BL677" s="1"/>
  <c r="BJ678"/>
  <c r="BL678" s="1"/>
  <c r="BJ679"/>
  <c r="BL679" s="1"/>
  <c r="BJ681"/>
  <c r="BL681" s="1"/>
  <c r="BJ682"/>
  <c r="BL682" s="1"/>
  <c r="BJ683"/>
  <c r="BL683" s="1"/>
  <c r="BJ685"/>
  <c r="BL685" s="1"/>
  <c r="BJ686"/>
  <c r="BL686" s="1"/>
  <c r="BJ687"/>
  <c r="BL687" s="1"/>
  <c r="BJ689"/>
  <c r="BL689" s="1"/>
  <c r="BJ690"/>
  <c r="BL690" s="1"/>
  <c r="BJ691"/>
  <c r="BL691" s="1"/>
  <c r="BJ693"/>
  <c r="BL693" s="1"/>
  <c r="BJ694"/>
  <c r="BL694" s="1"/>
  <c r="BJ695"/>
  <c r="BL695" s="1"/>
  <c r="BJ697"/>
  <c r="BL697" s="1"/>
  <c r="BJ698"/>
  <c r="BL698" s="1"/>
  <c r="BJ699"/>
  <c r="BL699" s="1"/>
  <c r="BJ701"/>
  <c r="BL701" s="1"/>
  <c r="BJ702"/>
  <c r="BL702" s="1"/>
  <c r="BJ703"/>
  <c r="BL703" s="1"/>
  <c r="AN752"/>
  <c r="AN753"/>
  <c r="AN755"/>
  <c r="AN756"/>
  <c r="AN757"/>
  <c r="AN759"/>
  <c r="BK764"/>
  <c r="BJ705"/>
  <c r="BJ706"/>
  <c r="BJ707"/>
  <c r="AN706"/>
  <c r="AN650" l="1"/>
  <c r="BL706"/>
  <c r="BJ765"/>
  <c r="BJ763"/>
  <c r="BL763" s="1"/>
  <c r="BK707"/>
  <c r="BL707" s="1"/>
  <c r="BL705"/>
  <c r="AN649"/>
  <c r="BL649"/>
  <c r="BL650"/>
  <c r="BL648"/>
  <c r="BL764"/>
  <c r="BL765"/>
  <c r="AF2165" l="1"/>
  <c r="AG2165"/>
  <c r="AH2165"/>
  <c r="AI2165"/>
  <c r="AJ2165"/>
  <c r="AK2165"/>
  <c r="AO2165"/>
  <c r="AP2165"/>
  <c r="AQ2165"/>
  <c r="AR2165"/>
  <c r="AS2165"/>
  <c r="AT2165"/>
  <c r="AU2165"/>
  <c r="AV2165"/>
  <c r="AW2165"/>
  <c r="AX2165"/>
  <c r="AY2165"/>
  <c r="AF2166"/>
  <c r="AG2166"/>
  <c r="AH2166"/>
  <c r="AI2166"/>
  <c r="AJ2166"/>
  <c r="AK2166"/>
  <c r="AO2166"/>
  <c r="AP2166"/>
  <c r="AQ2166"/>
  <c r="AR2166"/>
  <c r="AS2166"/>
  <c r="AT2166"/>
  <c r="AU2166"/>
  <c r="AV2166"/>
  <c r="AW2166"/>
  <c r="AX2166"/>
  <c r="AY2166"/>
  <c r="K2167"/>
  <c r="T2167"/>
  <c r="AF2167"/>
  <c r="AG2167"/>
  <c r="AH2167"/>
  <c r="AI2167"/>
  <c r="AJ2167"/>
  <c r="AK2167"/>
  <c r="AO2167"/>
  <c r="AP2167"/>
  <c r="AQ2167"/>
  <c r="AR2167"/>
  <c r="AS2167"/>
  <c r="AT2167"/>
  <c r="AU2167"/>
  <c r="AV2167"/>
  <c r="AW2167"/>
  <c r="AX2167"/>
  <c r="AY2167"/>
  <c r="AF1902"/>
  <c r="AG1902"/>
  <c r="AH1902"/>
  <c r="AI1902"/>
  <c r="AJ1902"/>
  <c r="AK1902"/>
  <c r="AO1902"/>
  <c r="AP1902"/>
  <c r="AQ1902"/>
  <c r="AR1902"/>
  <c r="AS1902"/>
  <c r="AT1902"/>
  <c r="AU1902"/>
  <c r="AV1902"/>
  <c r="AW1902"/>
  <c r="AX1902"/>
  <c r="AY1902"/>
  <c r="AF1903"/>
  <c r="AG1903"/>
  <c r="AH1903"/>
  <c r="AI1903"/>
  <c r="AJ1903"/>
  <c r="AK1903"/>
  <c r="AO1903"/>
  <c r="AP1903"/>
  <c r="AQ1903"/>
  <c r="AR1903"/>
  <c r="AS1903"/>
  <c r="AT1903"/>
  <c r="AU1903"/>
  <c r="AV1903"/>
  <c r="AW1903"/>
  <c r="AX1903"/>
  <c r="AY1903"/>
  <c r="K1904"/>
  <c r="T1904"/>
  <c r="AF1904"/>
  <c r="AG1904"/>
  <c r="AH1904"/>
  <c r="AI1904"/>
  <c r="AJ1904"/>
  <c r="AK1904"/>
  <c r="AO1904"/>
  <c r="AP1904"/>
  <c r="AQ1904"/>
  <c r="AR1904"/>
  <c r="AS1904"/>
  <c r="AT1904"/>
  <c r="AU1904"/>
  <c r="AV1904"/>
  <c r="AW1904"/>
  <c r="AX1904"/>
  <c r="AY1904"/>
  <c r="D1783"/>
  <c r="E1783"/>
  <c r="F1783"/>
  <c r="G1783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AE1783"/>
  <c r="AF1783"/>
  <c r="AG1783"/>
  <c r="AH1783"/>
  <c r="AI1783"/>
  <c r="AJ1783"/>
  <c r="AK1783"/>
  <c r="AL1783"/>
  <c r="AM1783"/>
  <c r="AN1783"/>
  <c r="AO1783"/>
  <c r="AP1783"/>
  <c r="AQ1783"/>
  <c r="AR1783"/>
  <c r="AS1783"/>
  <c r="AT1783"/>
  <c r="AU1783"/>
  <c r="AV1783"/>
  <c r="AW1783"/>
  <c r="AX1783"/>
  <c r="AY1783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AE1784"/>
  <c r="AF1784"/>
  <c r="AG1784"/>
  <c r="AH1784"/>
  <c r="AI1784"/>
  <c r="AJ1784"/>
  <c r="AK1784"/>
  <c r="AL1784"/>
  <c r="AM1784"/>
  <c r="AN1784"/>
  <c r="AO1784"/>
  <c r="AP1784"/>
  <c r="AQ1784"/>
  <c r="AR1784"/>
  <c r="AS1784"/>
  <c r="AT1784"/>
  <c r="AU1784"/>
  <c r="AV1784"/>
  <c r="AW1784"/>
  <c r="AX1784"/>
  <c r="AY1784"/>
  <c r="D1785"/>
  <c r="E1785"/>
  <c r="F1785"/>
  <c r="G1785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AE1785"/>
  <c r="AF1785"/>
  <c r="AG1785"/>
  <c r="AH1785"/>
  <c r="AI1785"/>
  <c r="AJ1785"/>
  <c r="AK1785"/>
  <c r="AL1785"/>
  <c r="AM1785"/>
  <c r="AN1785"/>
  <c r="AO1785"/>
  <c r="AP1785"/>
  <c r="AQ1785"/>
  <c r="AR1785"/>
  <c r="AS1785"/>
  <c r="AT1785"/>
  <c r="AU1785"/>
  <c r="AV1785"/>
  <c r="AW1785"/>
  <c r="AX1785"/>
  <c r="AY1785"/>
  <c r="C1784"/>
  <c r="C1785"/>
  <c r="C1783"/>
  <c r="AF1693"/>
  <c r="AG1693"/>
  <c r="AH1693"/>
  <c r="AI1693"/>
  <c r="AJ1693"/>
  <c r="AK1693"/>
  <c r="AO1693"/>
  <c r="AP1693"/>
  <c r="AQ1693"/>
  <c r="AR1693"/>
  <c r="AS1693"/>
  <c r="AT1693"/>
  <c r="AU1693"/>
  <c r="AV1693"/>
  <c r="AW1693"/>
  <c r="AX1693"/>
  <c r="AY1693"/>
  <c r="AF1694"/>
  <c r="AG1694"/>
  <c r="AH1694"/>
  <c r="AI1694"/>
  <c r="AJ1694"/>
  <c r="AK1694"/>
  <c r="AO1694"/>
  <c r="AP1694"/>
  <c r="AQ1694"/>
  <c r="AR1694"/>
  <c r="AS1694"/>
  <c r="AT1694"/>
  <c r="AU1694"/>
  <c r="AV1694"/>
  <c r="AW1694"/>
  <c r="AX1694"/>
  <c r="AY1694"/>
  <c r="K1695"/>
  <c r="T1695"/>
  <c r="AF1695"/>
  <c r="AG1695"/>
  <c r="AH1695"/>
  <c r="AI1695"/>
  <c r="AJ1695"/>
  <c r="AK1695"/>
  <c r="AO1695"/>
  <c r="AP1695"/>
  <c r="AQ1695"/>
  <c r="AR1695"/>
  <c r="AS1695"/>
  <c r="AT1695"/>
  <c r="AU1695"/>
  <c r="AV1695"/>
  <c r="AW1695"/>
  <c r="AX1695"/>
  <c r="AY1695"/>
  <c r="D1575"/>
  <c r="E1575"/>
  <c r="G1575"/>
  <c r="H1575"/>
  <c r="J1575"/>
  <c r="K1575"/>
  <c r="M1575"/>
  <c r="N1575"/>
  <c r="P1575"/>
  <c r="Q1575"/>
  <c r="S1575"/>
  <c r="T1575"/>
  <c r="V1575"/>
  <c r="W1575"/>
  <c r="X1575"/>
  <c r="Y1575"/>
  <c r="Z1575"/>
  <c r="AA1575"/>
  <c r="AB1575"/>
  <c r="AC1575"/>
  <c r="AD1575"/>
  <c r="AE1575"/>
  <c r="AF1575"/>
  <c r="AG1575"/>
  <c r="AH1575"/>
  <c r="AI1575"/>
  <c r="AJ1575"/>
  <c r="AK1575"/>
  <c r="AL1575"/>
  <c r="AM1575"/>
  <c r="AN1575"/>
  <c r="AO1575"/>
  <c r="AP1575"/>
  <c r="AQ1575"/>
  <c r="AR1575"/>
  <c r="AS1575"/>
  <c r="AT1575"/>
  <c r="AU1575"/>
  <c r="AV1575"/>
  <c r="AW1575"/>
  <c r="AX1575"/>
  <c r="AY1575"/>
  <c r="D1576"/>
  <c r="E1576"/>
  <c r="G1576"/>
  <c r="H1576"/>
  <c r="J1576"/>
  <c r="K1576"/>
  <c r="M1576"/>
  <c r="N1576"/>
  <c r="P1576"/>
  <c r="Q1576"/>
  <c r="S1576"/>
  <c r="T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O1576"/>
  <c r="AP1576"/>
  <c r="AQ1576"/>
  <c r="AR1576"/>
  <c r="AS1576"/>
  <c r="AT1576"/>
  <c r="AU1576"/>
  <c r="AV1576"/>
  <c r="AW1576"/>
  <c r="AX1576"/>
  <c r="AY1576"/>
  <c r="D1577"/>
  <c r="E1577"/>
  <c r="F1577"/>
  <c r="G1577"/>
  <c r="H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AE1577"/>
  <c r="AF1577"/>
  <c r="AG1577"/>
  <c r="AH1577"/>
  <c r="AI1577"/>
  <c r="AJ1577"/>
  <c r="AK1577"/>
  <c r="AL1577"/>
  <c r="AM1577"/>
  <c r="AN1577"/>
  <c r="AO1577"/>
  <c r="AP1577"/>
  <c r="AQ1577"/>
  <c r="AR1577"/>
  <c r="AS1577"/>
  <c r="AT1577"/>
  <c r="AU1577"/>
  <c r="AV1577"/>
  <c r="AW1577"/>
  <c r="AX1577"/>
  <c r="AY1577"/>
  <c r="C1576"/>
  <c r="C1577"/>
  <c r="C1575"/>
  <c r="AF1486"/>
  <c r="AG1486"/>
  <c r="AH1486"/>
  <c r="AI1486"/>
  <c r="AJ1486"/>
  <c r="AK1486"/>
  <c r="AO1486"/>
  <c r="AP1486"/>
  <c r="AQ1486"/>
  <c r="AR1486"/>
  <c r="AS1486"/>
  <c r="AT1486"/>
  <c r="AU1486"/>
  <c r="AV1486"/>
  <c r="AW1486"/>
  <c r="AX1486"/>
  <c r="AY1486"/>
  <c r="AF1487"/>
  <c r="AG1487"/>
  <c r="AH1487"/>
  <c r="AI1487"/>
  <c r="AJ1487"/>
  <c r="AK1487"/>
  <c r="AO1487"/>
  <c r="AP1487"/>
  <c r="AQ1487"/>
  <c r="AR1487"/>
  <c r="AS1487"/>
  <c r="AT1487"/>
  <c r="AU1487"/>
  <c r="AV1487"/>
  <c r="AW1487"/>
  <c r="AX1487"/>
  <c r="AY1487"/>
  <c r="K1488"/>
  <c r="T1488"/>
  <c r="AF1488"/>
  <c r="AG1488"/>
  <c r="AH1488"/>
  <c r="AI1488"/>
  <c r="AJ1488"/>
  <c r="AK1488"/>
  <c r="AO1488"/>
  <c r="AP1488"/>
  <c r="AQ1488"/>
  <c r="AR1488"/>
  <c r="AS1488"/>
  <c r="AT1488"/>
  <c r="AU1488"/>
  <c r="AV1488"/>
  <c r="AW1488"/>
  <c r="AX1488"/>
  <c r="AY1488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AE1367"/>
  <c r="AF1367"/>
  <c r="AG1367"/>
  <c r="AH1367"/>
  <c r="AI1367"/>
  <c r="AJ1367"/>
  <c r="AK1367"/>
  <c r="AL1367"/>
  <c r="AM1367"/>
  <c r="AN1367"/>
  <c r="AO1367"/>
  <c r="AP1367"/>
  <c r="AQ1367"/>
  <c r="AR1367"/>
  <c r="AS1367"/>
  <c r="AT1367"/>
  <c r="AU1367"/>
  <c r="AV1367"/>
  <c r="AW1367"/>
  <c r="AX1367"/>
  <c r="AY1367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AE1368"/>
  <c r="AF1368"/>
  <c r="AG1368"/>
  <c r="AH1368"/>
  <c r="AI1368"/>
  <c r="AJ1368"/>
  <c r="AK1368"/>
  <c r="AL1368"/>
  <c r="AM1368"/>
  <c r="AN1368"/>
  <c r="AO1368"/>
  <c r="AP1368"/>
  <c r="AQ1368"/>
  <c r="AR1368"/>
  <c r="AS1368"/>
  <c r="AT1368"/>
  <c r="AU1368"/>
  <c r="AV1368"/>
  <c r="AW1368"/>
  <c r="AX1368"/>
  <c r="AY1368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AE1369"/>
  <c r="AF1369"/>
  <c r="AG1369"/>
  <c r="AH1369"/>
  <c r="AI1369"/>
  <c r="AJ1369"/>
  <c r="AK1369"/>
  <c r="AL1369"/>
  <c r="AM1369"/>
  <c r="AN1369"/>
  <c r="AO1369"/>
  <c r="AP1369"/>
  <c r="AQ1369"/>
  <c r="AR1369"/>
  <c r="AS1369"/>
  <c r="AT1369"/>
  <c r="AU1369"/>
  <c r="AV1369"/>
  <c r="AW1369"/>
  <c r="AX1369"/>
  <c r="AY1369"/>
  <c r="C1368"/>
  <c r="C1369"/>
  <c r="C1367"/>
  <c r="BB907"/>
  <c r="BA907"/>
  <c r="BB906"/>
  <c r="BA906"/>
  <c r="BB905"/>
  <c r="BA905"/>
  <c r="BB902"/>
  <c r="BA902"/>
  <c r="BB901"/>
  <c r="BA901"/>
  <c r="BB900"/>
  <c r="BA900"/>
  <c r="BB898"/>
  <c r="BA898"/>
  <c r="BB897"/>
  <c r="BA897"/>
  <c r="BB896"/>
  <c r="BA896"/>
  <c r="E533"/>
  <c r="G533"/>
  <c r="H533"/>
  <c r="J533"/>
  <c r="K533"/>
  <c r="M533"/>
  <c r="N533"/>
  <c r="P533"/>
  <c r="Q533"/>
  <c r="S533"/>
  <c r="T533"/>
  <c r="V533"/>
  <c r="W533"/>
  <c r="X533"/>
  <c r="Y533"/>
  <c r="Z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Y533"/>
  <c r="E534"/>
  <c r="G534"/>
  <c r="H534"/>
  <c r="J534"/>
  <c r="K534"/>
  <c r="M534"/>
  <c r="N534"/>
  <c r="P534"/>
  <c r="Q534"/>
  <c r="S534"/>
  <c r="T534"/>
  <c r="V534"/>
  <c r="W534"/>
  <c r="X534"/>
  <c r="Y534"/>
  <c r="Z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Y534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Y535"/>
  <c r="D533"/>
  <c r="D534"/>
  <c r="D535"/>
  <c r="C535"/>
  <c r="BB529"/>
  <c r="BB530"/>
  <c r="BB531"/>
  <c r="BA530"/>
  <c r="BA531"/>
  <c r="BA529"/>
  <c r="BB525"/>
  <c r="BB526"/>
  <c r="BB527"/>
  <c r="BA526"/>
  <c r="BA527"/>
  <c r="BA525"/>
  <c r="BB504"/>
  <c r="BB505"/>
  <c r="BB506"/>
  <c r="BA505"/>
  <c r="BA506"/>
  <c r="BA504"/>
  <c r="BB500"/>
  <c r="BB501"/>
  <c r="BB502"/>
  <c r="BA501"/>
  <c r="BC501" s="1"/>
  <c r="BA502"/>
  <c r="BC502" s="1"/>
  <c r="BA500"/>
  <c r="BB478"/>
  <c r="BB479"/>
  <c r="BB480"/>
  <c r="BA480"/>
  <c r="BB474"/>
  <c r="BB475"/>
  <c r="BB476"/>
  <c r="BA475"/>
  <c r="BA476"/>
  <c r="BA474"/>
  <c r="BB470"/>
  <c r="BB471"/>
  <c r="BB472"/>
  <c r="BA471"/>
  <c r="BC471" s="1"/>
  <c r="BA472"/>
  <c r="BC472" s="1"/>
  <c r="BA470"/>
  <c r="BB466"/>
  <c r="BB467"/>
  <c r="BB468"/>
  <c r="BA467"/>
  <c r="BC467" s="1"/>
  <c r="BA468"/>
  <c r="BC468" s="1"/>
  <c r="BA466"/>
  <c r="BB462"/>
  <c r="BB463"/>
  <c r="BB464"/>
  <c r="BA463"/>
  <c r="BC463" s="1"/>
  <c r="BA464"/>
  <c r="BC464" s="1"/>
  <c r="BA462"/>
  <c r="BB458"/>
  <c r="BB459"/>
  <c r="BB460"/>
  <c r="BA459"/>
  <c r="BC459" s="1"/>
  <c r="BA460"/>
  <c r="BA458"/>
  <c r="BC460"/>
  <c r="BB454"/>
  <c r="BB455"/>
  <c r="BB456"/>
  <c r="BA455"/>
  <c r="BC455" s="1"/>
  <c r="BA456"/>
  <c r="BC456" s="1"/>
  <c r="BA454"/>
  <c r="BB433"/>
  <c r="BB434"/>
  <c r="BB435"/>
  <c r="BA434"/>
  <c r="BA435"/>
  <c r="BB428"/>
  <c r="BB429"/>
  <c r="BB430"/>
  <c r="BA429"/>
  <c r="BA430"/>
  <c r="BA428"/>
  <c r="BB424"/>
  <c r="BB425"/>
  <c r="BB426"/>
  <c r="BA425"/>
  <c r="BA426"/>
  <c r="BA424"/>
  <c r="BB420"/>
  <c r="BB421"/>
  <c r="BB422"/>
  <c r="BA421"/>
  <c r="BA422"/>
  <c r="BA420"/>
  <c r="BB392"/>
  <c r="BB393"/>
  <c r="BB394"/>
  <c r="BA393"/>
  <c r="BC393" s="1"/>
  <c r="BA394"/>
  <c r="BC394" s="1"/>
  <c r="BA392"/>
  <c r="BB388"/>
  <c r="BB397" s="1"/>
  <c r="BB389"/>
  <c r="BB398" s="1"/>
  <c r="BB390"/>
  <c r="BB399" s="1"/>
  <c r="BA389"/>
  <c r="BA398" s="1"/>
  <c r="BA390"/>
  <c r="BA399" s="1"/>
  <c r="BA388"/>
  <c r="BA397" s="1"/>
  <c r="BB360"/>
  <c r="BB361"/>
  <c r="BB362"/>
  <c r="BA361"/>
  <c r="BA362"/>
  <c r="BA360"/>
  <c r="AF340"/>
  <c r="AG340"/>
  <c r="AH340"/>
  <c r="AI340"/>
  <c r="AJ340"/>
  <c r="AK340"/>
  <c r="AO340"/>
  <c r="AP340"/>
  <c r="AQ340"/>
  <c r="AR340"/>
  <c r="AS340"/>
  <c r="AT340"/>
  <c r="AU340"/>
  <c r="AV340"/>
  <c r="AW340"/>
  <c r="AX340"/>
  <c r="AY340"/>
  <c r="AF341"/>
  <c r="AG341"/>
  <c r="AH341"/>
  <c r="AI341"/>
  <c r="AJ341"/>
  <c r="AK341"/>
  <c r="AO341"/>
  <c r="AP341"/>
  <c r="AQ341"/>
  <c r="AR341"/>
  <c r="AS341"/>
  <c r="AT341"/>
  <c r="AU341"/>
  <c r="AV341"/>
  <c r="AW341"/>
  <c r="AX341"/>
  <c r="AY341"/>
  <c r="K342"/>
  <c r="T342"/>
  <c r="AF342"/>
  <c r="AG342"/>
  <c r="AH342"/>
  <c r="AI342"/>
  <c r="AJ342"/>
  <c r="AK342"/>
  <c r="AO342"/>
  <c r="AP342"/>
  <c r="AQ342"/>
  <c r="AR342"/>
  <c r="AS342"/>
  <c r="AT342"/>
  <c r="AU342"/>
  <c r="AV342"/>
  <c r="AW342"/>
  <c r="AX342"/>
  <c r="AY342"/>
  <c r="BC361" l="1"/>
  <c r="BC362"/>
  <c r="BA1577"/>
  <c r="BB1577"/>
  <c r="BB1575"/>
  <c r="BB1576"/>
  <c r="BA1783"/>
  <c r="BA1784"/>
  <c r="BB533"/>
  <c r="BC533" s="1"/>
  <c r="BB1784"/>
  <c r="BC360"/>
  <c r="BC392"/>
  <c r="BC458"/>
  <c r="BC462"/>
  <c r="BC466"/>
  <c r="BC470"/>
  <c r="BC480"/>
  <c r="BC500"/>
  <c r="BA1369"/>
  <c r="BA1785"/>
  <c r="BB1785"/>
  <c r="BB1783"/>
  <c r="BB1369"/>
  <c r="BC1369" s="1"/>
  <c r="BB1367"/>
  <c r="BA1367"/>
  <c r="BA1368"/>
  <c r="BB1368"/>
  <c r="BC896"/>
  <c r="BC897"/>
  <c r="BC898"/>
  <c r="BC900"/>
  <c r="BC901"/>
  <c r="BC902"/>
  <c r="BC905"/>
  <c r="BC906"/>
  <c r="BC907"/>
  <c r="BA535"/>
  <c r="BB534"/>
  <c r="BC534" s="1"/>
  <c r="BB535"/>
  <c r="BC535" s="1"/>
  <c r="BC454"/>
  <c r="BC390"/>
  <c r="BC388"/>
  <c r="BC389"/>
  <c r="BC1783" l="1"/>
  <c r="BC1577"/>
  <c r="BC1784"/>
  <c r="BC1785"/>
  <c r="BC1368"/>
  <c r="BC1367"/>
  <c r="AL15" l="1"/>
  <c r="AM15"/>
  <c r="BJ15" s="1"/>
  <c r="AL16"/>
  <c r="AM16"/>
  <c r="AL17"/>
  <c r="AM17"/>
  <c r="AL19"/>
  <c r="AM19"/>
  <c r="BJ19" s="1"/>
  <c r="AL20"/>
  <c r="AM20"/>
  <c r="BJ20" s="1"/>
  <c r="AL21"/>
  <c r="AM21"/>
  <c r="AM22"/>
  <c r="BK22"/>
  <c r="AL23"/>
  <c r="AM23"/>
  <c r="BJ23" s="1"/>
  <c r="AL24"/>
  <c r="AM24"/>
  <c r="BJ24" s="1"/>
  <c r="AL25"/>
  <c r="AM25"/>
  <c r="BJ25" s="1"/>
  <c r="AL27"/>
  <c r="AM27"/>
  <c r="BJ27" s="1"/>
  <c r="AL28"/>
  <c r="AM28"/>
  <c r="BJ28" s="1"/>
  <c r="AL29"/>
  <c r="AM29"/>
  <c r="BJ29" s="1"/>
  <c r="AL31"/>
  <c r="AM31"/>
  <c r="BJ31" s="1"/>
  <c r="AL32"/>
  <c r="AM32"/>
  <c r="AL33"/>
  <c r="AM33"/>
  <c r="BJ33" s="1"/>
  <c r="AL35"/>
  <c r="AM35"/>
  <c r="AL36"/>
  <c r="AM36"/>
  <c r="BJ36" s="1"/>
  <c r="AL37"/>
  <c r="AM37"/>
  <c r="AL39"/>
  <c r="AM39"/>
  <c r="BJ39" s="1"/>
  <c r="AL40"/>
  <c r="AM40"/>
  <c r="AL41"/>
  <c r="AM41"/>
  <c r="BJ41" s="1"/>
  <c r="AL43"/>
  <c r="AM43"/>
  <c r="BJ43"/>
  <c r="AL44"/>
  <c r="AM44"/>
  <c r="BJ44"/>
  <c r="AL45"/>
  <c r="AM45"/>
  <c r="BJ45"/>
  <c r="AL47"/>
  <c r="AM47"/>
  <c r="BJ47"/>
  <c r="AL48"/>
  <c r="AM48"/>
  <c r="BJ48"/>
  <c r="AL49"/>
  <c r="AM49"/>
  <c r="BJ49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BA51"/>
  <c r="BB51"/>
  <c r="BD51"/>
  <c r="BE51"/>
  <c r="BF51"/>
  <c r="BG51"/>
  <c r="BH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BA52"/>
  <c r="BB52"/>
  <c r="BD52"/>
  <c r="BE52"/>
  <c r="BF52"/>
  <c r="BG52"/>
  <c r="BH52"/>
  <c r="C53"/>
  <c r="D53"/>
  <c r="E53"/>
  <c r="F53"/>
  <c r="G53"/>
  <c r="H53"/>
  <c r="I53"/>
  <c r="J53"/>
  <c r="L53"/>
  <c r="M53"/>
  <c r="N53"/>
  <c r="O53"/>
  <c r="P53"/>
  <c r="Q53"/>
  <c r="R53"/>
  <c r="S53"/>
  <c r="U53"/>
  <c r="V53"/>
  <c r="W53"/>
  <c r="X53"/>
  <c r="Y53"/>
  <c r="Z53"/>
  <c r="AA53"/>
  <c r="AB53"/>
  <c r="AC53"/>
  <c r="AD53"/>
  <c r="AE53"/>
  <c r="BA53"/>
  <c r="BB53"/>
  <c r="BD53"/>
  <c r="BE53"/>
  <c r="BF53"/>
  <c r="BG53"/>
  <c r="BH53"/>
  <c r="BH2163"/>
  <c r="BG2163"/>
  <c r="BF2163"/>
  <c r="BE2163"/>
  <c r="BD2163"/>
  <c r="BB2163"/>
  <c r="BA2163"/>
  <c r="BH2162"/>
  <c r="BG2162"/>
  <c r="BF2162"/>
  <c r="BE2162"/>
  <c r="BD2162"/>
  <c r="BB2162"/>
  <c r="BA2162"/>
  <c r="BH2161"/>
  <c r="BG2161"/>
  <c r="BF2161"/>
  <c r="BE2161"/>
  <c r="BD2161"/>
  <c r="BB2161"/>
  <c r="BA2161"/>
  <c r="BH2106"/>
  <c r="BG2106"/>
  <c r="BF2106"/>
  <c r="BE2106"/>
  <c r="BD2106"/>
  <c r="BB2106"/>
  <c r="BA2106"/>
  <c r="BH2105"/>
  <c r="BG2105"/>
  <c r="BF2105"/>
  <c r="BE2105"/>
  <c r="BD2105"/>
  <c r="BB2105"/>
  <c r="BA2105"/>
  <c r="BH2104"/>
  <c r="BG2104"/>
  <c r="BF2104"/>
  <c r="BE2104"/>
  <c r="BD2104"/>
  <c r="BB2104"/>
  <c r="BA2104"/>
  <c r="BH2049"/>
  <c r="BG2049"/>
  <c r="BF2049"/>
  <c r="BE2049"/>
  <c r="BD2049"/>
  <c r="BB2049"/>
  <c r="BA2049"/>
  <c r="BH2048"/>
  <c r="BG2048"/>
  <c r="BF2048"/>
  <c r="BE2048"/>
  <c r="BD2048"/>
  <c r="BB2048"/>
  <c r="BA2048"/>
  <c r="BH2047"/>
  <c r="BG2047"/>
  <c r="BF2047"/>
  <c r="BE2047"/>
  <c r="BD2047"/>
  <c r="BB2047"/>
  <c r="BA2047"/>
  <c r="BH1992"/>
  <c r="BG1992"/>
  <c r="BF1992"/>
  <c r="BE1992"/>
  <c r="BD1992"/>
  <c r="BB1992"/>
  <c r="BA1992"/>
  <c r="BH1991"/>
  <c r="BG1991"/>
  <c r="BF1991"/>
  <c r="BE1991"/>
  <c r="BD1991"/>
  <c r="BB1991"/>
  <c r="BA1991"/>
  <c r="BH1990"/>
  <c r="BG1990"/>
  <c r="BF1990"/>
  <c r="BE1990"/>
  <c r="BD1990"/>
  <c r="BB1990"/>
  <c r="BA1990"/>
  <c r="AE2163"/>
  <c r="AD2163"/>
  <c r="AC2163"/>
  <c r="AB2163"/>
  <c r="AA2163"/>
  <c r="Z2163"/>
  <c r="Y2163"/>
  <c r="X2163"/>
  <c r="W2163"/>
  <c r="V2163"/>
  <c r="U2163"/>
  <c r="S2163"/>
  <c r="R2163"/>
  <c r="Q2163"/>
  <c r="P2163"/>
  <c r="O2163"/>
  <c r="N2163"/>
  <c r="M2163"/>
  <c r="L2163"/>
  <c r="J2163"/>
  <c r="I2163"/>
  <c r="H2163"/>
  <c r="G2163"/>
  <c r="F2163"/>
  <c r="E2163"/>
  <c r="D2163"/>
  <c r="C2163"/>
  <c r="AE2162"/>
  <c r="AD2162"/>
  <c r="AC2162"/>
  <c r="AB2162"/>
  <c r="AA2162"/>
  <c r="Z2162"/>
  <c r="Y2162"/>
  <c r="X2162"/>
  <c r="W2162"/>
  <c r="V2162"/>
  <c r="U2162"/>
  <c r="T2162"/>
  <c r="S2162"/>
  <c r="R2162"/>
  <c r="Q2162"/>
  <c r="P2162"/>
  <c r="O2162"/>
  <c r="N2162"/>
  <c r="M2162"/>
  <c r="L2162"/>
  <c r="K2162"/>
  <c r="J2162"/>
  <c r="I2162"/>
  <c r="H2162"/>
  <c r="G2162"/>
  <c r="F2162"/>
  <c r="E2162"/>
  <c r="D2162"/>
  <c r="C2162"/>
  <c r="AE2161"/>
  <c r="AD2161"/>
  <c r="AC2161"/>
  <c r="AB2161"/>
  <c r="AA2161"/>
  <c r="Z2161"/>
  <c r="Y2161"/>
  <c r="X2161"/>
  <c r="W2161"/>
  <c r="V2161"/>
  <c r="U2161"/>
  <c r="T2161"/>
  <c r="S2161"/>
  <c r="R2161"/>
  <c r="Q2161"/>
  <c r="P2161"/>
  <c r="O2161"/>
  <c r="N2161"/>
  <c r="M2161"/>
  <c r="L2161"/>
  <c r="K2161"/>
  <c r="J2161"/>
  <c r="I2161"/>
  <c r="H2161"/>
  <c r="G2161"/>
  <c r="F2161"/>
  <c r="E2161"/>
  <c r="D2161"/>
  <c r="C2161"/>
  <c r="AM2159"/>
  <c r="BK2159" s="1"/>
  <c r="AL2159"/>
  <c r="AM2158"/>
  <c r="BK2158" s="1"/>
  <c r="AL2158"/>
  <c r="AM2157"/>
  <c r="BK2157" s="1"/>
  <c r="AL2157"/>
  <c r="AM2155"/>
  <c r="BK2155" s="1"/>
  <c r="AL2155"/>
  <c r="AM2154"/>
  <c r="BK2154" s="1"/>
  <c r="AL2154"/>
  <c r="AM2153"/>
  <c r="BK2153" s="1"/>
  <c r="AL2153"/>
  <c r="AM2151"/>
  <c r="BK2151" s="1"/>
  <c r="AL2151"/>
  <c r="AM2150"/>
  <c r="BK2150" s="1"/>
  <c r="AL2150"/>
  <c r="AM2149"/>
  <c r="BK2149" s="1"/>
  <c r="AL2149"/>
  <c r="AM2147"/>
  <c r="BK2147" s="1"/>
  <c r="AL2147"/>
  <c r="AM2146"/>
  <c r="BK2146" s="1"/>
  <c r="AL2146"/>
  <c r="AM2145"/>
  <c r="BK2145" s="1"/>
  <c r="AL2145"/>
  <c r="AM2143"/>
  <c r="BK2143" s="1"/>
  <c r="AL2143"/>
  <c r="AM2142"/>
  <c r="BK2142" s="1"/>
  <c r="AL2142"/>
  <c r="AM2141"/>
  <c r="BK2141" s="1"/>
  <c r="AL2141"/>
  <c r="AM2139"/>
  <c r="BK2139" s="1"/>
  <c r="AL2139"/>
  <c r="AM2138"/>
  <c r="BK2138" s="1"/>
  <c r="AL2138"/>
  <c r="AM2137"/>
  <c r="BK2137" s="1"/>
  <c r="AL2137"/>
  <c r="AM2135"/>
  <c r="BK2135" s="1"/>
  <c r="AL2135"/>
  <c r="AM2134"/>
  <c r="BK2134" s="1"/>
  <c r="AL2134"/>
  <c r="AM2133"/>
  <c r="BK2133" s="1"/>
  <c r="AL2133"/>
  <c r="AM2131"/>
  <c r="BK2131" s="1"/>
  <c r="AL2131"/>
  <c r="AM2130"/>
  <c r="BK2130" s="1"/>
  <c r="AL2130"/>
  <c r="AM2129"/>
  <c r="BK2129" s="1"/>
  <c r="AL2129"/>
  <c r="AM2127"/>
  <c r="BK2127" s="1"/>
  <c r="AL2127"/>
  <c r="AM2126"/>
  <c r="BK2126" s="1"/>
  <c r="AL2126"/>
  <c r="AM2125"/>
  <c r="BK2125" s="1"/>
  <c r="AL2125"/>
  <c r="AE2106"/>
  <c r="AD2106"/>
  <c r="AC2106"/>
  <c r="AB2106"/>
  <c r="AA2106"/>
  <c r="Z2106"/>
  <c r="Y2106"/>
  <c r="X2106"/>
  <c r="W2106"/>
  <c r="V2106"/>
  <c r="U2106"/>
  <c r="S2106"/>
  <c r="R2106"/>
  <c r="Q2106"/>
  <c r="P2106"/>
  <c r="O2106"/>
  <c r="N2106"/>
  <c r="M2106"/>
  <c r="L2106"/>
  <c r="J2106"/>
  <c r="I2106"/>
  <c r="H2106"/>
  <c r="G2106"/>
  <c r="F2106"/>
  <c r="E2106"/>
  <c r="D2106"/>
  <c r="C2106"/>
  <c r="AE2105"/>
  <c r="AD2105"/>
  <c r="AC2105"/>
  <c r="AB2105"/>
  <c r="AA2105"/>
  <c r="Z2105"/>
  <c r="Y2105"/>
  <c r="X2105"/>
  <c r="W2105"/>
  <c r="V2105"/>
  <c r="U2105"/>
  <c r="T2105"/>
  <c r="S2105"/>
  <c r="R2105"/>
  <c r="Q2105"/>
  <c r="P2105"/>
  <c r="O2105"/>
  <c r="N2105"/>
  <c r="M2105"/>
  <c r="L2105"/>
  <c r="K2105"/>
  <c r="J2105"/>
  <c r="I2105"/>
  <c r="H2105"/>
  <c r="G2105"/>
  <c r="F2105"/>
  <c r="E2105"/>
  <c r="D2105"/>
  <c r="C2105"/>
  <c r="AE2104"/>
  <c r="AD2104"/>
  <c r="AC2104"/>
  <c r="AB2104"/>
  <c r="AA2104"/>
  <c r="Z2104"/>
  <c r="Y2104"/>
  <c r="X2104"/>
  <c r="W2104"/>
  <c r="V2104"/>
  <c r="U2104"/>
  <c r="T2104"/>
  <c r="S2104"/>
  <c r="R2104"/>
  <c r="Q2104"/>
  <c r="P2104"/>
  <c r="O2104"/>
  <c r="N2104"/>
  <c r="M2104"/>
  <c r="L2104"/>
  <c r="K2104"/>
  <c r="J2104"/>
  <c r="I2104"/>
  <c r="H2104"/>
  <c r="G2104"/>
  <c r="F2104"/>
  <c r="E2104"/>
  <c r="D2104"/>
  <c r="C2104"/>
  <c r="AM2102"/>
  <c r="BK2102" s="1"/>
  <c r="AL2102"/>
  <c r="AM2101"/>
  <c r="BK2101" s="1"/>
  <c r="AL2101"/>
  <c r="AM2100"/>
  <c r="BK2100" s="1"/>
  <c r="AL2100"/>
  <c r="AM2098"/>
  <c r="BK2098" s="1"/>
  <c r="AL2098"/>
  <c r="AM2097"/>
  <c r="BK2097" s="1"/>
  <c r="AL2097"/>
  <c r="AM2096"/>
  <c r="BK2096" s="1"/>
  <c r="AL2096"/>
  <c r="AM2094"/>
  <c r="BK2094" s="1"/>
  <c r="AL2094"/>
  <c r="AM2093"/>
  <c r="BK2093" s="1"/>
  <c r="AL2093"/>
  <c r="AM2092"/>
  <c r="BK2092" s="1"/>
  <c r="AL2092"/>
  <c r="AM2090"/>
  <c r="BK2090" s="1"/>
  <c r="AL2090"/>
  <c r="AM2089"/>
  <c r="BK2089" s="1"/>
  <c r="AL2089"/>
  <c r="AM2088"/>
  <c r="BK2088" s="1"/>
  <c r="AL2088"/>
  <c r="AM2086"/>
  <c r="BK2086" s="1"/>
  <c r="AL2086"/>
  <c r="AM2085"/>
  <c r="BK2085" s="1"/>
  <c r="AL2085"/>
  <c r="AM2084"/>
  <c r="BK2084" s="1"/>
  <c r="AL2084"/>
  <c r="AM2082"/>
  <c r="BK2082" s="1"/>
  <c r="AL2082"/>
  <c r="AM2081"/>
  <c r="BK2081" s="1"/>
  <c r="AL2081"/>
  <c r="AM2080"/>
  <c r="BK2080" s="1"/>
  <c r="AL2080"/>
  <c r="AM2078"/>
  <c r="BK2078" s="1"/>
  <c r="AL2078"/>
  <c r="AM2077"/>
  <c r="BK2077" s="1"/>
  <c r="AL2077"/>
  <c r="AM2076"/>
  <c r="BK2076" s="1"/>
  <c r="AL2076"/>
  <c r="AM2074"/>
  <c r="BK2074" s="1"/>
  <c r="AL2074"/>
  <c r="AM2073"/>
  <c r="BK2073" s="1"/>
  <c r="AL2073"/>
  <c r="AM2072"/>
  <c r="BK2072" s="1"/>
  <c r="AL2072"/>
  <c r="AM2070"/>
  <c r="BK2070" s="1"/>
  <c r="AL2070"/>
  <c r="AM2069"/>
  <c r="BK2069" s="1"/>
  <c r="AL2069"/>
  <c r="AM2068"/>
  <c r="BK2068" s="1"/>
  <c r="AL2068"/>
  <c r="AE2049"/>
  <c r="AD2049"/>
  <c r="AC2049"/>
  <c r="AB2049"/>
  <c r="AA2049"/>
  <c r="Z2049"/>
  <c r="Y2049"/>
  <c r="X2049"/>
  <c r="W2049"/>
  <c r="V2049"/>
  <c r="U2049"/>
  <c r="S2049"/>
  <c r="R2049"/>
  <c r="Q2049"/>
  <c r="P2049"/>
  <c r="O2049"/>
  <c r="N2049"/>
  <c r="M2049"/>
  <c r="L2049"/>
  <c r="J2049"/>
  <c r="I2049"/>
  <c r="H2049"/>
  <c r="G2049"/>
  <c r="F2049"/>
  <c r="E2049"/>
  <c r="D2049"/>
  <c r="C2049"/>
  <c r="AE2048"/>
  <c r="AD2048"/>
  <c r="AC2048"/>
  <c r="AB2048"/>
  <c r="AA2048"/>
  <c r="Z2048"/>
  <c r="Y2048"/>
  <c r="X2048"/>
  <c r="W2048"/>
  <c r="V2048"/>
  <c r="U2048"/>
  <c r="T2048"/>
  <c r="S2048"/>
  <c r="R2048"/>
  <c r="Q2048"/>
  <c r="P2048"/>
  <c r="O2048"/>
  <c r="N2048"/>
  <c r="M2048"/>
  <c r="L2048"/>
  <c r="K2048"/>
  <c r="J2048"/>
  <c r="I2048"/>
  <c r="H2048"/>
  <c r="G2048"/>
  <c r="F2048"/>
  <c r="E2048"/>
  <c r="D2048"/>
  <c r="C2048"/>
  <c r="AE2047"/>
  <c r="AD2047"/>
  <c r="AC2047"/>
  <c r="AB2047"/>
  <c r="AA2047"/>
  <c r="Z2047"/>
  <c r="Y2047"/>
  <c r="X2047"/>
  <c r="W2047"/>
  <c r="V2047"/>
  <c r="U2047"/>
  <c r="T2047"/>
  <c r="S2047"/>
  <c r="R2047"/>
  <c r="Q2047"/>
  <c r="P2047"/>
  <c r="O2047"/>
  <c r="N2047"/>
  <c r="M2047"/>
  <c r="L2047"/>
  <c r="K2047"/>
  <c r="J2047"/>
  <c r="I2047"/>
  <c r="H2047"/>
  <c r="G2047"/>
  <c r="F2047"/>
  <c r="E2047"/>
  <c r="D2047"/>
  <c r="C2047"/>
  <c r="AM2045"/>
  <c r="BK2045" s="1"/>
  <c r="AL2045"/>
  <c r="AM2044"/>
  <c r="BK2044" s="1"/>
  <c r="AL2044"/>
  <c r="AM2043"/>
  <c r="BK2043" s="1"/>
  <c r="AL2043"/>
  <c r="AM2041"/>
  <c r="BK2041" s="1"/>
  <c r="AL2041"/>
  <c r="AM2040"/>
  <c r="BK2040" s="1"/>
  <c r="AL2040"/>
  <c r="AM2039"/>
  <c r="BK2039" s="1"/>
  <c r="AL2039"/>
  <c r="AM2037"/>
  <c r="BK2037" s="1"/>
  <c r="AL2037"/>
  <c r="AM2036"/>
  <c r="BK2036" s="1"/>
  <c r="AL2036"/>
  <c r="AM2035"/>
  <c r="BK2035" s="1"/>
  <c r="AL2035"/>
  <c r="AM2033"/>
  <c r="BK2033" s="1"/>
  <c r="AL2033"/>
  <c r="AM2032"/>
  <c r="BK2032" s="1"/>
  <c r="AL2032"/>
  <c r="AM2031"/>
  <c r="BK2031" s="1"/>
  <c r="AL2031"/>
  <c r="AM2029"/>
  <c r="BK2029" s="1"/>
  <c r="AL2029"/>
  <c r="AM2028"/>
  <c r="BK2028" s="1"/>
  <c r="AL2028"/>
  <c r="AM2027"/>
  <c r="BK2027" s="1"/>
  <c r="AL2027"/>
  <c r="AM2025"/>
  <c r="BK2025" s="1"/>
  <c r="AL2025"/>
  <c r="AM2024"/>
  <c r="BK2024" s="1"/>
  <c r="AL2024"/>
  <c r="AM2023"/>
  <c r="BK2023" s="1"/>
  <c r="AL2023"/>
  <c r="AM2021"/>
  <c r="BK2021" s="1"/>
  <c r="AL2021"/>
  <c r="AM2020"/>
  <c r="BK2020" s="1"/>
  <c r="AL2020"/>
  <c r="AM2019"/>
  <c r="BK2019" s="1"/>
  <c r="AL2019"/>
  <c r="AM2017"/>
  <c r="BK2017" s="1"/>
  <c r="AL2017"/>
  <c r="AM2016"/>
  <c r="BK2016" s="1"/>
  <c r="AL2016"/>
  <c r="AM2015"/>
  <c r="BK2015" s="1"/>
  <c r="AL2015"/>
  <c r="AM2013"/>
  <c r="BK2013" s="1"/>
  <c r="AL2013"/>
  <c r="AM2012"/>
  <c r="BK2012" s="1"/>
  <c r="AL2012"/>
  <c r="AM2011"/>
  <c r="BK2011" s="1"/>
  <c r="AL2011"/>
  <c r="AE1992"/>
  <c r="AD1992"/>
  <c r="AC1992"/>
  <c r="AB1992"/>
  <c r="AA1992"/>
  <c r="Z1992"/>
  <c r="Y1992"/>
  <c r="X1992"/>
  <c r="W1992"/>
  <c r="V1992"/>
  <c r="U1992"/>
  <c r="S1992"/>
  <c r="R1992"/>
  <c r="Q1992"/>
  <c r="P1992"/>
  <c r="O1992"/>
  <c r="N1992"/>
  <c r="M1992"/>
  <c r="L1992"/>
  <c r="J1992"/>
  <c r="I1992"/>
  <c r="H1992"/>
  <c r="G1992"/>
  <c r="F1992"/>
  <c r="E1992"/>
  <c r="D1992"/>
  <c r="C1992"/>
  <c r="AE1991"/>
  <c r="AD1991"/>
  <c r="AC1991"/>
  <c r="AB1991"/>
  <c r="AA1991"/>
  <c r="Z1991"/>
  <c r="Y1991"/>
  <c r="X1991"/>
  <c r="W1991"/>
  <c r="V1991"/>
  <c r="U1991"/>
  <c r="T1991"/>
  <c r="S1991"/>
  <c r="R1991"/>
  <c r="Q1991"/>
  <c r="P1991"/>
  <c r="O1991"/>
  <c r="N1991"/>
  <c r="M1991"/>
  <c r="L1991"/>
  <c r="K1991"/>
  <c r="J1991"/>
  <c r="I1991"/>
  <c r="H1991"/>
  <c r="G1991"/>
  <c r="F1991"/>
  <c r="E1991"/>
  <c r="D1991"/>
  <c r="C1991"/>
  <c r="AE1990"/>
  <c r="AD1990"/>
  <c r="AC1990"/>
  <c r="AB1990"/>
  <c r="AA1990"/>
  <c r="Z1990"/>
  <c r="Y1990"/>
  <c r="X1990"/>
  <c r="W1990"/>
  <c r="V1990"/>
  <c r="U1990"/>
  <c r="T1990"/>
  <c r="S1990"/>
  <c r="R1990"/>
  <c r="Q1990"/>
  <c r="P1990"/>
  <c r="O1990"/>
  <c r="N1990"/>
  <c r="M1990"/>
  <c r="L1990"/>
  <c r="K1990"/>
  <c r="J1990"/>
  <c r="I1990"/>
  <c r="H1990"/>
  <c r="G1990"/>
  <c r="F1990"/>
  <c r="E1990"/>
  <c r="D1990"/>
  <c r="C1990"/>
  <c r="AM1988"/>
  <c r="BK1988" s="1"/>
  <c r="AL1988"/>
  <c r="AM1987"/>
  <c r="BK1987" s="1"/>
  <c r="AL1987"/>
  <c r="AM1986"/>
  <c r="BK1986" s="1"/>
  <c r="AL1986"/>
  <c r="AM1984"/>
  <c r="BK1984" s="1"/>
  <c r="AL1984"/>
  <c r="AM1983"/>
  <c r="BK1983" s="1"/>
  <c r="AL1983"/>
  <c r="AM1982"/>
  <c r="BK1982" s="1"/>
  <c r="AL1982"/>
  <c r="AM1980"/>
  <c r="BK1980" s="1"/>
  <c r="AL1980"/>
  <c r="AM1979"/>
  <c r="BK1979" s="1"/>
  <c r="AL1979"/>
  <c r="AM1978"/>
  <c r="BK1978" s="1"/>
  <c r="AL1978"/>
  <c r="AM1976"/>
  <c r="BK1976" s="1"/>
  <c r="AL1976"/>
  <c r="AM1975"/>
  <c r="BK1975" s="1"/>
  <c r="AL1975"/>
  <c r="AM1974"/>
  <c r="BK1974" s="1"/>
  <c r="AL1974"/>
  <c r="AM1972"/>
  <c r="BK1972" s="1"/>
  <c r="AL1972"/>
  <c r="AM1971"/>
  <c r="BK1971" s="1"/>
  <c r="AL1971"/>
  <c r="AM1970"/>
  <c r="BK1970" s="1"/>
  <c r="AL1970"/>
  <c r="AM1968"/>
  <c r="BK1968" s="1"/>
  <c r="AL1968"/>
  <c r="AM1967"/>
  <c r="BK1967" s="1"/>
  <c r="AL1967"/>
  <c r="AM1966"/>
  <c r="BK1966" s="1"/>
  <c r="AL1966"/>
  <c r="AM1964"/>
  <c r="BK1964" s="1"/>
  <c r="AL1964"/>
  <c r="AM1963"/>
  <c r="BK1963" s="1"/>
  <c r="AL1963"/>
  <c r="AM1962"/>
  <c r="BK1962" s="1"/>
  <c r="AL1962"/>
  <c r="AM1960"/>
  <c r="BK1960" s="1"/>
  <c r="AL1960"/>
  <c r="AM1959"/>
  <c r="BK1959" s="1"/>
  <c r="AL1959"/>
  <c r="AM1958"/>
  <c r="BK1958" s="1"/>
  <c r="AL1958"/>
  <c r="AM1956"/>
  <c r="BK1956" s="1"/>
  <c r="AL1956"/>
  <c r="AM1955"/>
  <c r="BK1955" s="1"/>
  <c r="AL1955"/>
  <c r="AM1954"/>
  <c r="BK1954" s="1"/>
  <c r="AL1954"/>
  <c r="BC1934"/>
  <c r="BC1933"/>
  <c r="BH1900"/>
  <c r="BG1900"/>
  <c r="BF1900"/>
  <c r="BE1900"/>
  <c r="BD1900"/>
  <c r="BB1900"/>
  <c r="BA1900"/>
  <c r="BH1899"/>
  <c r="BG1899"/>
  <c r="BF1899"/>
  <c r="BE1899"/>
  <c r="BD1899"/>
  <c r="BB1899"/>
  <c r="BA1899"/>
  <c r="BH1898"/>
  <c r="BG1898"/>
  <c r="BF1898"/>
  <c r="BE1898"/>
  <c r="BD1898"/>
  <c r="BB1898"/>
  <c r="BA1898"/>
  <c r="BH1843"/>
  <c r="BG1843"/>
  <c r="BF1843"/>
  <c r="BE1843"/>
  <c r="BD1843"/>
  <c r="BB1843"/>
  <c r="BA1843"/>
  <c r="BH1842"/>
  <c r="BG1842"/>
  <c r="BF1842"/>
  <c r="BE1842"/>
  <c r="BD1842"/>
  <c r="BB1842"/>
  <c r="BA1842"/>
  <c r="BH1841"/>
  <c r="BG1841"/>
  <c r="BF1841"/>
  <c r="BE1841"/>
  <c r="BD1841"/>
  <c r="BB1841"/>
  <c r="BA1841"/>
  <c r="AE1900"/>
  <c r="AD1900"/>
  <c r="AC1900"/>
  <c r="AB1900"/>
  <c r="AA1900"/>
  <c r="Z1900"/>
  <c r="Y1900"/>
  <c r="X1900"/>
  <c r="W1900"/>
  <c r="V1900"/>
  <c r="U1900"/>
  <c r="S1900"/>
  <c r="R1900"/>
  <c r="Q1900"/>
  <c r="P1900"/>
  <c r="O1900"/>
  <c r="N1900"/>
  <c r="M1900"/>
  <c r="L1900"/>
  <c r="J1900"/>
  <c r="I1900"/>
  <c r="H1900"/>
  <c r="G1900"/>
  <c r="F1900"/>
  <c r="E1900"/>
  <c r="D1900"/>
  <c r="C1900"/>
  <c r="AE1899"/>
  <c r="AD1899"/>
  <c r="AC1899"/>
  <c r="AB1899"/>
  <c r="AA1899"/>
  <c r="Z1899"/>
  <c r="Y1899"/>
  <c r="X1899"/>
  <c r="W1899"/>
  <c r="V1899"/>
  <c r="U1899"/>
  <c r="T1899"/>
  <c r="S1899"/>
  <c r="R1899"/>
  <c r="Q1899"/>
  <c r="P1899"/>
  <c r="O1899"/>
  <c r="N1899"/>
  <c r="M1899"/>
  <c r="L1899"/>
  <c r="K1899"/>
  <c r="J1899"/>
  <c r="I1899"/>
  <c r="H1899"/>
  <c r="G1899"/>
  <c r="F1899"/>
  <c r="E1899"/>
  <c r="D1899"/>
  <c r="C1899"/>
  <c r="AE1898"/>
  <c r="AD1898"/>
  <c r="AC1898"/>
  <c r="AB1898"/>
  <c r="AA1898"/>
  <c r="Z1898"/>
  <c r="Y1898"/>
  <c r="X1898"/>
  <c r="W1898"/>
  <c r="V1898"/>
  <c r="U1898"/>
  <c r="T1898"/>
  <c r="S1898"/>
  <c r="R1898"/>
  <c r="Q1898"/>
  <c r="P1898"/>
  <c r="O1898"/>
  <c r="N1898"/>
  <c r="M1898"/>
  <c r="L1898"/>
  <c r="K1898"/>
  <c r="J1898"/>
  <c r="I1898"/>
  <c r="H1898"/>
  <c r="G1898"/>
  <c r="F1898"/>
  <c r="E1898"/>
  <c r="D1898"/>
  <c r="C1898"/>
  <c r="AM1896"/>
  <c r="BK1896" s="1"/>
  <c r="AL1896"/>
  <c r="AM1895"/>
  <c r="BK1895" s="1"/>
  <c r="AL1895"/>
  <c r="AM1894"/>
  <c r="BK1894" s="1"/>
  <c r="AL1894"/>
  <c r="AM1892"/>
  <c r="BK1892" s="1"/>
  <c r="AL1892"/>
  <c r="AM1891"/>
  <c r="BK1891" s="1"/>
  <c r="AL1891"/>
  <c r="AM1890"/>
  <c r="BK1890" s="1"/>
  <c r="AL1890"/>
  <c r="AM1888"/>
  <c r="BK1888" s="1"/>
  <c r="AL1888"/>
  <c r="AM1887"/>
  <c r="BK1887" s="1"/>
  <c r="AL1887"/>
  <c r="AM1886"/>
  <c r="BK1886" s="1"/>
  <c r="AL1886"/>
  <c r="AM1884"/>
  <c r="BK1884" s="1"/>
  <c r="AL1884"/>
  <c r="AM1883"/>
  <c r="BK1883" s="1"/>
  <c r="AL1883"/>
  <c r="AM1882"/>
  <c r="BK1882" s="1"/>
  <c r="AL1882"/>
  <c r="AM1880"/>
  <c r="BK1880" s="1"/>
  <c r="AL1880"/>
  <c r="AM1879"/>
  <c r="BK1879" s="1"/>
  <c r="AL1879"/>
  <c r="AM1878"/>
  <c r="BK1878" s="1"/>
  <c r="AL1878"/>
  <c r="AM1876"/>
  <c r="BK1876" s="1"/>
  <c r="AL1876"/>
  <c r="AM1875"/>
  <c r="BK1875" s="1"/>
  <c r="AL1875"/>
  <c r="AM1874"/>
  <c r="BK1874" s="1"/>
  <c r="AL1874"/>
  <c r="AM1872"/>
  <c r="BK1872" s="1"/>
  <c r="AL1872"/>
  <c r="AM1871"/>
  <c r="BK1871" s="1"/>
  <c r="AL1871"/>
  <c r="AM1870"/>
  <c r="BK1870" s="1"/>
  <c r="AL1870"/>
  <c r="AM1868"/>
  <c r="BK1868" s="1"/>
  <c r="AL1868"/>
  <c r="AM1867"/>
  <c r="BK1867" s="1"/>
  <c r="AL1867"/>
  <c r="AM1866"/>
  <c r="BK1866" s="1"/>
  <c r="AL1866"/>
  <c r="AM1864"/>
  <c r="BK1864" s="1"/>
  <c r="AL1864"/>
  <c r="AM1863"/>
  <c r="BK1863" s="1"/>
  <c r="AL1863"/>
  <c r="AM1862"/>
  <c r="BK1862" s="1"/>
  <c r="AL1862"/>
  <c r="AE1843"/>
  <c r="AD1843"/>
  <c r="AC1843"/>
  <c r="AB1843"/>
  <c r="AA1843"/>
  <c r="Z1843"/>
  <c r="Y1843"/>
  <c r="X1843"/>
  <c r="W1843"/>
  <c r="V1843"/>
  <c r="U1843"/>
  <c r="S1843"/>
  <c r="R1843"/>
  <c r="Q1843"/>
  <c r="P1843"/>
  <c r="O1843"/>
  <c r="N1843"/>
  <c r="M1843"/>
  <c r="L1843"/>
  <c r="J1843"/>
  <c r="I1843"/>
  <c r="H1843"/>
  <c r="G1843"/>
  <c r="F1843"/>
  <c r="E1843"/>
  <c r="D1843"/>
  <c r="C1843"/>
  <c r="AE1842"/>
  <c r="AD1842"/>
  <c r="AC1842"/>
  <c r="AB1842"/>
  <c r="AA1842"/>
  <c r="Z1842"/>
  <c r="Y1842"/>
  <c r="X1842"/>
  <c r="W1842"/>
  <c r="V1842"/>
  <c r="U1842"/>
  <c r="T1842"/>
  <c r="S1842"/>
  <c r="R1842"/>
  <c r="Q1842"/>
  <c r="P1842"/>
  <c r="O1842"/>
  <c r="N1842"/>
  <c r="M1842"/>
  <c r="L1842"/>
  <c r="K1842"/>
  <c r="J1842"/>
  <c r="I1842"/>
  <c r="H1842"/>
  <c r="G1842"/>
  <c r="F1842"/>
  <c r="E1842"/>
  <c r="D1842"/>
  <c r="C1842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H1841"/>
  <c r="G1841"/>
  <c r="F1841"/>
  <c r="E1841"/>
  <c r="D1841"/>
  <c r="C1841"/>
  <c r="AM1839"/>
  <c r="BK1839" s="1"/>
  <c r="AL1839"/>
  <c r="AM1838"/>
  <c r="BK1838" s="1"/>
  <c r="AL1838"/>
  <c r="AM1837"/>
  <c r="BK1837" s="1"/>
  <c r="AL1837"/>
  <c r="AM1835"/>
  <c r="BK1835" s="1"/>
  <c r="AL1835"/>
  <c r="AM1834"/>
  <c r="BK1834" s="1"/>
  <c r="AL1834"/>
  <c r="AM1833"/>
  <c r="BK1833" s="1"/>
  <c r="AL1833"/>
  <c r="AM1831"/>
  <c r="BK1831" s="1"/>
  <c r="AL1831"/>
  <c r="AM1830"/>
  <c r="BK1830" s="1"/>
  <c r="AL1830"/>
  <c r="AM1829"/>
  <c r="BK1829" s="1"/>
  <c r="AL1829"/>
  <c r="AM1827"/>
  <c r="BK1827" s="1"/>
  <c r="AL1827"/>
  <c r="AM1826"/>
  <c r="BK1826" s="1"/>
  <c r="AL1826"/>
  <c r="AM1825"/>
  <c r="BK1825" s="1"/>
  <c r="AL1825"/>
  <c r="AM1823"/>
  <c r="BK1823" s="1"/>
  <c r="AL1823"/>
  <c r="AM1822"/>
  <c r="BK1822" s="1"/>
  <c r="AL1822"/>
  <c r="AM1821"/>
  <c r="BK1821" s="1"/>
  <c r="AL1821"/>
  <c r="AM1819"/>
  <c r="BK1819" s="1"/>
  <c r="AL1819"/>
  <c r="AM1818"/>
  <c r="BK1818" s="1"/>
  <c r="AL1818"/>
  <c r="AM1817"/>
  <c r="BK1817" s="1"/>
  <c r="AL1817"/>
  <c r="AM1815"/>
  <c r="BK1815" s="1"/>
  <c r="AL1815"/>
  <c r="AM1814"/>
  <c r="BK1814" s="1"/>
  <c r="AL1814"/>
  <c r="AM1813"/>
  <c r="BK1813" s="1"/>
  <c r="AL1813"/>
  <c r="AM1811"/>
  <c r="BK1811" s="1"/>
  <c r="AL1811"/>
  <c r="AM1810"/>
  <c r="BK1810" s="1"/>
  <c r="AL1810"/>
  <c r="AM1809"/>
  <c r="BK1809" s="1"/>
  <c r="AL1809"/>
  <c r="AM1807"/>
  <c r="BK1807" s="1"/>
  <c r="AL1807"/>
  <c r="AM1806"/>
  <c r="BK1806" s="1"/>
  <c r="AL1806"/>
  <c r="AM1805"/>
  <c r="BK1805" s="1"/>
  <c r="AL1805"/>
  <c r="BH1691"/>
  <c r="BG1691"/>
  <c r="BF1691"/>
  <c r="BE1691"/>
  <c r="BD1691"/>
  <c r="BB1691"/>
  <c r="BA1691"/>
  <c r="BH1690"/>
  <c r="BG1690"/>
  <c r="BF1690"/>
  <c r="BE1690"/>
  <c r="BD1690"/>
  <c r="BB1690"/>
  <c r="BA1690"/>
  <c r="BH1689"/>
  <c r="BG1689"/>
  <c r="BF1689"/>
  <c r="BE1689"/>
  <c r="BD1689"/>
  <c r="BB1689"/>
  <c r="BA1689"/>
  <c r="BH1634"/>
  <c r="BG1634"/>
  <c r="BF1634"/>
  <c r="BE1634"/>
  <c r="BD1634"/>
  <c r="BB1634"/>
  <c r="BA1634"/>
  <c r="BH1633"/>
  <c r="BG1633"/>
  <c r="BF1633"/>
  <c r="BE1633"/>
  <c r="BD1633"/>
  <c r="BB1633"/>
  <c r="BA1633"/>
  <c r="BH1632"/>
  <c r="BG1632"/>
  <c r="BF1632"/>
  <c r="BE1632"/>
  <c r="BD1632"/>
  <c r="BB1632"/>
  <c r="BA1632"/>
  <c r="AE1691"/>
  <c r="AD1691"/>
  <c r="AC1691"/>
  <c r="AB1691"/>
  <c r="AA1691"/>
  <c r="Z1691"/>
  <c r="Y1691"/>
  <c r="X1691"/>
  <c r="W1691"/>
  <c r="V1691"/>
  <c r="U1691"/>
  <c r="S1691"/>
  <c r="R1691"/>
  <c r="Q1691"/>
  <c r="P1691"/>
  <c r="O1691"/>
  <c r="N1691"/>
  <c r="M1691"/>
  <c r="L1691"/>
  <c r="J1691"/>
  <c r="I1691"/>
  <c r="H1691"/>
  <c r="G1691"/>
  <c r="F1691"/>
  <c r="E1691"/>
  <c r="D1691"/>
  <c r="C1691"/>
  <c r="AE1690"/>
  <c r="AD1690"/>
  <c r="AC1690"/>
  <c r="AB1690"/>
  <c r="AA1690"/>
  <c r="Z1690"/>
  <c r="Y1690"/>
  <c r="X1690"/>
  <c r="W1690"/>
  <c r="V1690"/>
  <c r="U1690"/>
  <c r="T1690"/>
  <c r="S1690"/>
  <c r="R1690"/>
  <c r="Q1690"/>
  <c r="P1690"/>
  <c r="O1690"/>
  <c r="N1690"/>
  <c r="M1690"/>
  <c r="L1690"/>
  <c r="K1690"/>
  <c r="J1690"/>
  <c r="I1690"/>
  <c r="H1690"/>
  <c r="G1690"/>
  <c r="F1690"/>
  <c r="E1690"/>
  <c r="D1690"/>
  <c r="C1690"/>
  <c r="AE1689"/>
  <c r="AD1689"/>
  <c r="AC1689"/>
  <c r="AB1689"/>
  <c r="AA1689"/>
  <c r="Z1689"/>
  <c r="Y1689"/>
  <c r="X1689"/>
  <c r="W1689"/>
  <c r="V1689"/>
  <c r="U1689"/>
  <c r="T1689"/>
  <c r="S1689"/>
  <c r="R1689"/>
  <c r="Q1689"/>
  <c r="P1689"/>
  <c r="O1689"/>
  <c r="N1689"/>
  <c r="M1689"/>
  <c r="L1689"/>
  <c r="K1689"/>
  <c r="J1689"/>
  <c r="I1689"/>
  <c r="H1689"/>
  <c r="G1689"/>
  <c r="F1689"/>
  <c r="E1689"/>
  <c r="D1689"/>
  <c r="C1689"/>
  <c r="AM1687"/>
  <c r="BK1687" s="1"/>
  <c r="AL1687"/>
  <c r="AM1686"/>
  <c r="BK1686" s="1"/>
  <c r="AL1686"/>
  <c r="AM1685"/>
  <c r="BK1685" s="1"/>
  <c r="AL1685"/>
  <c r="AM1683"/>
  <c r="BK1683" s="1"/>
  <c r="AL1683"/>
  <c r="AM1682"/>
  <c r="BK1682" s="1"/>
  <c r="AL1682"/>
  <c r="AM1681"/>
  <c r="BK1681" s="1"/>
  <c r="AL1681"/>
  <c r="BJ1681" s="1"/>
  <c r="AM1679"/>
  <c r="BK1679" s="1"/>
  <c r="AL1679"/>
  <c r="AM1678"/>
  <c r="BK1678" s="1"/>
  <c r="AL1678"/>
  <c r="BJ1678" s="1"/>
  <c r="AM1677"/>
  <c r="BK1677" s="1"/>
  <c r="AL1677"/>
  <c r="AM1675"/>
  <c r="BK1675" s="1"/>
  <c r="AL1675"/>
  <c r="BJ1675" s="1"/>
  <c r="AM1674"/>
  <c r="BK1674" s="1"/>
  <c r="AL1674"/>
  <c r="AM1673"/>
  <c r="BK1673" s="1"/>
  <c r="AL1673"/>
  <c r="BJ1673" s="1"/>
  <c r="AM1671"/>
  <c r="BK1671" s="1"/>
  <c r="AL1671"/>
  <c r="AM1670"/>
  <c r="BK1670" s="1"/>
  <c r="AL1670"/>
  <c r="BJ1670" s="1"/>
  <c r="AM1669"/>
  <c r="BK1669" s="1"/>
  <c r="AL1669"/>
  <c r="BJ1669" s="1"/>
  <c r="AM1667"/>
  <c r="BK1667" s="1"/>
  <c r="AL1667"/>
  <c r="BJ1667" s="1"/>
  <c r="AM1666"/>
  <c r="BK1666" s="1"/>
  <c r="AL1666"/>
  <c r="BJ1666" s="1"/>
  <c r="AM1665"/>
  <c r="BK1665" s="1"/>
  <c r="AL1665"/>
  <c r="BJ1665" s="1"/>
  <c r="AM1663"/>
  <c r="BK1663" s="1"/>
  <c r="AL1663"/>
  <c r="BJ1663" s="1"/>
  <c r="AM1662"/>
  <c r="BK1662" s="1"/>
  <c r="AL1662"/>
  <c r="BJ1662" s="1"/>
  <c r="AM1661"/>
  <c r="BK1661" s="1"/>
  <c r="AL1661"/>
  <c r="BJ1661" s="1"/>
  <c r="AM1659"/>
  <c r="BK1659" s="1"/>
  <c r="AL1659"/>
  <c r="BJ1659" s="1"/>
  <c r="AM1658"/>
  <c r="BK1658" s="1"/>
  <c r="AL1658"/>
  <c r="BJ1658" s="1"/>
  <c r="AM1657"/>
  <c r="BK1657" s="1"/>
  <c r="AL1657"/>
  <c r="BJ1657" s="1"/>
  <c r="AM1655"/>
  <c r="BK1655" s="1"/>
  <c r="AL1655"/>
  <c r="BJ1655" s="1"/>
  <c r="AM1654"/>
  <c r="BK1654" s="1"/>
  <c r="AL1654"/>
  <c r="BJ1654" s="1"/>
  <c r="AM1653"/>
  <c r="BK1653" s="1"/>
  <c r="AL1653"/>
  <c r="BJ1653" s="1"/>
  <c r="AE1634"/>
  <c r="AD1634"/>
  <c r="AC1634"/>
  <c r="AB1634"/>
  <c r="AA1634"/>
  <c r="Z1634"/>
  <c r="Y1634"/>
  <c r="X1634"/>
  <c r="W1634"/>
  <c r="V1634"/>
  <c r="U1634"/>
  <c r="S1634"/>
  <c r="R1634"/>
  <c r="Q1634"/>
  <c r="P1634"/>
  <c r="O1634"/>
  <c r="N1634"/>
  <c r="M1634"/>
  <c r="L1634"/>
  <c r="J1634"/>
  <c r="I1634"/>
  <c r="H1634"/>
  <c r="G1634"/>
  <c r="F1634"/>
  <c r="E1634"/>
  <c r="D1634"/>
  <c r="C1634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H1633"/>
  <c r="G1633"/>
  <c r="F1633"/>
  <c r="E1633"/>
  <c r="D1633"/>
  <c r="C1633"/>
  <c r="AE1632"/>
  <c r="AD1632"/>
  <c r="AC1632"/>
  <c r="AB1632"/>
  <c r="AA1632"/>
  <c r="Z1632"/>
  <c r="Y1632"/>
  <c r="X1632"/>
  <c r="W1632"/>
  <c r="V1632"/>
  <c r="U1632"/>
  <c r="T1632"/>
  <c r="S1632"/>
  <c r="R1632"/>
  <c r="Q1632"/>
  <c r="P1632"/>
  <c r="O1632"/>
  <c r="N1632"/>
  <c r="M1632"/>
  <c r="L1632"/>
  <c r="K1632"/>
  <c r="J1632"/>
  <c r="I1632"/>
  <c r="H1632"/>
  <c r="G1632"/>
  <c r="F1632"/>
  <c r="E1632"/>
  <c r="D1632"/>
  <c r="C1632"/>
  <c r="AM1630"/>
  <c r="BK1630" s="1"/>
  <c r="AL1630"/>
  <c r="AM1629"/>
  <c r="BK1629" s="1"/>
  <c r="AL1629"/>
  <c r="AM1628"/>
  <c r="BK1628" s="1"/>
  <c r="AL1628"/>
  <c r="AM1626"/>
  <c r="BK1626" s="1"/>
  <c r="AL1626"/>
  <c r="AM1625"/>
  <c r="BK1625" s="1"/>
  <c r="AL1625"/>
  <c r="AM1624"/>
  <c r="BK1624" s="1"/>
  <c r="AL1624"/>
  <c r="AM1622"/>
  <c r="BK1622" s="1"/>
  <c r="AL1622"/>
  <c r="AM1621"/>
  <c r="BK1621" s="1"/>
  <c r="AL1621"/>
  <c r="AM1620"/>
  <c r="BK1620" s="1"/>
  <c r="AL1620"/>
  <c r="AM1618"/>
  <c r="BK1618" s="1"/>
  <c r="AL1618"/>
  <c r="AM1617"/>
  <c r="BK1617" s="1"/>
  <c r="AL1617"/>
  <c r="AM1616"/>
  <c r="BK1616" s="1"/>
  <c r="AL1616"/>
  <c r="AM1614"/>
  <c r="BK1614" s="1"/>
  <c r="AL1614"/>
  <c r="AM1613"/>
  <c r="BK1613" s="1"/>
  <c r="AL1613"/>
  <c r="AM1612"/>
  <c r="BK1612" s="1"/>
  <c r="AL1612"/>
  <c r="AM1610"/>
  <c r="BK1610" s="1"/>
  <c r="AL1610"/>
  <c r="AM1609"/>
  <c r="BK1609" s="1"/>
  <c r="AL1609"/>
  <c r="AM1608"/>
  <c r="BK1608" s="1"/>
  <c r="AL1608"/>
  <c r="AM1606"/>
  <c r="BK1606" s="1"/>
  <c r="AL1606"/>
  <c r="AM1605"/>
  <c r="BK1605" s="1"/>
  <c r="AL1605"/>
  <c r="AM1604"/>
  <c r="BK1604" s="1"/>
  <c r="AL1604"/>
  <c r="AM1602"/>
  <c r="BK1602" s="1"/>
  <c r="AL1602"/>
  <c r="AM1601"/>
  <c r="BK1601" s="1"/>
  <c r="AL1601"/>
  <c r="AM1600"/>
  <c r="BK1600" s="1"/>
  <c r="AL1600"/>
  <c r="AM1598"/>
  <c r="BK1598" s="1"/>
  <c r="AL1598"/>
  <c r="AM1597"/>
  <c r="BK1597" s="1"/>
  <c r="AL1597"/>
  <c r="AM1596"/>
  <c r="BK1596" s="1"/>
  <c r="AL1596"/>
  <c r="U1540"/>
  <c r="U1576" s="1"/>
  <c r="U1539"/>
  <c r="U1575" s="1"/>
  <c r="R1540"/>
  <c r="R1576" s="1"/>
  <c r="O1540"/>
  <c r="O1576" s="1"/>
  <c r="L1540"/>
  <c r="L1576" s="1"/>
  <c r="I1540"/>
  <c r="I1576" s="1"/>
  <c r="F1540"/>
  <c r="R1539"/>
  <c r="R1575" s="1"/>
  <c r="O1539"/>
  <c r="O1575" s="1"/>
  <c r="L1539"/>
  <c r="L1575" s="1"/>
  <c r="I1539"/>
  <c r="I1575" s="1"/>
  <c r="F1539"/>
  <c r="BH1484"/>
  <c r="BG1484"/>
  <c r="BF1484"/>
  <c r="BE1484"/>
  <c r="BD1484"/>
  <c r="BB1484"/>
  <c r="BA1484"/>
  <c r="BH1483"/>
  <c r="BG1483"/>
  <c r="BF1483"/>
  <c r="BE1483"/>
  <c r="BD1483"/>
  <c r="BB1483"/>
  <c r="BA1483"/>
  <c r="BH1482"/>
  <c r="BG1482"/>
  <c r="BF1482"/>
  <c r="BE1482"/>
  <c r="BD1482"/>
  <c r="BB1482"/>
  <c r="BA1482"/>
  <c r="BH1427"/>
  <c r="BG1427"/>
  <c r="BF1427"/>
  <c r="BE1427"/>
  <c r="BD1427"/>
  <c r="BB1427"/>
  <c r="BA1427"/>
  <c r="BH1426"/>
  <c r="BG1426"/>
  <c r="BF1426"/>
  <c r="BE1426"/>
  <c r="BD1426"/>
  <c r="BB1426"/>
  <c r="BA1426"/>
  <c r="BH1425"/>
  <c r="BG1425"/>
  <c r="BF1425"/>
  <c r="BE1425"/>
  <c r="BD1425"/>
  <c r="BB1425"/>
  <c r="BA1425"/>
  <c r="AE1484"/>
  <c r="AD1484"/>
  <c r="AC1484"/>
  <c r="AB1484"/>
  <c r="AA1484"/>
  <c r="Z1484"/>
  <c r="Y1484"/>
  <c r="X1484"/>
  <c r="W1484"/>
  <c r="V1484"/>
  <c r="U1484"/>
  <c r="S1484"/>
  <c r="R1484"/>
  <c r="Q1484"/>
  <c r="P1484"/>
  <c r="O1484"/>
  <c r="N1484"/>
  <c r="M1484"/>
  <c r="L1484"/>
  <c r="J1484"/>
  <c r="I1484"/>
  <c r="H1484"/>
  <c r="G1484"/>
  <c r="F1484"/>
  <c r="E1484"/>
  <c r="D1484"/>
  <c r="C1484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H1483"/>
  <c r="G1483"/>
  <c r="F1483"/>
  <c r="E1483"/>
  <c r="D1483"/>
  <c r="C1483"/>
  <c r="AE1482"/>
  <c r="AD1482"/>
  <c r="AC1482"/>
  <c r="AB1482"/>
  <c r="AA1482"/>
  <c r="Z1482"/>
  <c r="Y1482"/>
  <c r="X1482"/>
  <c r="W1482"/>
  <c r="V1482"/>
  <c r="U1482"/>
  <c r="T1482"/>
  <c r="S1482"/>
  <c r="R1482"/>
  <c r="Q1482"/>
  <c r="P1482"/>
  <c r="O1482"/>
  <c r="N1482"/>
  <c r="M1482"/>
  <c r="L1482"/>
  <c r="K1482"/>
  <c r="J1482"/>
  <c r="I1482"/>
  <c r="H1482"/>
  <c r="G1482"/>
  <c r="F1482"/>
  <c r="E1482"/>
  <c r="D1482"/>
  <c r="C1482"/>
  <c r="AM1480"/>
  <c r="BK1480" s="1"/>
  <c r="AL1480"/>
  <c r="AM1479"/>
  <c r="BK1479" s="1"/>
  <c r="AL1479"/>
  <c r="AM1478"/>
  <c r="BK1478" s="1"/>
  <c r="AL1478"/>
  <c r="AM1476"/>
  <c r="BK1476" s="1"/>
  <c r="AL1476"/>
  <c r="AM1475"/>
  <c r="BK1475" s="1"/>
  <c r="AL1475"/>
  <c r="BJ1475" s="1"/>
  <c r="AM1474"/>
  <c r="BK1474" s="1"/>
  <c r="AL1474"/>
  <c r="BJ1474" s="1"/>
  <c r="AM1472"/>
  <c r="BK1472" s="1"/>
  <c r="AL1472"/>
  <c r="AM1471"/>
  <c r="BK1471" s="1"/>
  <c r="AL1471"/>
  <c r="AM1470"/>
  <c r="BK1470" s="1"/>
  <c r="AL1470"/>
  <c r="AM1468"/>
  <c r="BK1468" s="1"/>
  <c r="AL1468"/>
  <c r="AM1467"/>
  <c r="BK1467" s="1"/>
  <c r="AL1467"/>
  <c r="AM1466"/>
  <c r="BK1466" s="1"/>
  <c r="AL1466"/>
  <c r="AM1464"/>
  <c r="BK1464" s="1"/>
  <c r="AL1464"/>
  <c r="AM1463"/>
  <c r="BK1463" s="1"/>
  <c r="AL1463"/>
  <c r="AM1462"/>
  <c r="BK1462" s="1"/>
  <c r="AL1462"/>
  <c r="AM1460"/>
  <c r="BK1460" s="1"/>
  <c r="AL1460"/>
  <c r="AM1459"/>
  <c r="BK1459" s="1"/>
  <c r="AL1459"/>
  <c r="AM1458"/>
  <c r="BK1458" s="1"/>
  <c r="AL1458"/>
  <c r="AM1456"/>
  <c r="BK1456" s="1"/>
  <c r="AL1456"/>
  <c r="AM1455"/>
  <c r="BK1455" s="1"/>
  <c r="AL1455"/>
  <c r="AM1454"/>
  <c r="BK1454" s="1"/>
  <c r="AL1454"/>
  <c r="AM1452"/>
  <c r="BK1452" s="1"/>
  <c r="AL1452"/>
  <c r="AM1451"/>
  <c r="BK1451" s="1"/>
  <c r="AL1451"/>
  <c r="AM1450"/>
  <c r="BK1450" s="1"/>
  <c r="AL1450"/>
  <c r="AM1448"/>
  <c r="BK1448" s="1"/>
  <c r="AL1448"/>
  <c r="AM1447"/>
  <c r="BK1447" s="1"/>
  <c r="AL1447"/>
  <c r="AM1446"/>
  <c r="BK1446" s="1"/>
  <c r="AL1446"/>
  <c r="AE1427"/>
  <c r="AD1427"/>
  <c r="AC1427"/>
  <c r="AB1427"/>
  <c r="AA1427"/>
  <c r="Z1427"/>
  <c r="Y1427"/>
  <c r="X1427"/>
  <c r="W1427"/>
  <c r="V1427"/>
  <c r="U1427"/>
  <c r="S1427"/>
  <c r="R1427"/>
  <c r="Q1427"/>
  <c r="P1427"/>
  <c r="O1427"/>
  <c r="N1427"/>
  <c r="M1427"/>
  <c r="L1427"/>
  <c r="J1427"/>
  <c r="I1427"/>
  <c r="H1427"/>
  <c r="G1427"/>
  <c r="F1427"/>
  <c r="E1427"/>
  <c r="D1427"/>
  <c r="C1427"/>
  <c r="AE1426"/>
  <c r="AD1426"/>
  <c r="AC1426"/>
  <c r="AB1426"/>
  <c r="AA1426"/>
  <c r="Z1426"/>
  <c r="Y1426"/>
  <c r="X1426"/>
  <c r="W1426"/>
  <c r="V1426"/>
  <c r="U1426"/>
  <c r="T1426"/>
  <c r="S1426"/>
  <c r="R1426"/>
  <c r="Q1426"/>
  <c r="P1426"/>
  <c r="O1426"/>
  <c r="N1426"/>
  <c r="M1426"/>
  <c r="L1426"/>
  <c r="K1426"/>
  <c r="J1426"/>
  <c r="I1426"/>
  <c r="H1426"/>
  <c r="G1426"/>
  <c r="F1426"/>
  <c r="E1426"/>
  <c r="D1426"/>
  <c r="C1426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H1425"/>
  <c r="G1425"/>
  <c r="F1425"/>
  <c r="E1425"/>
  <c r="D1425"/>
  <c r="C1425"/>
  <c r="AM1423"/>
  <c r="BK1423" s="1"/>
  <c r="AL1423"/>
  <c r="AM1422"/>
  <c r="BK1422" s="1"/>
  <c r="AL1422"/>
  <c r="AM1421"/>
  <c r="BK1421" s="1"/>
  <c r="AL1421"/>
  <c r="AM1419"/>
  <c r="BK1419" s="1"/>
  <c r="AL1419"/>
  <c r="AM1418"/>
  <c r="BK1418" s="1"/>
  <c r="AL1418"/>
  <c r="AM1417"/>
  <c r="BK1417" s="1"/>
  <c r="AL1417"/>
  <c r="AM1415"/>
  <c r="BK1415" s="1"/>
  <c r="AL1415"/>
  <c r="AM1414"/>
  <c r="BK1414" s="1"/>
  <c r="AL1414"/>
  <c r="AM1413"/>
  <c r="BK1413" s="1"/>
  <c r="AL1413"/>
  <c r="AM1411"/>
  <c r="BK1411" s="1"/>
  <c r="AL1411"/>
  <c r="AM1410"/>
  <c r="BK1410" s="1"/>
  <c r="AL1410"/>
  <c r="AM1409"/>
  <c r="BK1409" s="1"/>
  <c r="AL1409"/>
  <c r="AM1407"/>
  <c r="BK1407" s="1"/>
  <c r="AL1407"/>
  <c r="AM1406"/>
  <c r="BK1406" s="1"/>
  <c r="AL1406"/>
  <c r="AM1405"/>
  <c r="BK1405" s="1"/>
  <c r="AL1405"/>
  <c r="AM1403"/>
  <c r="BK1403" s="1"/>
  <c r="AL1403"/>
  <c r="AM1402"/>
  <c r="BK1402" s="1"/>
  <c r="AL1402"/>
  <c r="AM1401"/>
  <c r="BK1401" s="1"/>
  <c r="AL1401"/>
  <c r="AM1399"/>
  <c r="BK1399" s="1"/>
  <c r="AL1399"/>
  <c r="AM1398"/>
  <c r="BK1398" s="1"/>
  <c r="AL1398"/>
  <c r="AM1397"/>
  <c r="BK1397" s="1"/>
  <c r="AL1397"/>
  <c r="AM1395"/>
  <c r="BK1395" s="1"/>
  <c r="AL1395"/>
  <c r="AM1394"/>
  <c r="BK1394" s="1"/>
  <c r="AL1394"/>
  <c r="AM1393"/>
  <c r="BK1393" s="1"/>
  <c r="AL1393"/>
  <c r="AM1391"/>
  <c r="BK1391" s="1"/>
  <c r="AL1391"/>
  <c r="AM1390"/>
  <c r="BK1390" s="1"/>
  <c r="AL1390"/>
  <c r="AM1389"/>
  <c r="BK1389" s="1"/>
  <c r="AL1389"/>
  <c r="BC1333"/>
  <c r="BC1332"/>
  <c r="BC1267"/>
  <c r="BC1266"/>
  <c r="AA1224"/>
  <c r="AA1223"/>
  <c r="BH1200"/>
  <c r="BG1200"/>
  <c r="BF1200"/>
  <c r="BE1200"/>
  <c r="BD1200"/>
  <c r="BB1200"/>
  <c r="BA1200"/>
  <c r="BH1199"/>
  <c r="BG1199"/>
  <c r="BF1199"/>
  <c r="BE1199"/>
  <c r="BD1199"/>
  <c r="BB1199"/>
  <c r="BA1199"/>
  <c r="BH1198"/>
  <c r="BG1198"/>
  <c r="BF1198"/>
  <c r="BE1198"/>
  <c r="BD1198"/>
  <c r="BB1198"/>
  <c r="BA1198"/>
  <c r="BH1143"/>
  <c r="BG1143"/>
  <c r="BF1143"/>
  <c r="BE1143"/>
  <c r="BD1143"/>
  <c r="BB1143"/>
  <c r="BA1143"/>
  <c r="BH1142"/>
  <c r="BG1142"/>
  <c r="BF1142"/>
  <c r="BE1142"/>
  <c r="BD1142"/>
  <c r="BB1142"/>
  <c r="BA1142"/>
  <c r="BH1141"/>
  <c r="BG1141"/>
  <c r="BF1141"/>
  <c r="BE1141"/>
  <c r="BD1141"/>
  <c r="BB1141"/>
  <c r="BA1141"/>
  <c r="BH1086"/>
  <c r="BG1086"/>
  <c r="BF1086"/>
  <c r="BE1086"/>
  <c r="BD1086"/>
  <c r="BB1086"/>
  <c r="BA1086"/>
  <c r="BH1085"/>
  <c r="BG1085"/>
  <c r="BF1085"/>
  <c r="BE1085"/>
  <c r="BD1085"/>
  <c r="BB1085"/>
  <c r="BA1085"/>
  <c r="BH1084"/>
  <c r="BG1084"/>
  <c r="BF1084"/>
  <c r="BE1084"/>
  <c r="BD1084"/>
  <c r="BB1084"/>
  <c r="BA1084"/>
  <c r="BH1029"/>
  <c r="BG1029"/>
  <c r="BF1029"/>
  <c r="BE1029"/>
  <c r="BD1029"/>
  <c r="BB1029"/>
  <c r="BA1029"/>
  <c r="BH1028"/>
  <c r="BG1028"/>
  <c r="BF1028"/>
  <c r="BE1028"/>
  <c r="BD1028"/>
  <c r="BB1028"/>
  <c r="BA1028"/>
  <c r="BH1027"/>
  <c r="BG1027"/>
  <c r="BF1027"/>
  <c r="BE1027"/>
  <c r="BD1027"/>
  <c r="BB1027"/>
  <c r="BA1027"/>
  <c r="BH972"/>
  <c r="BG972"/>
  <c r="BF972"/>
  <c r="BE972"/>
  <c r="BD972"/>
  <c r="BB972"/>
  <c r="BA972"/>
  <c r="BH971"/>
  <c r="BG971"/>
  <c r="BF971"/>
  <c r="BE971"/>
  <c r="BD971"/>
  <c r="BB971"/>
  <c r="BA971"/>
  <c r="BH970"/>
  <c r="BG970"/>
  <c r="BF970"/>
  <c r="BE970"/>
  <c r="BD970"/>
  <c r="BB970"/>
  <c r="BA970"/>
  <c r="AE1200"/>
  <c r="AD1200"/>
  <c r="AC1200"/>
  <c r="AB1200"/>
  <c r="AA1200"/>
  <c r="Z1200"/>
  <c r="Y1200"/>
  <c r="X1200"/>
  <c r="W1200"/>
  <c r="V1200"/>
  <c r="U1200"/>
  <c r="S1200"/>
  <c r="R1200"/>
  <c r="Q1200"/>
  <c r="P1200"/>
  <c r="O1200"/>
  <c r="N1200"/>
  <c r="M1200"/>
  <c r="L1200"/>
  <c r="J1200"/>
  <c r="I1200"/>
  <c r="H1200"/>
  <c r="G1200"/>
  <c r="F1200"/>
  <c r="E1200"/>
  <c r="D1200"/>
  <c r="C1200"/>
  <c r="AE1199"/>
  <c r="AD1199"/>
  <c r="AC1199"/>
  <c r="AB1199"/>
  <c r="AA1199"/>
  <c r="Z1199"/>
  <c r="Y1199"/>
  <c r="X1199"/>
  <c r="W1199"/>
  <c r="V1199"/>
  <c r="U1199"/>
  <c r="T1199"/>
  <c r="S1199"/>
  <c r="R1199"/>
  <c r="Q1199"/>
  <c r="P1199"/>
  <c r="O1199"/>
  <c r="N1199"/>
  <c r="M1199"/>
  <c r="L1199"/>
  <c r="K1199"/>
  <c r="J1199"/>
  <c r="I1199"/>
  <c r="H1199"/>
  <c r="G1199"/>
  <c r="F1199"/>
  <c r="E1199"/>
  <c r="D1199"/>
  <c r="C1199"/>
  <c r="AE1198"/>
  <c r="AD1198"/>
  <c r="AC1198"/>
  <c r="AB1198"/>
  <c r="AA1198"/>
  <c r="Z1198"/>
  <c r="Y1198"/>
  <c r="X1198"/>
  <c r="W1198"/>
  <c r="V1198"/>
  <c r="U1198"/>
  <c r="T1198"/>
  <c r="S1198"/>
  <c r="R1198"/>
  <c r="Q1198"/>
  <c r="P1198"/>
  <c r="O1198"/>
  <c r="N1198"/>
  <c r="M1198"/>
  <c r="L1198"/>
  <c r="K1198"/>
  <c r="J1198"/>
  <c r="I1198"/>
  <c r="H1198"/>
  <c r="G1198"/>
  <c r="F1198"/>
  <c r="E1198"/>
  <c r="D1198"/>
  <c r="C1198"/>
  <c r="AM1196"/>
  <c r="BK1196" s="1"/>
  <c r="AL1196"/>
  <c r="AM1195"/>
  <c r="BK1195" s="1"/>
  <c r="AL1195"/>
  <c r="AM1194"/>
  <c r="BK1194" s="1"/>
  <c r="AL1194"/>
  <c r="AM1192"/>
  <c r="BK1192" s="1"/>
  <c r="AL1192"/>
  <c r="AM1191"/>
  <c r="BK1191" s="1"/>
  <c r="AL1191"/>
  <c r="AM1190"/>
  <c r="BK1190" s="1"/>
  <c r="AL1190"/>
  <c r="AM1188"/>
  <c r="BK1188" s="1"/>
  <c r="AL1188"/>
  <c r="AM1187"/>
  <c r="BK1187" s="1"/>
  <c r="AL1187"/>
  <c r="AM1186"/>
  <c r="BK1186" s="1"/>
  <c r="AL1186"/>
  <c r="AM1184"/>
  <c r="BK1184" s="1"/>
  <c r="AL1184"/>
  <c r="AM1183"/>
  <c r="BK1183" s="1"/>
  <c r="AL1183"/>
  <c r="AM1182"/>
  <c r="BK1182" s="1"/>
  <c r="AL1182"/>
  <c r="AM1180"/>
  <c r="BK1180" s="1"/>
  <c r="AL1180"/>
  <c r="AM1179"/>
  <c r="BK1179" s="1"/>
  <c r="AL1179"/>
  <c r="AM1178"/>
  <c r="BK1178" s="1"/>
  <c r="AL1178"/>
  <c r="AM1176"/>
  <c r="BK1176" s="1"/>
  <c r="AL1176"/>
  <c r="AM1175"/>
  <c r="BK1175" s="1"/>
  <c r="AL1175"/>
  <c r="AM1174"/>
  <c r="BK1174" s="1"/>
  <c r="AL1174"/>
  <c r="AM1172"/>
  <c r="BK1172" s="1"/>
  <c r="AL1172"/>
  <c r="AM1171"/>
  <c r="BK1171" s="1"/>
  <c r="AL1171"/>
  <c r="AM1170"/>
  <c r="BK1170" s="1"/>
  <c r="AL1170"/>
  <c r="AM1168"/>
  <c r="BK1168" s="1"/>
  <c r="AL1168"/>
  <c r="AM1167"/>
  <c r="BK1167" s="1"/>
  <c r="AL1167"/>
  <c r="AM1166"/>
  <c r="BK1166" s="1"/>
  <c r="AL1166"/>
  <c r="AM1164"/>
  <c r="BK1164" s="1"/>
  <c r="AL1164"/>
  <c r="AM1163"/>
  <c r="BK1163" s="1"/>
  <c r="AL1163"/>
  <c r="AM1162"/>
  <c r="BK1162" s="1"/>
  <c r="AL1162"/>
  <c r="AE1143"/>
  <c r="AD1143"/>
  <c r="AC1143"/>
  <c r="AB1143"/>
  <c r="AA1143"/>
  <c r="Z1143"/>
  <c r="Y1143"/>
  <c r="X1143"/>
  <c r="W1143"/>
  <c r="V1143"/>
  <c r="U1143"/>
  <c r="S1143"/>
  <c r="R1143"/>
  <c r="Q1143"/>
  <c r="P1143"/>
  <c r="O1143"/>
  <c r="N1143"/>
  <c r="M1143"/>
  <c r="L1143"/>
  <c r="J1143"/>
  <c r="I1143"/>
  <c r="H1143"/>
  <c r="G1143"/>
  <c r="F1143"/>
  <c r="E1143"/>
  <c r="D1143"/>
  <c r="C1143"/>
  <c r="AE1142"/>
  <c r="AD1142"/>
  <c r="AC1142"/>
  <c r="AB1142"/>
  <c r="AA1142"/>
  <c r="Z1142"/>
  <c r="Y1142"/>
  <c r="X1142"/>
  <c r="W1142"/>
  <c r="V1142"/>
  <c r="U1142"/>
  <c r="T1142"/>
  <c r="S1142"/>
  <c r="R1142"/>
  <c r="Q1142"/>
  <c r="P1142"/>
  <c r="O1142"/>
  <c r="N1142"/>
  <c r="M1142"/>
  <c r="L1142"/>
  <c r="K1142"/>
  <c r="J1142"/>
  <c r="I1142"/>
  <c r="H1142"/>
  <c r="G1142"/>
  <c r="F1142"/>
  <c r="E1142"/>
  <c r="D1142"/>
  <c r="C1142"/>
  <c r="AE1141"/>
  <c r="AD1141"/>
  <c r="AC1141"/>
  <c r="AB1141"/>
  <c r="AA1141"/>
  <c r="Z1141"/>
  <c r="Y1141"/>
  <c r="X1141"/>
  <c r="W1141"/>
  <c r="V1141"/>
  <c r="U1141"/>
  <c r="T1141"/>
  <c r="S1141"/>
  <c r="R1141"/>
  <c r="Q1141"/>
  <c r="P1141"/>
  <c r="O1141"/>
  <c r="N1141"/>
  <c r="M1141"/>
  <c r="L1141"/>
  <c r="K1141"/>
  <c r="J1141"/>
  <c r="I1141"/>
  <c r="H1141"/>
  <c r="G1141"/>
  <c r="F1141"/>
  <c r="E1141"/>
  <c r="D1141"/>
  <c r="C1141"/>
  <c r="AM1139"/>
  <c r="BK1139" s="1"/>
  <c r="AL1139"/>
  <c r="AM1138"/>
  <c r="BK1138" s="1"/>
  <c r="AL1138"/>
  <c r="AM1137"/>
  <c r="BK1137" s="1"/>
  <c r="AL1137"/>
  <c r="AM1135"/>
  <c r="BK1135" s="1"/>
  <c r="AL1135"/>
  <c r="AM1134"/>
  <c r="BK1134" s="1"/>
  <c r="AL1134"/>
  <c r="AM1133"/>
  <c r="BK1133" s="1"/>
  <c r="AL1133"/>
  <c r="AM1131"/>
  <c r="BK1131" s="1"/>
  <c r="AL1131"/>
  <c r="AM1130"/>
  <c r="BK1130" s="1"/>
  <c r="AL1130"/>
  <c r="AM1129"/>
  <c r="BK1129" s="1"/>
  <c r="AL1129"/>
  <c r="AM1127"/>
  <c r="BK1127" s="1"/>
  <c r="AL1127"/>
  <c r="AM1126"/>
  <c r="BK1126" s="1"/>
  <c r="AL1126"/>
  <c r="AM1125"/>
  <c r="BK1125" s="1"/>
  <c r="AL1125"/>
  <c r="AM1123"/>
  <c r="BK1123" s="1"/>
  <c r="AL1123"/>
  <c r="AM1122"/>
  <c r="BK1122" s="1"/>
  <c r="AL1122"/>
  <c r="AM1121"/>
  <c r="BK1121" s="1"/>
  <c r="AL1121"/>
  <c r="AM1119"/>
  <c r="BK1119" s="1"/>
  <c r="AL1119"/>
  <c r="AM1118"/>
  <c r="BK1118" s="1"/>
  <c r="AL1118"/>
  <c r="AM1117"/>
  <c r="BK1117" s="1"/>
  <c r="AL1117"/>
  <c r="AM1115"/>
  <c r="BK1115" s="1"/>
  <c r="AL1115"/>
  <c r="AM1114"/>
  <c r="BK1114" s="1"/>
  <c r="AL1114"/>
  <c r="AM1113"/>
  <c r="BK1113" s="1"/>
  <c r="AL1113"/>
  <c r="AM1111"/>
  <c r="BK1111" s="1"/>
  <c r="AL1111"/>
  <c r="AM1110"/>
  <c r="BK1110" s="1"/>
  <c r="AL1110"/>
  <c r="AM1109"/>
  <c r="BK1109" s="1"/>
  <c r="AL1109"/>
  <c r="AM1107"/>
  <c r="BK1107" s="1"/>
  <c r="AL1107"/>
  <c r="AM1106"/>
  <c r="BK1106" s="1"/>
  <c r="AL1106"/>
  <c r="AM1105"/>
  <c r="BK1105" s="1"/>
  <c r="AL1105"/>
  <c r="AE1086"/>
  <c r="AD1086"/>
  <c r="AC1086"/>
  <c r="AB1086"/>
  <c r="AA1086"/>
  <c r="Z1086"/>
  <c r="Y1086"/>
  <c r="X1086"/>
  <c r="W1086"/>
  <c r="V1086"/>
  <c r="U1086"/>
  <c r="S1086"/>
  <c r="R1086"/>
  <c r="Q1086"/>
  <c r="P1086"/>
  <c r="O1086"/>
  <c r="N1086"/>
  <c r="M1086"/>
  <c r="L1086"/>
  <c r="J1086"/>
  <c r="I1086"/>
  <c r="H1086"/>
  <c r="G1086"/>
  <c r="F1086"/>
  <c r="E1086"/>
  <c r="D1086"/>
  <c r="C1086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H1085"/>
  <c r="G1085"/>
  <c r="F1085"/>
  <c r="E1085"/>
  <c r="D1085"/>
  <c r="C1085"/>
  <c r="AE1084"/>
  <c r="AD1084"/>
  <c r="AC1084"/>
  <c r="AB1084"/>
  <c r="AA1084"/>
  <c r="Z1084"/>
  <c r="Y1084"/>
  <c r="X1084"/>
  <c r="W1084"/>
  <c r="V1084"/>
  <c r="U1084"/>
  <c r="T1084"/>
  <c r="S1084"/>
  <c r="R1084"/>
  <c r="Q1084"/>
  <c r="P1084"/>
  <c r="O1084"/>
  <c r="N1084"/>
  <c r="M1084"/>
  <c r="L1084"/>
  <c r="K1084"/>
  <c r="J1084"/>
  <c r="I1084"/>
  <c r="H1084"/>
  <c r="G1084"/>
  <c r="F1084"/>
  <c r="E1084"/>
  <c r="D1084"/>
  <c r="C1084"/>
  <c r="AM1082"/>
  <c r="BK1082" s="1"/>
  <c r="AL1082"/>
  <c r="AM1081"/>
  <c r="BK1081" s="1"/>
  <c r="AL1081"/>
  <c r="AM1080"/>
  <c r="BK1080" s="1"/>
  <c r="AL1080"/>
  <c r="AM1078"/>
  <c r="BK1078" s="1"/>
  <c r="AL1078"/>
  <c r="AM1077"/>
  <c r="BK1077" s="1"/>
  <c r="AL1077"/>
  <c r="AM1076"/>
  <c r="BK1076" s="1"/>
  <c r="AL1076"/>
  <c r="AM1074"/>
  <c r="BK1074" s="1"/>
  <c r="AL1074"/>
  <c r="AM1073"/>
  <c r="BK1073" s="1"/>
  <c r="AL1073"/>
  <c r="AM1072"/>
  <c r="BK1072" s="1"/>
  <c r="AL1072"/>
  <c r="AM1070"/>
  <c r="BK1070" s="1"/>
  <c r="AL1070"/>
  <c r="AM1069"/>
  <c r="BK1069" s="1"/>
  <c r="AL1069"/>
  <c r="AM1068"/>
  <c r="BK1068" s="1"/>
  <c r="AL1068"/>
  <c r="AM1066"/>
  <c r="BK1066" s="1"/>
  <c r="AL1066"/>
  <c r="AM1065"/>
  <c r="BK1065" s="1"/>
  <c r="AL1065"/>
  <c r="AM1064"/>
  <c r="BK1064" s="1"/>
  <c r="AL1064"/>
  <c r="AM1062"/>
  <c r="BK1062" s="1"/>
  <c r="AL1062"/>
  <c r="AM1061"/>
  <c r="BK1061" s="1"/>
  <c r="AL1061"/>
  <c r="AM1060"/>
  <c r="BK1060" s="1"/>
  <c r="AL1060"/>
  <c r="AM1058"/>
  <c r="BK1058" s="1"/>
  <c r="AL1058"/>
  <c r="AM1057"/>
  <c r="BK1057" s="1"/>
  <c r="AL1057"/>
  <c r="AM1056"/>
  <c r="BK1056" s="1"/>
  <c r="AL1056"/>
  <c r="AM1054"/>
  <c r="BK1054" s="1"/>
  <c r="AL1054"/>
  <c r="AM1053"/>
  <c r="BK1053" s="1"/>
  <c r="AL1053"/>
  <c r="AM1052"/>
  <c r="BK1052" s="1"/>
  <c r="AL1052"/>
  <c r="AM1050"/>
  <c r="BK1050" s="1"/>
  <c r="AL1050"/>
  <c r="AM1049"/>
  <c r="BK1049" s="1"/>
  <c r="AL1049"/>
  <c r="AM1048"/>
  <c r="BK1048" s="1"/>
  <c r="AL1048"/>
  <c r="AE1029"/>
  <c r="AD1029"/>
  <c r="AC1029"/>
  <c r="AB1029"/>
  <c r="AA1029"/>
  <c r="Z1029"/>
  <c r="Y1029"/>
  <c r="X1029"/>
  <c r="W1029"/>
  <c r="V1029"/>
  <c r="U1029"/>
  <c r="S1029"/>
  <c r="R1029"/>
  <c r="Q1029"/>
  <c r="P1029"/>
  <c r="O1029"/>
  <c r="N1029"/>
  <c r="M1029"/>
  <c r="L1029"/>
  <c r="J1029"/>
  <c r="I1029"/>
  <c r="H1029"/>
  <c r="G1029"/>
  <c r="F1029"/>
  <c r="E1029"/>
  <c r="D1029"/>
  <c r="C1029"/>
  <c r="AE1028"/>
  <c r="AD1028"/>
  <c r="AC1028"/>
  <c r="AB1028"/>
  <c r="AA1028"/>
  <c r="Z1028"/>
  <c r="Y1028"/>
  <c r="X1028"/>
  <c r="W1028"/>
  <c r="V1028"/>
  <c r="U1028"/>
  <c r="T1028"/>
  <c r="S1028"/>
  <c r="R1028"/>
  <c r="Q1028"/>
  <c r="P1028"/>
  <c r="O1028"/>
  <c r="N1028"/>
  <c r="M1028"/>
  <c r="L1028"/>
  <c r="K1028"/>
  <c r="J1028"/>
  <c r="I1028"/>
  <c r="H1028"/>
  <c r="G1028"/>
  <c r="F1028"/>
  <c r="E1028"/>
  <c r="D1028"/>
  <c r="C1028"/>
  <c r="AE1027"/>
  <c r="AD1027"/>
  <c r="AC1027"/>
  <c r="AB1027"/>
  <c r="AA1027"/>
  <c r="Z1027"/>
  <c r="Y1027"/>
  <c r="X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G1027"/>
  <c r="F1027"/>
  <c r="E1027"/>
  <c r="D1027"/>
  <c r="C1027"/>
  <c r="AM1025"/>
  <c r="BK1025" s="1"/>
  <c r="AL1025"/>
  <c r="AM1024"/>
  <c r="BK1024" s="1"/>
  <c r="AL1024"/>
  <c r="AM1023"/>
  <c r="BK1023" s="1"/>
  <c r="AL1023"/>
  <c r="AM1021"/>
  <c r="BK1021" s="1"/>
  <c r="AL1021"/>
  <c r="AM1020"/>
  <c r="BK1020" s="1"/>
  <c r="AL1020"/>
  <c r="AM1019"/>
  <c r="BK1019" s="1"/>
  <c r="AL1019"/>
  <c r="AM1017"/>
  <c r="BK1017" s="1"/>
  <c r="AL1017"/>
  <c r="AM1016"/>
  <c r="BK1016" s="1"/>
  <c r="AL1016"/>
  <c r="AM1015"/>
  <c r="BK1015" s="1"/>
  <c r="AL1015"/>
  <c r="AM1013"/>
  <c r="BK1013" s="1"/>
  <c r="AL1013"/>
  <c r="AM1012"/>
  <c r="BK1012" s="1"/>
  <c r="AL1012"/>
  <c r="AM1011"/>
  <c r="BK1011" s="1"/>
  <c r="AL1011"/>
  <c r="AM1009"/>
  <c r="BK1009" s="1"/>
  <c r="AL1009"/>
  <c r="AM1008"/>
  <c r="BK1008" s="1"/>
  <c r="AL1008"/>
  <c r="AM1007"/>
  <c r="BK1007" s="1"/>
  <c r="AL1007"/>
  <c r="AM1005"/>
  <c r="BK1005" s="1"/>
  <c r="AL1005"/>
  <c r="AM1004"/>
  <c r="BK1004" s="1"/>
  <c r="AL1004"/>
  <c r="AM1003"/>
  <c r="BK1003" s="1"/>
  <c r="AL1003"/>
  <c r="AM1001"/>
  <c r="BK1001" s="1"/>
  <c r="AL1001"/>
  <c r="AM1000"/>
  <c r="BK1000" s="1"/>
  <c r="AL1000"/>
  <c r="AM999"/>
  <c r="BK999" s="1"/>
  <c r="AL999"/>
  <c r="AM997"/>
  <c r="BK997" s="1"/>
  <c r="AL997"/>
  <c r="AM996"/>
  <c r="BK996" s="1"/>
  <c r="AL996"/>
  <c r="AM995"/>
  <c r="BK995" s="1"/>
  <c r="AL995"/>
  <c r="AM993"/>
  <c r="BK993" s="1"/>
  <c r="AL993"/>
  <c r="AM992"/>
  <c r="BK992" s="1"/>
  <c r="AL992"/>
  <c r="AM991"/>
  <c r="BK991" s="1"/>
  <c r="AL991"/>
  <c r="AE972"/>
  <c r="AD972"/>
  <c r="AC972"/>
  <c r="AB972"/>
  <c r="AA972"/>
  <c r="Z972"/>
  <c r="Y972"/>
  <c r="X972"/>
  <c r="W972"/>
  <c r="V972"/>
  <c r="U972"/>
  <c r="S972"/>
  <c r="R972"/>
  <c r="Q972"/>
  <c r="P972"/>
  <c r="O972"/>
  <c r="N972"/>
  <c r="M972"/>
  <c r="L972"/>
  <c r="J972"/>
  <c r="I972"/>
  <c r="H972"/>
  <c r="G972"/>
  <c r="F972"/>
  <c r="E972"/>
  <c r="D972"/>
  <c r="C972"/>
  <c r="AE971"/>
  <c r="AD971"/>
  <c r="AC971"/>
  <c r="AB971"/>
  <c r="AA971"/>
  <c r="Z971"/>
  <c r="Y971"/>
  <c r="X971"/>
  <c r="W971"/>
  <c r="V971"/>
  <c r="U971"/>
  <c r="T971"/>
  <c r="S971"/>
  <c r="R971"/>
  <c r="Q971"/>
  <c r="P971"/>
  <c r="O971"/>
  <c r="N971"/>
  <c r="M971"/>
  <c r="L971"/>
  <c r="K971"/>
  <c r="J971"/>
  <c r="I971"/>
  <c r="H971"/>
  <c r="G971"/>
  <c r="F971"/>
  <c r="E971"/>
  <c r="D971"/>
  <c r="C971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I970"/>
  <c r="H970"/>
  <c r="G970"/>
  <c r="F970"/>
  <c r="E970"/>
  <c r="D970"/>
  <c r="C970"/>
  <c r="AM968"/>
  <c r="BK968" s="1"/>
  <c r="AL968"/>
  <c r="AM967"/>
  <c r="BK967" s="1"/>
  <c r="AL967"/>
  <c r="BJ967" s="1"/>
  <c r="AM966"/>
  <c r="BK966" s="1"/>
  <c r="AL966"/>
  <c r="BJ966" s="1"/>
  <c r="AM964"/>
  <c r="BK964" s="1"/>
  <c r="AL964"/>
  <c r="BJ964" s="1"/>
  <c r="AM963"/>
  <c r="BK963" s="1"/>
  <c r="AL963"/>
  <c r="BJ963" s="1"/>
  <c r="AM962"/>
  <c r="BK962" s="1"/>
  <c r="AL962"/>
  <c r="BJ962" s="1"/>
  <c r="AM960"/>
  <c r="BK960" s="1"/>
  <c r="AL960"/>
  <c r="BJ960" s="1"/>
  <c r="AM959"/>
  <c r="BK959" s="1"/>
  <c r="AL959"/>
  <c r="BJ959" s="1"/>
  <c r="AM958"/>
  <c r="BK958" s="1"/>
  <c r="AL958"/>
  <c r="BJ958" s="1"/>
  <c r="AM956"/>
  <c r="BK956" s="1"/>
  <c r="AL956"/>
  <c r="BJ956" s="1"/>
  <c r="AM955"/>
  <c r="BK955" s="1"/>
  <c r="AL955"/>
  <c r="BJ955" s="1"/>
  <c r="AM954"/>
  <c r="BK954" s="1"/>
  <c r="AL954"/>
  <c r="BJ954" s="1"/>
  <c r="AM952"/>
  <c r="BK952" s="1"/>
  <c r="AL952"/>
  <c r="BJ952" s="1"/>
  <c r="AM951"/>
  <c r="BK951" s="1"/>
  <c r="AL951"/>
  <c r="BJ951" s="1"/>
  <c r="AM950"/>
  <c r="BK950" s="1"/>
  <c r="AL950"/>
  <c r="BJ950" s="1"/>
  <c r="AM948"/>
  <c r="BK948" s="1"/>
  <c r="AL948"/>
  <c r="BJ948" s="1"/>
  <c r="AM947"/>
  <c r="BK947" s="1"/>
  <c r="AL947"/>
  <c r="BJ947" s="1"/>
  <c r="AM946"/>
  <c r="BK946" s="1"/>
  <c r="AL946"/>
  <c r="BJ946" s="1"/>
  <c r="AM944"/>
  <c r="BK944" s="1"/>
  <c r="AL944"/>
  <c r="BJ944" s="1"/>
  <c r="AM943"/>
  <c r="BK943" s="1"/>
  <c r="AL943"/>
  <c r="BJ943" s="1"/>
  <c r="AM942"/>
  <c r="BK942" s="1"/>
  <c r="AL942"/>
  <c r="BJ942" s="1"/>
  <c r="AM940"/>
  <c r="BK940" s="1"/>
  <c r="AL940"/>
  <c r="BJ940" s="1"/>
  <c r="AM939"/>
  <c r="BK939" s="1"/>
  <c r="AL939"/>
  <c r="BJ939" s="1"/>
  <c r="AM938"/>
  <c r="BK938" s="1"/>
  <c r="AL938"/>
  <c r="BJ938" s="1"/>
  <c r="AM936"/>
  <c r="BK936" s="1"/>
  <c r="AL936"/>
  <c r="BJ936" s="1"/>
  <c r="AM935"/>
  <c r="BK935" s="1"/>
  <c r="AL935"/>
  <c r="BJ935" s="1"/>
  <c r="AM934"/>
  <c r="BK934" s="1"/>
  <c r="AL934"/>
  <c r="BJ934" s="1"/>
  <c r="AA900"/>
  <c r="AA897"/>
  <c r="AA906" s="1"/>
  <c r="AA911" s="1"/>
  <c r="AA896"/>
  <c r="AA905" s="1"/>
  <c r="AA910" s="1"/>
  <c r="BH593"/>
  <c r="BH769" s="1"/>
  <c r="BG593"/>
  <c r="BG769" s="1"/>
  <c r="BF593"/>
  <c r="BF769" s="1"/>
  <c r="BE593"/>
  <c r="BE769" s="1"/>
  <c r="BD593"/>
  <c r="BD769" s="1"/>
  <c r="BB593"/>
  <c r="BB769" s="1"/>
  <c r="BA593"/>
  <c r="BA769" s="1"/>
  <c r="BH592"/>
  <c r="BH768" s="1"/>
  <c r="BG592"/>
  <c r="BG768" s="1"/>
  <c r="BF592"/>
  <c r="BF768" s="1"/>
  <c r="BE592"/>
  <c r="BE768" s="1"/>
  <c r="BD592"/>
  <c r="BD768" s="1"/>
  <c r="BB592"/>
  <c r="BB768" s="1"/>
  <c r="BA592"/>
  <c r="BA768" s="1"/>
  <c r="BH591"/>
  <c r="BH767" s="1"/>
  <c r="BG591"/>
  <c r="BG767" s="1"/>
  <c r="BF591"/>
  <c r="BF767" s="1"/>
  <c r="BE591"/>
  <c r="BE767" s="1"/>
  <c r="BD591"/>
  <c r="BD767" s="1"/>
  <c r="BB591"/>
  <c r="BB767" s="1"/>
  <c r="BA591"/>
  <c r="BA767" s="1"/>
  <c r="AE593"/>
  <c r="AE769" s="1"/>
  <c r="AD593"/>
  <c r="AD769" s="1"/>
  <c r="AC593"/>
  <c r="AC769" s="1"/>
  <c r="AB593"/>
  <c r="AB769" s="1"/>
  <c r="AA593"/>
  <c r="AA769" s="1"/>
  <c r="Z593"/>
  <c r="Z769" s="1"/>
  <c r="Y593"/>
  <c r="Y769" s="1"/>
  <c r="X593"/>
  <c r="X769" s="1"/>
  <c r="W593"/>
  <c r="W769" s="1"/>
  <c r="V593"/>
  <c r="V769" s="1"/>
  <c r="U593"/>
  <c r="U769" s="1"/>
  <c r="S593"/>
  <c r="S769" s="1"/>
  <c r="R593"/>
  <c r="R769" s="1"/>
  <c r="Q593"/>
  <c r="Q769" s="1"/>
  <c r="P593"/>
  <c r="P769" s="1"/>
  <c r="O593"/>
  <c r="O769" s="1"/>
  <c r="N593"/>
  <c r="N769" s="1"/>
  <c r="M593"/>
  <c r="M769" s="1"/>
  <c r="L593"/>
  <c r="L769" s="1"/>
  <c r="J593"/>
  <c r="J769" s="1"/>
  <c r="I593"/>
  <c r="I769" s="1"/>
  <c r="H593"/>
  <c r="H769" s="1"/>
  <c r="G593"/>
  <c r="G769" s="1"/>
  <c r="F593"/>
  <c r="F769" s="1"/>
  <c r="E593"/>
  <c r="E769" s="1"/>
  <c r="D593"/>
  <c r="D769" s="1"/>
  <c r="C593"/>
  <c r="C769" s="1"/>
  <c r="AE592"/>
  <c r="AE768" s="1"/>
  <c r="AD592"/>
  <c r="AD768" s="1"/>
  <c r="AC592"/>
  <c r="AC768" s="1"/>
  <c r="AB592"/>
  <c r="AB768" s="1"/>
  <c r="AA592"/>
  <c r="AA768" s="1"/>
  <c r="Z592"/>
  <c r="Z768" s="1"/>
  <c r="Y592"/>
  <c r="Y768" s="1"/>
  <c r="X592"/>
  <c r="X768" s="1"/>
  <c r="W592"/>
  <c r="W768" s="1"/>
  <c r="V592"/>
  <c r="V768" s="1"/>
  <c r="U592"/>
  <c r="U768" s="1"/>
  <c r="T592"/>
  <c r="T768" s="1"/>
  <c r="S592"/>
  <c r="S768" s="1"/>
  <c r="R592"/>
  <c r="R768" s="1"/>
  <c r="Q592"/>
  <c r="Q768" s="1"/>
  <c r="P592"/>
  <c r="P768" s="1"/>
  <c r="O592"/>
  <c r="O768" s="1"/>
  <c r="N592"/>
  <c r="N768" s="1"/>
  <c r="M592"/>
  <c r="M768" s="1"/>
  <c r="L592"/>
  <c r="L768" s="1"/>
  <c r="K592"/>
  <c r="K768" s="1"/>
  <c r="J592"/>
  <c r="J768" s="1"/>
  <c r="I592"/>
  <c r="I768" s="1"/>
  <c r="H592"/>
  <c r="H768" s="1"/>
  <c r="G592"/>
  <c r="G768" s="1"/>
  <c r="F592"/>
  <c r="F768" s="1"/>
  <c r="E592"/>
  <c r="E768" s="1"/>
  <c r="D592"/>
  <c r="D768" s="1"/>
  <c r="C592"/>
  <c r="C768" s="1"/>
  <c r="AE591"/>
  <c r="AE767" s="1"/>
  <c r="AD591"/>
  <c r="AD767" s="1"/>
  <c r="AC591"/>
  <c r="AC767" s="1"/>
  <c r="AB591"/>
  <c r="AB767" s="1"/>
  <c r="AA591"/>
  <c r="AA767" s="1"/>
  <c r="Z591"/>
  <c r="Z767" s="1"/>
  <c r="Y591"/>
  <c r="Y767" s="1"/>
  <c r="X591"/>
  <c r="X767" s="1"/>
  <c r="W591"/>
  <c r="W767" s="1"/>
  <c r="V591"/>
  <c r="V767" s="1"/>
  <c r="U591"/>
  <c r="U767" s="1"/>
  <c r="T591"/>
  <c r="T767" s="1"/>
  <c r="S591"/>
  <c r="S767" s="1"/>
  <c r="R591"/>
  <c r="R767" s="1"/>
  <c r="Q591"/>
  <c r="Q767" s="1"/>
  <c r="P591"/>
  <c r="P767" s="1"/>
  <c r="O591"/>
  <c r="O767" s="1"/>
  <c r="N591"/>
  <c r="N767" s="1"/>
  <c r="M591"/>
  <c r="M767" s="1"/>
  <c r="L591"/>
  <c r="L767" s="1"/>
  <c r="K591"/>
  <c r="K767" s="1"/>
  <c r="J591"/>
  <c r="J767" s="1"/>
  <c r="I591"/>
  <c r="I767" s="1"/>
  <c r="H591"/>
  <c r="H767" s="1"/>
  <c r="G591"/>
  <c r="G767" s="1"/>
  <c r="F591"/>
  <c r="F767" s="1"/>
  <c r="E591"/>
  <c r="E767" s="1"/>
  <c r="D591"/>
  <c r="D767" s="1"/>
  <c r="C591"/>
  <c r="C767" s="1"/>
  <c r="AM589"/>
  <c r="BK589" s="1"/>
  <c r="AL589"/>
  <c r="AM588"/>
  <c r="BK588" s="1"/>
  <c r="AL588"/>
  <c r="AM587"/>
  <c r="BK587" s="1"/>
  <c r="AL587"/>
  <c r="AM585"/>
  <c r="BK585" s="1"/>
  <c r="AL585"/>
  <c r="AM584"/>
  <c r="BK584" s="1"/>
  <c r="AL584"/>
  <c r="AM583"/>
  <c r="BK583" s="1"/>
  <c r="AL583"/>
  <c r="AM581"/>
  <c r="BK581" s="1"/>
  <c r="AL581"/>
  <c r="AM580"/>
  <c r="BK580" s="1"/>
  <c r="AL580"/>
  <c r="AM579"/>
  <c r="BK579" s="1"/>
  <c r="AL579"/>
  <c r="AM577"/>
  <c r="BK577" s="1"/>
  <c r="AL577"/>
  <c r="AM576"/>
  <c r="BK576" s="1"/>
  <c r="AL576"/>
  <c r="AM575"/>
  <c r="BK575" s="1"/>
  <c r="AL575"/>
  <c r="AM573"/>
  <c r="BK573" s="1"/>
  <c r="AL573"/>
  <c r="AM572"/>
  <c r="BK572" s="1"/>
  <c r="AL572"/>
  <c r="AM571"/>
  <c r="BK571" s="1"/>
  <c r="AL571"/>
  <c r="AM569"/>
  <c r="BK569" s="1"/>
  <c r="AL569"/>
  <c r="AM568"/>
  <c r="BK568" s="1"/>
  <c r="AL568"/>
  <c r="AM567"/>
  <c r="BK567" s="1"/>
  <c r="AL567"/>
  <c r="AM565"/>
  <c r="BK565" s="1"/>
  <c r="AL565"/>
  <c r="AM564"/>
  <c r="BK564" s="1"/>
  <c r="AL564"/>
  <c r="AM563"/>
  <c r="BK563" s="1"/>
  <c r="AL563"/>
  <c r="AM561"/>
  <c r="BK561" s="1"/>
  <c r="AL561"/>
  <c r="AM560"/>
  <c r="BK560" s="1"/>
  <c r="AL560"/>
  <c r="AM559"/>
  <c r="BK559" s="1"/>
  <c r="AL559"/>
  <c r="AM557"/>
  <c r="BK557" s="1"/>
  <c r="AL557"/>
  <c r="AM556"/>
  <c r="BK556" s="1"/>
  <c r="AL556"/>
  <c r="AM555"/>
  <c r="BK555" s="1"/>
  <c r="AL555"/>
  <c r="U479"/>
  <c r="U478"/>
  <c r="AA471"/>
  <c r="AA470"/>
  <c r="AA467"/>
  <c r="AA466"/>
  <c r="AA463"/>
  <c r="AA462"/>
  <c r="AA459"/>
  <c r="AA458"/>
  <c r="AA455"/>
  <c r="AA454"/>
  <c r="BC434"/>
  <c r="BC433"/>
  <c r="AA434"/>
  <c r="AA433"/>
  <c r="BC398"/>
  <c r="BC397"/>
  <c r="U398"/>
  <c r="U534" s="1"/>
  <c r="U397"/>
  <c r="U533" s="1"/>
  <c r="AA393"/>
  <c r="AA392"/>
  <c r="AA389"/>
  <c r="AA398" s="1"/>
  <c r="AA388"/>
  <c r="AA397" s="1"/>
  <c r="AV361"/>
  <c r="AO361"/>
  <c r="AH361"/>
  <c r="AA361"/>
  <c r="AV360"/>
  <c r="AO360"/>
  <c r="AH360"/>
  <c r="AA360"/>
  <c r="AA501"/>
  <c r="AA500"/>
  <c r="R479"/>
  <c r="O479"/>
  <c r="L479"/>
  <c r="I479"/>
  <c r="F479"/>
  <c r="R478"/>
  <c r="O478"/>
  <c r="L478"/>
  <c r="I478"/>
  <c r="F478"/>
  <c r="C433"/>
  <c r="BA433" s="1"/>
  <c r="R398"/>
  <c r="O398"/>
  <c r="L398"/>
  <c r="I398"/>
  <c r="F398"/>
  <c r="C398"/>
  <c r="C534" s="1"/>
  <c r="R397"/>
  <c r="R533" s="1"/>
  <c r="O397"/>
  <c r="O533" s="1"/>
  <c r="L397"/>
  <c r="L533" s="1"/>
  <c r="I397"/>
  <c r="I533" s="1"/>
  <c r="F397"/>
  <c r="F533" s="1"/>
  <c r="C397"/>
  <c r="C533" s="1"/>
  <c r="BH338"/>
  <c r="BG338"/>
  <c r="BF338"/>
  <c r="BE338"/>
  <c r="BD338"/>
  <c r="BB338"/>
  <c r="BA338"/>
  <c r="BH337"/>
  <c r="BG337"/>
  <c r="BF337"/>
  <c r="BE337"/>
  <c r="BD337"/>
  <c r="BB337"/>
  <c r="BA337"/>
  <c r="BH336"/>
  <c r="BG336"/>
  <c r="BF336"/>
  <c r="BE336"/>
  <c r="BD336"/>
  <c r="BB336"/>
  <c r="BA336"/>
  <c r="BH281"/>
  <c r="BG281"/>
  <c r="BF281"/>
  <c r="BE281"/>
  <c r="BD281"/>
  <c r="BB281"/>
  <c r="BA281"/>
  <c r="BH280"/>
  <c r="BG280"/>
  <c r="BF280"/>
  <c r="BE280"/>
  <c r="BD280"/>
  <c r="BB280"/>
  <c r="BA280"/>
  <c r="BH279"/>
  <c r="BG279"/>
  <c r="BF279"/>
  <c r="BE279"/>
  <c r="BD279"/>
  <c r="BB279"/>
  <c r="BA279"/>
  <c r="BH224"/>
  <c r="BG224"/>
  <c r="BF224"/>
  <c r="BE224"/>
  <c r="BD224"/>
  <c r="BB224"/>
  <c r="BA224"/>
  <c r="BH223"/>
  <c r="BG223"/>
  <c r="BF223"/>
  <c r="BE223"/>
  <c r="BD223"/>
  <c r="BB223"/>
  <c r="BA223"/>
  <c r="BH222"/>
  <c r="BG222"/>
  <c r="BF222"/>
  <c r="BE222"/>
  <c r="BD222"/>
  <c r="BB222"/>
  <c r="BA222"/>
  <c r="BH167"/>
  <c r="BG167"/>
  <c r="BF167"/>
  <c r="BE167"/>
  <c r="BD167"/>
  <c r="BB167"/>
  <c r="BA167"/>
  <c r="BH166"/>
  <c r="BG166"/>
  <c r="BF166"/>
  <c r="BE166"/>
  <c r="BD166"/>
  <c r="BB166"/>
  <c r="BA166"/>
  <c r="BH165"/>
  <c r="BG165"/>
  <c r="BF165"/>
  <c r="BE165"/>
  <c r="BD165"/>
  <c r="BB165"/>
  <c r="BA165"/>
  <c r="BH110"/>
  <c r="BG110"/>
  <c r="BF110"/>
  <c r="BE110"/>
  <c r="BD110"/>
  <c r="BB110"/>
  <c r="BA110"/>
  <c r="BH109"/>
  <c r="BG109"/>
  <c r="BF109"/>
  <c r="BE109"/>
  <c r="BD109"/>
  <c r="BB109"/>
  <c r="BA109"/>
  <c r="BH108"/>
  <c r="BG108"/>
  <c r="BF108"/>
  <c r="BE108"/>
  <c r="BD108"/>
  <c r="BB108"/>
  <c r="BA108"/>
  <c r="AE338"/>
  <c r="AD338"/>
  <c r="AC338"/>
  <c r="AB338"/>
  <c r="AA338"/>
  <c r="Z338"/>
  <c r="Y338"/>
  <c r="X338"/>
  <c r="W338"/>
  <c r="V338"/>
  <c r="U338"/>
  <c r="S338"/>
  <c r="R338"/>
  <c r="Q338"/>
  <c r="P338"/>
  <c r="O338"/>
  <c r="N338"/>
  <c r="M338"/>
  <c r="L338"/>
  <c r="J338"/>
  <c r="I338"/>
  <c r="H338"/>
  <c r="G338"/>
  <c r="F338"/>
  <c r="E338"/>
  <c r="D338"/>
  <c r="C338"/>
  <c r="AE337"/>
  <c r="AD337"/>
  <c r="AC337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AM334"/>
  <c r="BK334" s="1"/>
  <c r="AL334"/>
  <c r="BJ334" s="1"/>
  <c r="AM333"/>
  <c r="BK333" s="1"/>
  <c r="AL333"/>
  <c r="BJ333" s="1"/>
  <c r="AM332"/>
  <c r="BK332" s="1"/>
  <c r="AL332"/>
  <c r="BJ332" s="1"/>
  <c r="AM330"/>
  <c r="BK330" s="1"/>
  <c r="AL330"/>
  <c r="BJ330" s="1"/>
  <c r="AM329"/>
  <c r="BK329" s="1"/>
  <c r="AL329"/>
  <c r="BJ329" s="1"/>
  <c r="AM328"/>
  <c r="BK328" s="1"/>
  <c r="AL328"/>
  <c r="BJ328" s="1"/>
  <c r="AM326"/>
  <c r="BK326" s="1"/>
  <c r="AL326"/>
  <c r="BJ326" s="1"/>
  <c r="AM325"/>
  <c r="BK325" s="1"/>
  <c r="AL325"/>
  <c r="BJ325" s="1"/>
  <c r="AM324"/>
  <c r="BK324" s="1"/>
  <c r="AL324"/>
  <c r="BJ324" s="1"/>
  <c r="AM322"/>
  <c r="BK322" s="1"/>
  <c r="AL322"/>
  <c r="BJ322" s="1"/>
  <c r="AM321"/>
  <c r="BK321" s="1"/>
  <c r="AL321"/>
  <c r="BJ321" s="1"/>
  <c r="AM320"/>
  <c r="BK320" s="1"/>
  <c r="AL320"/>
  <c r="BJ320" s="1"/>
  <c r="AM318"/>
  <c r="BK318" s="1"/>
  <c r="AL318"/>
  <c r="BJ318" s="1"/>
  <c r="AM317"/>
  <c r="BK317" s="1"/>
  <c r="AL317"/>
  <c r="BJ317" s="1"/>
  <c r="AM316"/>
  <c r="BK316" s="1"/>
  <c r="AL316"/>
  <c r="AM314"/>
  <c r="BK314" s="1"/>
  <c r="AL314"/>
  <c r="AM313"/>
  <c r="BK313" s="1"/>
  <c r="AL313"/>
  <c r="AM312"/>
  <c r="BK312" s="1"/>
  <c r="AL312"/>
  <c r="AM310"/>
  <c r="BK310" s="1"/>
  <c r="AL310"/>
  <c r="AM309"/>
  <c r="BK309" s="1"/>
  <c r="AL309"/>
  <c r="AM308"/>
  <c r="BK308" s="1"/>
  <c r="AL308"/>
  <c r="AM307"/>
  <c r="BK307" s="1"/>
  <c r="AM306"/>
  <c r="BK306" s="1"/>
  <c r="AL306"/>
  <c r="BJ306" s="1"/>
  <c r="AM305"/>
  <c r="BK305" s="1"/>
  <c r="AL305"/>
  <c r="BJ305" s="1"/>
  <c r="AM304"/>
  <c r="BK304" s="1"/>
  <c r="AL304"/>
  <c r="BJ304" s="1"/>
  <c r="AM302"/>
  <c r="BK302" s="1"/>
  <c r="AL302"/>
  <c r="BJ302" s="1"/>
  <c r="AM301"/>
  <c r="BK301" s="1"/>
  <c r="AL301"/>
  <c r="BJ301" s="1"/>
  <c r="AM300"/>
  <c r="BK300" s="1"/>
  <c r="AL300"/>
  <c r="BJ300" s="1"/>
  <c r="AE281"/>
  <c r="AD281"/>
  <c r="AC281"/>
  <c r="AB281"/>
  <c r="AA281"/>
  <c r="Z281"/>
  <c r="Y281"/>
  <c r="X281"/>
  <c r="W281"/>
  <c r="V281"/>
  <c r="U281"/>
  <c r="S281"/>
  <c r="R281"/>
  <c r="Q281"/>
  <c r="P281"/>
  <c r="O281"/>
  <c r="N281"/>
  <c r="M281"/>
  <c r="L281"/>
  <c r="J281"/>
  <c r="I281"/>
  <c r="H281"/>
  <c r="G281"/>
  <c r="F281"/>
  <c r="E281"/>
  <c r="D281"/>
  <c r="C281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AM277"/>
  <c r="BK277" s="1"/>
  <c r="AL277"/>
  <c r="BJ277" s="1"/>
  <c r="AM276"/>
  <c r="BK276" s="1"/>
  <c r="AL276"/>
  <c r="BJ276" s="1"/>
  <c r="AM275"/>
  <c r="BK275" s="1"/>
  <c r="AL275"/>
  <c r="BJ275" s="1"/>
  <c r="AM273"/>
  <c r="BK273" s="1"/>
  <c r="AL273"/>
  <c r="BJ273" s="1"/>
  <c r="AM272"/>
  <c r="BK272" s="1"/>
  <c r="AL272"/>
  <c r="BJ272" s="1"/>
  <c r="AM271"/>
  <c r="BK271" s="1"/>
  <c r="AL271"/>
  <c r="BJ271" s="1"/>
  <c r="AM269"/>
  <c r="BK269" s="1"/>
  <c r="AL269"/>
  <c r="BJ269" s="1"/>
  <c r="AM268"/>
  <c r="BK268" s="1"/>
  <c r="AL268"/>
  <c r="BJ268" s="1"/>
  <c r="AM267"/>
  <c r="BK267" s="1"/>
  <c r="AL267"/>
  <c r="BJ267" s="1"/>
  <c r="AM265"/>
  <c r="BK265" s="1"/>
  <c r="AL265"/>
  <c r="BJ265" s="1"/>
  <c r="AM264"/>
  <c r="BK264" s="1"/>
  <c r="AL264"/>
  <c r="BJ264" s="1"/>
  <c r="AM263"/>
  <c r="BK263" s="1"/>
  <c r="AL263"/>
  <c r="BJ263" s="1"/>
  <c r="AM261"/>
  <c r="BK261" s="1"/>
  <c r="AL261"/>
  <c r="BJ261" s="1"/>
  <c r="AM260"/>
  <c r="BK260" s="1"/>
  <c r="AL260"/>
  <c r="AM259"/>
  <c r="BK259" s="1"/>
  <c r="AL259"/>
  <c r="AM257"/>
  <c r="BK257" s="1"/>
  <c r="AL257"/>
  <c r="AM256"/>
  <c r="BK256" s="1"/>
  <c r="AL256"/>
  <c r="AM255"/>
  <c r="BK255" s="1"/>
  <c r="AL255"/>
  <c r="AM253"/>
  <c r="BK253" s="1"/>
  <c r="AL253"/>
  <c r="AM252"/>
  <c r="BK252" s="1"/>
  <c r="AL252"/>
  <c r="AM251"/>
  <c r="BK251" s="1"/>
  <c r="AL251"/>
  <c r="AM249"/>
  <c r="BK249" s="1"/>
  <c r="AL249"/>
  <c r="AM248"/>
  <c r="BK248" s="1"/>
  <c r="AL248"/>
  <c r="AM247"/>
  <c r="BK247" s="1"/>
  <c r="AL247"/>
  <c r="AM245"/>
  <c r="BK245" s="1"/>
  <c r="AL245"/>
  <c r="AM244"/>
  <c r="BK244" s="1"/>
  <c r="AL244"/>
  <c r="AM243"/>
  <c r="BK243" s="1"/>
  <c r="AL243"/>
  <c r="AE224"/>
  <c r="AD224"/>
  <c r="AC224"/>
  <c r="AB224"/>
  <c r="AA224"/>
  <c r="Z224"/>
  <c r="Y224"/>
  <c r="X224"/>
  <c r="W224"/>
  <c r="V224"/>
  <c r="U224"/>
  <c r="S224"/>
  <c r="R224"/>
  <c r="Q224"/>
  <c r="P224"/>
  <c r="O224"/>
  <c r="N224"/>
  <c r="M224"/>
  <c r="L224"/>
  <c r="J224"/>
  <c r="I224"/>
  <c r="H224"/>
  <c r="G224"/>
  <c r="F224"/>
  <c r="E224"/>
  <c r="D224"/>
  <c r="C224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AM220"/>
  <c r="BK220" s="1"/>
  <c r="AL220"/>
  <c r="AM219"/>
  <c r="BK219" s="1"/>
  <c r="AL219"/>
  <c r="BJ219" s="1"/>
  <c r="AM218"/>
  <c r="BK218" s="1"/>
  <c r="AL218"/>
  <c r="BJ218" s="1"/>
  <c r="AM216"/>
  <c r="BK216" s="1"/>
  <c r="AL216"/>
  <c r="BJ216" s="1"/>
  <c r="AM215"/>
  <c r="BK215" s="1"/>
  <c r="AL215"/>
  <c r="BJ215" s="1"/>
  <c r="AM214"/>
  <c r="BK214" s="1"/>
  <c r="AL214"/>
  <c r="BJ214" s="1"/>
  <c r="AM212"/>
  <c r="BK212" s="1"/>
  <c r="AL212"/>
  <c r="BJ212" s="1"/>
  <c r="AM211"/>
  <c r="BK211" s="1"/>
  <c r="AL211"/>
  <c r="BJ211" s="1"/>
  <c r="AM210"/>
  <c r="BK210" s="1"/>
  <c r="AL210"/>
  <c r="BJ210" s="1"/>
  <c r="AM208"/>
  <c r="BK208" s="1"/>
  <c r="AL208"/>
  <c r="BJ208" s="1"/>
  <c r="AM207"/>
  <c r="BK207" s="1"/>
  <c r="AL207"/>
  <c r="BJ207" s="1"/>
  <c r="AM206"/>
  <c r="BK206" s="1"/>
  <c r="AL206"/>
  <c r="BJ206" s="1"/>
  <c r="AM204"/>
  <c r="BK204" s="1"/>
  <c r="AL204"/>
  <c r="BJ204" s="1"/>
  <c r="AM203"/>
  <c r="BK203" s="1"/>
  <c r="AL203"/>
  <c r="BJ203" s="1"/>
  <c r="AM202"/>
  <c r="BK202" s="1"/>
  <c r="AL202"/>
  <c r="BJ202" s="1"/>
  <c r="AM200"/>
  <c r="BK200" s="1"/>
  <c r="AL200"/>
  <c r="BJ200" s="1"/>
  <c r="AM199"/>
  <c r="BK199" s="1"/>
  <c r="AL199"/>
  <c r="BJ199" s="1"/>
  <c r="AM198"/>
  <c r="BK198" s="1"/>
  <c r="AL198"/>
  <c r="BJ198" s="1"/>
  <c r="AM196"/>
  <c r="BK196" s="1"/>
  <c r="AL196"/>
  <c r="BJ196" s="1"/>
  <c r="AM195"/>
  <c r="BK195" s="1"/>
  <c r="AL195"/>
  <c r="BJ195" s="1"/>
  <c r="AM194"/>
  <c r="BK194" s="1"/>
  <c r="AL194"/>
  <c r="AM193"/>
  <c r="AM192"/>
  <c r="BK192" s="1"/>
  <c r="AL192"/>
  <c r="BJ192" s="1"/>
  <c r="AM191"/>
  <c r="BK191" s="1"/>
  <c r="AL191"/>
  <c r="BJ191" s="1"/>
  <c r="AM190"/>
  <c r="BK190" s="1"/>
  <c r="AL190"/>
  <c r="AM188"/>
  <c r="BK188" s="1"/>
  <c r="AL188"/>
  <c r="AM187"/>
  <c r="BK187" s="1"/>
  <c r="AL187"/>
  <c r="AM186"/>
  <c r="BK186" s="1"/>
  <c r="AL186"/>
  <c r="AE167"/>
  <c r="AD167"/>
  <c r="AC167"/>
  <c r="AB167"/>
  <c r="AA167"/>
  <c r="Z167"/>
  <c r="Y167"/>
  <c r="X167"/>
  <c r="W167"/>
  <c r="V167"/>
  <c r="U167"/>
  <c r="S167"/>
  <c r="R167"/>
  <c r="Q167"/>
  <c r="P167"/>
  <c r="O167"/>
  <c r="N167"/>
  <c r="M167"/>
  <c r="L167"/>
  <c r="J167"/>
  <c r="I167"/>
  <c r="H167"/>
  <c r="G167"/>
  <c r="F167"/>
  <c r="E167"/>
  <c r="D167"/>
  <c r="C167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AM163"/>
  <c r="BK163" s="1"/>
  <c r="AL163"/>
  <c r="BJ163" s="1"/>
  <c r="AM162"/>
  <c r="BK162" s="1"/>
  <c r="AL162"/>
  <c r="BJ162" s="1"/>
  <c r="AM161"/>
  <c r="BK161" s="1"/>
  <c r="AL161"/>
  <c r="BJ161" s="1"/>
  <c r="AM159"/>
  <c r="BK159" s="1"/>
  <c r="AL159"/>
  <c r="BJ159" s="1"/>
  <c r="AM158"/>
  <c r="BK158" s="1"/>
  <c r="AL158"/>
  <c r="BJ158" s="1"/>
  <c r="AM157"/>
  <c r="BK157" s="1"/>
  <c r="AL157"/>
  <c r="BJ157" s="1"/>
  <c r="AM155"/>
  <c r="BK155" s="1"/>
  <c r="AL155"/>
  <c r="BJ155" s="1"/>
  <c r="AM154"/>
  <c r="BK154" s="1"/>
  <c r="AL154"/>
  <c r="BJ154" s="1"/>
  <c r="AM153"/>
  <c r="BK153" s="1"/>
  <c r="AL153"/>
  <c r="BJ153" s="1"/>
  <c r="AM151"/>
  <c r="BK151" s="1"/>
  <c r="AL151"/>
  <c r="BJ151" s="1"/>
  <c r="AM150"/>
  <c r="BK150" s="1"/>
  <c r="AL150"/>
  <c r="BJ150" s="1"/>
  <c r="AM149"/>
  <c r="BK149" s="1"/>
  <c r="AL149"/>
  <c r="BJ149" s="1"/>
  <c r="AM147"/>
  <c r="BK147" s="1"/>
  <c r="AL147"/>
  <c r="BJ147" s="1"/>
  <c r="AM146"/>
  <c r="BK146" s="1"/>
  <c r="AL146"/>
  <c r="BJ146" s="1"/>
  <c r="AM145"/>
  <c r="BK145" s="1"/>
  <c r="AL145"/>
  <c r="BJ145" s="1"/>
  <c r="AM143"/>
  <c r="BK143" s="1"/>
  <c r="AL143"/>
  <c r="AM142"/>
  <c r="BK142" s="1"/>
  <c r="AL142"/>
  <c r="AM141"/>
  <c r="BK141" s="1"/>
  <c r="AL141"/>
  <c r="AM139"/>
  <c r="BK139" s="1"/>
  <c r="AL139"/>
  <c r="AM138"/>
  <c r="BK138" s="1"/>
  <c r="AL138"/>
  <c r="AM137"/>
  <c r="BK137" s="1"/>
  <c r="AL137"/>
  <c r="AM136"/>
  <c r="AM135"/>
  <c r="BK135" s="1"/>
  <c r="AL135"/>
  <c r="BJ135" s="1"/>
  <c r="AM134"/>
  <c r="BK134" s="1"/>
  <c r="AL134"/>
  <c r="BJ134" s="1"/>
  <c r="AM133"/>
  <c r="BK133" s="1"/>
  <c r="AL133"/>
  <c r="BJ133" s="1"/>
  <c r="AM131"/>
  <c r="BK131" s="1"/>
  <c r="AL131"/>
  <c r="BJ131" s="1"/>
  <c r="AM130"/>
  <c r="BK130" s="1"/>
  <c r="AL130"/>
  <c r="BJ130" s="1"/>
  <c r="AM129"/>
  <c r="BK129" s="1"/>
  <c r="AL129"/>
  <c r="AE110"/>
  <c r="AD110"/>
  <c r="AC110"/>
  <c r="AB110"/>
  <c r="AA110"/>
  <c r="Z110"/>
  <c r="Y110"/>
  <c r="X110"/>
  <c r="W110"/>
  <c r="V110"/>
  <c r="U110"/>
  <c r="S110"/>
  <c r="R110"/>
  <c r="Q110"/>
  <c r="P110"/>
  <c r="O110"/>
  <c r="N110"/>
  <c r="M110"/>
  <c r="L110"/>
  <c r="J110"/>
  <c r="I110"/>
  <c r="H110"/>
  <c r="G110"/>
  <c r="F110"/>
  <c r="E110"/>
  <c r="D110"/>
  <c r="C110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AM106"/>
  <c r="BK106" s="1"/>
  <c r="AL106"/>
  <c r="BJ106" s="1"/>
  <c r="AM105"/>
  <c r="BK105" s="1"/>
  <c r="AL105"/>
  <c r="BJ105" s="1"/>
  <c r="AM104"/>
  <c r="BK104" s="1"/>
  <c r="AL104"/>
  <c r="BJ104" s="1"/>
  <c r="AM102"/>
  <c r="BK102" s="1"/>
  <c r="AL102"/>
  <c r="BJ102" s="1"/>
  <c r="AM101"/>
  <c r="BK101" s="1"/>
  <c r="AL101"/>
  <c r="BJ101" s="1"/>
  <c r="AM100"/>
  <c r="BK100" s="1"/>
  <c r="AL100"/>
  <c r="BJ100" s="1"/>
  <c r="AM98"/>
  <c r="BK98" s="1"/>
  <c r="AL98"/>
  <c r="BJ98" s="1"/>
  <c r="AM97"/>
  <c r="BK97" s="1"/>
  <c r="AL97"/>
  <c r="BJ97" s="1"/>
  <c r="AM96"/>
  <c r="BK96" s="1"/>
  <c r="AL96"/>
  <c r="BJ96" s="1"/>
  <c r="AM94"/>
  <c r="BK94" s="1"/>
  <c r="AL94"/>
  <c r="BJ94" s="1"/>
  <c r="AM93"/>
  <c r="BK93" s="1"/>
  <c r="AL93"/>
  <c r="BJ93" s="1"/>
  <c r="AM92"/>
  <c r="BK92" s="1"/>
  <c r="AL92"/>
  <c r="BJ92" s="1"/>
  <c r="AM90"/>
  <c r="BK90" s="1"/>
  <c r="AL90"/>
  <c r="BJ90" s="1"/>
  <c r="AM89"/>
  <c r="BK89" s="1"/>
  <c r="AL89"/>
  <c r="BJ89" s="1"/>
  <c r="AM88"/>
  <c r="BK88" s="1"/>
  <c r="AL88"/>
  <c r="BJ88" s="1"/>
  <c r="AM86"/>
  <c r="BK86" s="1"/>
  <c r="AL86"/>
  <c r="BJ86" s="1"/>
  <c r="AM85"/>
  <c r="BK85" s="1"/>
  <c r="AL85"/>
  <c r="BJ85" s="1"/>
  <c r="AM84"/>
  <c r="BK84" s="1"/>
  <c r="AL84"/>
  <c r="BJ84" s="1"/>
  <c r="AM82"/>
  <c r="BK82" s="1"/>
  <c r="AL82"/>
  <c r="BJ82" s="1"/>
  <c r="AM81"/>
  <c r="BK81" s="1"/>
  <c r="AL81"/>
  <c r="BJ81" s="1"/>
  <c r="AM80"/>
  <c r="BK80" s="1"/>
  <c r="AL80"/>
  <c r="BJ80" s="1"/>
  <c r="AM78"/>
  <c r="BK78" s="1"/>
  <c r="AL78"/>
  <c r="BJ78" s="1"/>
  <c r="AM77"/>
  <c r="BK77" s="1"/>
  <c r="AL77"/>
  <c r="BJ77" s="1"/>
  <c r="AM76"/>
  <c r="BK76" s="1"/>
  <c r="AL76"/>
  <c r="BJ76" s="1"/>
  <c r="AM74"/>
  <c r="BK74" s="1"/>
  <c r="AL74"/>
  <c r="BJ74" s="1"/>
  <c r="AM73"/>
  <c r="BK73" s="1"/>
  <c r="AL73"/>
  <c r="BJ73" s="1"/>
  <c r="AM72"/>
  <c r="BK72" s="1"/>
  <c r="AL72"/>
  <c r="BJ72" s="1"/>
  <c r="BB1202" l="1"/>
  <c r="BE1202"/>
  <c r="BG1202"/>
  <c r="BA1203"/>
  <c r="BD1203"/>
  <c r="BF1203"/>
  <c r="BH1203"/>
  <c r="BB1204"/>
  <c r="BE1204"/>
  <c r="BG1204"/>
  <c r="BA2165"/>
  <c r="BE2165"/>
  <c r="BG2165"/>
  <c r="BA2166"/>
  <c r="BE2166"/>
  <c r="BG2166"/>
  <c r="BA2167"/>
  <c r="BE2167"/>
  <c r="BG2167"/>
  <c r="BA1486"/>
  <c r="BD1486"/>
  <c r="BF1486"/>
  <c r="BH1486"/>
  <c r="BB1487"/>
  <c r="BE1487"/>
  <c r="BG1487"/>
  <c r="BA1488"/>
  <c r="BD1488"/>
  <c r="BF1488"/>
  <c r="BH1488"/>
  <c r="BB1693"/>
  <c r="BE1693"/>
  <c r="BG1693"/>
  <c r="BA1694"/>
  <c r="BD1694"/>
  <c r="BF1694"/>
  <c r="BH1694"/>
  <c r="BB1695"/>
  <c r="BE1695"/>
  <c r="BG1695"/>
  <c r="BB2165"/>
  <c r="BD2165"/>
  <c r="BF2165"/>
  <c r="BH2165"/>
  <c r="BB2166"/>
  <c r="BD2166"/>
  <c r="BF2166"/>
  <c r="BH2166"/>
  <c r="BB2167"/>
  <c r="BD2167"/>
  <c r="BF2167"/>
  <c r="BH2167"/>
  <c r="BB1902"/>
  <c r="BE1902"/>
  <c r="BG1902"/>
  <c r="BA1903"/>
  <c r="BD1903"/>
  <c r="BF1903"/>
  <c r="BH1903"/>
  <c r="BB1904"/>
  <c r="BE1904"/>
  <c r="BG1904"/>
  <c r="AN16"/>
  <c r="BK16" s="1"/>
  <c r="BB1486"/>
  <c r="BE1486"/>
  <c r="BA1693"/>
  <c r="BD1693"/>
  <c r="BF1693"/>
  <c r="BH1693"/>
  <c r="BB1694"/>
  <c r="BE1694"/>
  <c r="BG1694"/>
  <c r="BA1695"/>
  <c r="BD1695"/>
  <c r="BF1695"/>
  <c r="BH1695"/>
  <c r="BA1902"/>
  <c r="BD1902"/>
  <c r="BF1902"/>
  <c r="BH1902"/>
  <c r="BB1903"/>
  <c r="BE1903"/>
  <c r="BG1903"/>
  <c r="BA1904"/>
  <c r="BD1904"/>
  <c r="BF1904"/>
  <c r="BH1904"/>
  <c r="BG1486"/>
  <c r="BA1487"/>
  <c r="BD1487"/>
  <c r="BF1487"/>
  <c r="BH1487"/>
  <c r="BB1488"/>
  <c r="BE1488"/>
  <c r="BG1488"/>
  <c r="D1202"/>
  <c r="F1202"/>
  <c r="H1202"/>
  <c r="J1202"/>
  <c r="L1202"/>
  <c r="N1202"/>
  <c r="P1202"/>
  <c r="R1202"/>
  <c r="T1202"/>
  <c r="V1202"/>
  <c r="X1202"/>
  <c r="Z1202"/>
  <c r="AB1202"/>
  <c r="AD1202"/>
  <c r="C1203"/>
  <c r="E1203"/>
  <c r="G1203"/>
  <c r="I1203"/>
  <c r="K1203"/>
  <c r="M1203"/>
  <c r="O1203"/>
  <c r="Q1203"/>
  <c r="S1203"/>
  <c r="U1203"/>
  <c r="W1203"/>
  <c r="Y1203"/>
  <c r="AA1203"/>
  <c r="AC1203"/>
  <c r="AE1203"/>
  <c r="D1204"/>
  <c r="F1204"/>
  <c r="H1204"/>
  <c r="J1204"/>
  <c r="M1204"/>
  <c r="O1204"/>
  <c r="Q1204"/>
  <c r="S1204"/>
  <c r="V1204"/>
  <c r="X1204"/>
  <c r="Z1204"/>
  <c r="AB1204"/>
  <c r="AD1204"/>
  <c r="BA1202"/>
  <c r="BD1202"/>
  <c r="BF1202"/>
  <c r="BH1202"/>
  <c r="BB1203"/>
  <c r="BE1203"/>
  <c r="BG1203"/>
  <c r="BA1204"/>
  <c r="BD1204"/>
  <c r="BF1204"/>
  <c r="BH1204"/>
  <c r="F1576"/>
  <c r="BA1576" s="1"/>
  <c r="BA1540"/>
  <c r="BC1540" s="1"/>
  <c r="F1575"/>
  <c r="BA1575" s="1"/>
  <c r="BA1539"/>
  <c r="BC1539" s="1"/>
  <c r="BK1198"/>
  <c r="BJ1199"/>
  <c r="BK1200"/>
  <c r="BK1426"/>
  <c r="BJ1427"/>
  <c r="BK1482"/>
  <c r="BJ1483"/>
  <c r="BK1484"/>
  <c r="BJ1425"/>
  <c r="C1202"/>
  <c r="E1202"/>
  <c r="G1202"/>
  <c r="I1202"/>
  <c r="K1202"/>
  <c r="M1202"/>
  <c r="O1202"/>
  <c r="Q1202"/>
  <c r="S1202"/>
  <c r="U1202"/>
  <c r="W1202"/>
  <c r="Y1202"/>
  <c r="AA1202"/>
  <c r="AC1202"/>
  <c r="AE1202"/>
  <c r="D1203"/>
  <c r="F1203"/>
  <c r="H1203"/>
  <c r="J1203"/>
  <c r="L1203"/>
  <c r="N1203"/>
  <c r="P1203"/>
  <c r="R1203"/>
  <c r="T1203"/>
  <c r="V1203"/>
  <c r="X1203"/>
  <c r="Z1203"/>
  <c r="AB1203"/>
  <c r="AD1203"/>
  <c r="C1204"/>
  <c r="E1204"/>
  <c r="G1204"/>
  <c r="I1204"/>
  <c r="L1204"/>
  <c r="N1204"/>
  <c r="P1204"/>
  <c r="R1204"/>
  <c r="U1204"/>
  <c r="W1204"/>
  <c r="Y1204"/>
  <c r="AA1204"/>
  <c r="AC1204"/>
  <c r="AE1204"/>
  <c r="BJ1198"/>
  <c r="BK1199"/>
  <c r="BJ1200"/>
  <c r="BJ1482"/>
  <c r="BK1425"/>
  <c r="BJ1426"/>
  <c r="BK1427"/>
  <c r="BK1483"/>
  <c r="BJ1484"/>
  <c r="BJ16"/>
  <c r="AL280"/>
  <c r="AM281"/>
  <c r="BK281" s="1"/>
  <c r="BL300"/>
  <c r="BL301"/>
  <c r="BL302"/>
  <c r="BL304"/>
  <c r="BL305"/>
  <c r="BL306"/>
  <c r="AM336"/>
  <c r="AL337"/>
  <c r="BJ337" s="1"/>
  <c r="AM338"/>
  <c r="I534"/>
  <c r="O534"/>
  <c r="BK767"/>
  <c r="BJ768"/>
  <c r="X100" i="12" s="1"/>
  <c r="BK769" i="5"/>
  <c r="C1486"/>
  <c r="E1486"/>
  <c r="G1486"/>
  <c r="I1486"/>
  <c r="K1486"/>
  <c r="M1486"/>
  <c r="O1486"/>
  <c r="Q1486"/>
  <c r="S1486"/>
  <c r="U1486"/>
  <c r="W1486"/>
  <c r="Y1486"/>
  <c r="AA1486"/>
  <c r="AC1486"/>
  <c r="AE1486"/>
  <c r="D1487"/>
  <c r="F1487"/>
  <c r="H1487"/>
  <c r="J1487"/>
  <c r="L1487"/>
  <c r="N1487"/>
  <c r="P1487"/>
  <c r="R1487"/>
  <c r="T1487"/>
  <c r="V1487"/>
  <c r="X1487"/>
  <c r="Z1487"/>
  <c r="AB1487"/>
  <c r="AD1487"/>
  <c r="C1488"/>
  <c r="E1488"/>
  <c r="G1488"/>
  <c r="I1488"/>
  <c r="L1488"/>
  <c r="N1488"/>
  <c r="P1488"/>
  <c r="R1488"/>
  <c r="U1488"/>
  <c r="W1488"/>
  <c r="Y1488"/>
  <c r="AA1488"/>
  <c r="AC1488"/>
  <c r="AE1488"/>
  <c r="BC1575"/>
  <c r="D1693"/>
  <c r="F1693"/>
  <c r="H1693"/>
  <c r="J1693"/>
  <c r="L1693"/>
  <c r="N1693"/>
  <c r="P1693"/>
  <c r="R1693"/>
  <c r="T1693"/>
  <c r="V1693"/>
  <c r="X1693"/>
  <c r="Z1693"/>
  <c r="AB1693"/>
  <c r="AD1693"/>
  <c r="C1694"/>
  <c r="E1694"/>
  <c r="G1694"/>
  <c r="I1694"/>
  <c r="K1694"/>
  <c r="M1694"/>
  <c r="O1694"/>
  <c r="Q1694"/>
  <c r="S1694"/>
  <c r="U1694"/>
  <c r="W1694"/>
  <c r="Y1694"/>
  <c r="AA1694"/>
  <c r="AC1694"/>
  <c r="AE1694"/>
  <c r="D1695"/>
  <c r="F1695"/>
  <c r="H1695"/>
  <c r="J1695"/>
  <c r="M1695"/>
  <c r="O1695"/>
  <c r="Q1695"/>
  <c r="S1695"/>
  <c r="V1695"/>
  <c r="X1695"/>
  <c r="Z1695"/>
  <c r="AB1695"/>
  <c r="AD1695"/>
  <c r="D1902"/>
  <c r="F1902"/>
  <c r="H1902"/>
  <c r="J1902"/>
  <c r="L1902"/>
  <c r="N1902"/>
  <c r="P1902"/>
  <c r="R1902"/>
  <c r="T1902"/>
  <c r="V1902"/>
  <c r="X1902"/>
  <c r="Z1902"/>
  <c r="AB1902"/>
  <c r="AD1902"/>
  <c r="C1903"/>
  <c r="E1903"/>
  <c r="G1903"/>
  <c r="I1903"/>
  <c r="K1903"/>
  <c r="M1903"/>
  <c r="O1903"/>
  <c r="Q1903"/>
  <c r="S1903"/>
  <c r="U1903"/>
  <c r="W1903"/>
  <c r="Y1903"/>
  <c r="AA1903"/>
  <c r="AC1903"/>
  <c r="AE1903"/>
  <c r="D1904"/>
  <c r="F1904"/>
  <c r="H1904"/>
  <c r="J1904"/>
  <c r="M1904"/>
  <c r="O1904"/>
  <c r="Q1904"/>
  <c r="S1904"/>
  <c r="V1904"/>
  <c r="X1904"/>
  <c r="Z1904"/>
  <c r="AB1904"/>
  <c r="AD1904"/>
  <c r="D2165"/>
  <c r="F2165"/>
  <c r="H2165"/>
  <c r="J2165"/>
  <c r="L2165"/>
  <c r="N2165"/>
  <c r="P2165"/>
  <c r="R2165"/>
  <c r="T2165"/>
  <c r="V2165"/>
  <c r="X2165"/>
  <c r="Z2165"/>
  <c r="AB2165"/>
  <c r="AD2165"/>
  <c r="C2166"/>
  <c r="E2166"/>
  <c r="G2166"/>
  <c r="I2166"/>
  <c r="K2166"/>
  <c r="M2166"/>
  <c r="O2166"/>
  <c r="Q2166"/>
  <c r="S2166"/>
  <c r="U2166"/>
  <c r="W2166"/>
  <c r="Y2166"/>
  <c r="AA2166"/>
  <c r="AC2166"/>
  <c r="AE2166"/>
  <c r="D2167"/>
  <c r="F2167"/>
  <c r="H2167"/>
  <c r="J2167"/>
  <c r="M2167"/>
  <c r="O2167"/>
  <c r="Q2167"/>
  <c r="S2167"/>
  <c r="V2167"/>
  <c r="X2167"/>
  <c r="Z2167"/>
  <c r="AB2167"/>
  <c r="AD2167"/>
  <c r="AN17"/>
  <c r="BK17" s="1"/>
  <c r="AN15"/>
  <c r="BK15" s="1"/>
  <c r="BL15" s="1"/>
  <c r="C1693"/>
  <c r="E1693"/>
  <c r="G1693"/>
  <c r="I1693"/>
  <c r="K1693"/>
  <c r="M1693"/>
  <c r="O1693"/>
  <c r="Q1693"/>
  <c r="S1693"/>
  <c r="U1693"/>
  <c r="W1693"/>
  <c r="Y1693"/>
  <c r="AA1693"/>
  <c r="AC1693"/>
  <c r="AE1693"/>
  <c r="D1694"/>
  <c r="F1694"/>
  <c r="H1694"/>
  <c r="J1694"/>
  <c r="L1694"/>
  <c r="N1694"/>
  <c r="P1694"/>
  <c r="R1694"/>
  <c r="T1694"/>
  <c r="V1694"/>
  <c r="X1694"/>
  <c r="Z1694"/>
  <c r="AB1694"/>
  <c r="AD1694"/>
  <c r="C1695"/>
  <c r="E1695"/>
  <c r="G1695"/>
  <c r="I1695"/>
  <c r="L1695"/>
  <c r="N1695"/>
  <c r="P1695"/>
  <c r="R1695"/>
  <c r="U1695"/>
  <c r="W1695"/>
  <c r="Y1695"/>
  <c r="AA1695"/>
  <c r="AC1695"/>
  <c r="AE1695"/>
  <c r="C1902"/>
  <c r="E1902"/>
  <c r="G1902"/>
  <c r="I1902"/>
  <c r="K1902"/>
  <c r="M1902"/>
  <c r="O1902"/>
  <c r="Q1902"/>
  <c r="S1902"/>
  <c r="U1902"/>
  <c r="W1902"/>
  <c r="Y1902"/>
  <c r="AA1902"/>
  <c r="AC1902"/>
  <c r="AE1902"/>
  <c r="D1903"/>
  <c r="F1903"/>
  <c r="H1903"/>
  <c r="J1903"/>
  <c r="L1903"/>
  <c r="N1903"/>
  <c r="P1903"/>
  <c r="R1903"/>
  <c r="T1903"/>
  <c r="V1903"/>
  <c r="X1903"/>
  <c r="Z1903"/>
  <c r="AB1903"/>
  <c r="AD1903"/>
  <c r="C1904"/>
  <c r="E1904"/>
  <c r="G1904"/>
  <c r="I1904"/>
  <c r="L1904"/>
  <c r="N1904"/>
  <c r="P1904"/>
  <c r="R1904"/>
  <c r="U1904"/>
  <c r="W1904"/>
  <c r="Y1904"/>
  <c r="AA1904"/>
  <c r="AC1904"/>
  <c r="AE1904"/>
  <c r="C2165"/>
  <c r="E2165"/>
  <c r="G2165"/>
  <c r="I2165"/>
  <c r="K2165"/>
  <c r="M2165"/>
  <c r="O2165"/>
  <c r="Q2165"/>
  <c r="S2165"/>
  <c r="U2165"/>
  <c r="W2165"/>
  <c r="Y2165"/>
  <c r="AA2165"/>
  <c r="AC2165"/>
  <c r="AE2165"/>
  <c r="D2166"/>
  <c r="F2166"/>
  <c r="H2166"/>
  <c r="J2166"/>
  <c r="L2166"/>
  <c r="N2166"/>
  <c r="P2166"/>
  <c r="R2166"/>
  <c r="T2166"/>
  <c r="V2166"/>
  <c r="X2166"/>
  <c r="Z2166"/>
  <c r="AB2166"/>
  <c r="AD2166"/>
  <c r="C2167"/>
  <c r="E2167"/>
  <c r="G2167"/>
  <c r="I2167"/>
  <c r="L2167"/>
  <c r="N2167"/>
  <c r="P2167"/>
  <c r="R2167"/>
  <c r="U2167"/>
  <c r="W2167"/>
  <c r="Y2167"/>
  <c r="AA2167"/>
  <c r="AC2167"/>
  <c r="AE2167"/>
  <c r="BJ767"/>
  <c r="X99" i="12" s="1"/>
  <c r="BK768" i="5"/>
  <c r="BJ769"/>
  <c r="X101" i="12" s="1"/>
  <c r="BL769" i="5"/>
  <c r="BC1576"/>
  <c r="D1486"/>
  <c r="F1486"/>
  <c r="H1486"/>
  <c r="J1486"/>
  <c r="L1486"/>
  <c r="N1486"/>
  <c r="P1486"/>
  <c r="R1486"/>
  <c r="T1486"/>
  <c r="V1486"/>
  <c r="X1486"/>
  <c r="Z1486"/>
  <c r="AB1486"/>
  <c r="AD1486"/>
  <c r="C1487"/>
  <c r="E1487"/>
  <c r="G1487"/>
  <c r="I1487"/>
  <c r="K1487"/>
  <c r="M1487"/>
  <c r="O1487"/>
  <c r="Q1487"/>
  <c r="S1487"/>
  <c r="U1487"/>
  <c r="W1487"/>
  <c r="Y1487"/>
  <c r="AA1487"/>
  <c r="AC1487"/>
  <c r="AE1487"/>
  <c r="D1488"/>
  <c r="F1488"/>
  <c r="H1488"/>
  <c r="J1488"/>
  <c r="M1488"/>
  <c r="O1488"/>
  <c r="Q1488"/>
  <c r="S1488"/>
  <c r="V1488"/>
  <c r="X1488"/>
  <c r="Z1488"/>
  <c r="AB1488"/>
  <c r="AD1488"/>
  <c r="BB910"/>
  <c r="AL2162"/>
  <c r="AM2163"/>
  <c r="BK2163" s="1"/>
  <c r="BB912"/>
  <c r="BA533"/>
  <c r="BL72"/>
  <c r="BL73"/>
  <c r="AM109"/>
  <c r="BK109" s="1"/>
  <c r="AL110"/>
  <c r="AN137"/>
  <c r="AN138"/>
  <c r="AN139"/>
  <c r="AN141"/>
  <c r="AN142"/>
  <c r="AN143"/>
  <c r="BL145"/>
  <c r="BL146"/>
  <c r="BL147"/>
  <c r="BL149"/>
  <c r="BL150"/>
  <c r="BL151"/>
  <c r="BL153"/>
  <c r="BL154"/>
  <c r="BL155"/>
  <c r="BL157"/>
  <c r="BL158"/>
  <c r="BL159"/>
  <c r="BL161"/>
  <c r="BL162"/>
  <c r="BL163"/>
  <c r="AL165"/>
  <c r="AM166"/>
  <c r="BK166" s="1"/>
  <c r="AL167"/>
  <c r="AN194"/>
  <c r="BL195"/>
  <c r="BL196"/>
  <c r="BL198"/>
  <c r="BL199"/>
  <c r="BL200"/>
  <c r="BL202"/>
  <c r="BL203"/>
  <c r="BL204"/>
  <c r="BL206"/>
  <c r="BL207"/>
  <c r="BL208"/>
  <c r="BL210"/>
  <c r="BL211"/>
  <c r="BL212"/>
  <c r="BL214"/>
  <c r="BL215"/>
  <c r="BL216"/>
  <c r="BL218"/>
  <c r="BL74"/>
  <c r="AL1634"/>
  <c r="BJ1634" s="1"/>
  <c r="AM1634"/>
  <c r="AN1837"/>
  <c r="AN1838"/>
  <c r="AN1839"/>
  <c r="AL1841"/>
  <c r="AM1842"/>
  <c r="BK1842" s="1"/>
  <c r="AL1843"/>
  <c r="BL76"/>
  <c r="AL53"/>
  <c r="AL51"/>
  <c r="AL52"/>
  <c r="BL934"/>
  <c r="BL935"/>
  <c r="BL936"/>
  <c r="BL938"/>
  <c r="BL939"/>
  <c r="BL940"/>
  <c r="AN1480"/>
  <c r="AL1482"/>
  <c r="AM1483"/>
  <c r="AN1626"/>
  <c r="AN1628"/>
  <c r="AN1629"/>
  <c r="AN1630"/>
  <c r="AL1632"/>
  <c r="AM1632"/>
  <c r="BK1632" s="1"/>
  <c r="AN48"/>
  <c r="BK48" s="1"/>
  <c r="BL48" s="1"/>
  <c r="AN35"/>
  <c r="BK35" s="1"/>
  <c r="AM1689"/>
  <c r="AM1691"/>
  <c r="BK1691" s="1"/>
  <c r="AN32"/>
  <c r="BK32" s="1"/>
  <c r="AA479"/>
  <c r="BA479"/>
  <c r="BC479" s="1"/>
  <c r="AA534"/>
  <c r="F534"/>
  <c r="L534"/>
  <c r="R534"/>
  <c r="BA478"/>
  <c r="BC478" s="1"/>
  <c r="BG342"/>
  <c r="BE342"/>
  <c r="BA342"/>
  <c r="AE342"/>
  <c r="AC342"/>
  <c r="AA342"/>
  <c r="Y342"/>
  <c r="W342"/>
  <c r="U342"/>
  <c r="R342"/>
  <c r="P342"/>
  <c r="N342"/>
  <c r="L342"/>
  <c r="I342"/>
  <c r="G342"/>
  <c r="E342"/>
  <c r="C342"/>
  <c r="BG341"/>
  <c r="BE341"/>
  <c r="BA341"/>
  <c r="AE341"/>
  <c r="AC341"/>
  <c r="AA341"/>
  <c r="Y341"/>
  <c r="W341"/>
  <c r="U341"/>
  <c r="S341"/>
  <c r="Q341"/>
  <c r="O341"/>
  <c r="M341"/>
  <c r="K341"/>
  <c r="I341"/>
  <c r="G341"/>
  <c r="E341"/>
  <c r="C341"/>
  <c r="BG340"/>
  <c r="BE340"/>
  <c r="BA340"/>
  <c r="AE340"/>
  <c r="AC340"/>
  <c r="AA340"/>
  <c r="Y340"/>
  <c r="W340"/>
  <c r="U340"/>
  <c r="S340"/>
  <c r="Q340"/>
  <c r="O340"/>
  <c r="M340"/>
  <c r="K340"/>
  <c r="I340"/>
  <c r="G340"/>
  <c r="E340"/>
  <c r="C340"/>
  <c r="AN20"/>
  <c r="BK20" s="1"/>
  <c r="BL20" s="1"/>
  <c r="AM279"/>
  <c r="BK279" s="1"/>
  <c r="AM2161"/>
  <c r="BK2161" s="1"/>
  <c r="BH342"/>
  <c r="BF342"/>
  <c r="BD342"/>
  <c r="BB342"/>
  <c r="AD342"/>
  <c r="AB342"/>
  <c r="Z342"/>
  <c r="X342"/>
  <c r="V342"/>
  <c r="S342"/>
  <c r="Q342"/>
  <c r="O342"/>
  <c r="M342"/>
  <c r="J342"/>
  <c r="H342"/>
  <c r="F342"/>
  <c r="D342"/>
  <c r="BH341"/>
  <c r="BF341"/>
  <c r="BD341"/>
  <c r="BB341"/>
  <c r="AD341"/>
  <c r="AB341"/>
  <c r="Z341"/>
  <c r="X341"/>
  <c r="V341"/>
  <c r="T341"/>
  <c r="R341"/>
  <c r="P341"/>
  <c r="N341"/>
  <c r="L341"/>
  <c r="J341"/>
  <c r="H341"/>
  <c r="F341"/>
  <c r="D341"/>
  <c r="BH340"/>
  <c r="BF340"/>
  <c r="BD340"/>
  <c r="BB340"/>
  <c r="AD340"/>
  <c r="AB340"/>
  <c r="Z340"/>
  <c r="X340"/>
  <c r="V340"/>
  <c r="T340"/>
  <c r="R340"/>
  <c r="P340"/>
  <c r="N340"/>
  <c r="L340"/>
  <c r="J340"/>
  <c r="H340"/>
  <c r="F340"/>
  <c r="D340"/>
  <c r="AN45"/>
  <c r="BK45" s="1"/>
  <c r="BL45" s="1"/>
  <c r="AN40"/>
  <c r="BK40" s="1"/>
  <c r="BJ32"/>
  <c r="AN21"/>
  <c r="BK21" s="1"/>
  <c r="AN19"/>
  <c r="BK19" s="1"/>
  <c r="BL19" s="1"/>
  <c r="BJ17"/>
  <c r="BL77"/>
  <c r="BL78"/>
  <c r="BL80"/>
  <c r="AL1484"/>
  <c r="AN1625"/>
  <c r="AN43"/>
  <c r="BK43" s="1"/>
  <c r="BL43" s="1"/>
  <c r="AN37"/>
  <c r="BK37" s="1"/>
  <c r="BJ40"/>
  <c r="BJ37"/>
  <c r="BJ35"/>
  <c r="BL81"/>
  <c r="BL82"/>
  <c r="BL84"/>
  <c r="BL85"/>
  <c r="BL86"/>
  <c r="BL88"/>
  <c r="BL89"/>
  <c r="BL942"/>
  <c r="AM1425"/>
  <c r="AM53"/>
  <c r="AN53" s="1"/>
  <c r="AM52"/>
  <c r="AM51"/>
  <c r="AN29"/>
  <c r="BK29" s="1"/>
  <c r="BL29" s="1"/>
  <c r="AN27"/>
  <c r="BK27" s="1"/>
  <c r="BL27" s="1"/>
  <c r="AN24"/>
  <c r="BK24" s="1"/>
  <c r="BL24" s="1"/>
  <c r="AL336"/>
  <c r="BJ336" s="1"/>
  <c r="AN589"/>
  <c r="AL591"/>
  <c r="AL767" s="1"/>
  <c r="AM592"/>
  <c r="AM768" s="1"/>
  <c r="AL593"/>
  <c r="AL769" s="1"/>
  <c r="AM970"/>
  <c r="AL971"/>
  <c r="AL1027"/>
  <c r="AM1028"/>
  <c r="BK1028" s="1"/>
  <c r="AL1029"/>
  <c r="BJ1029" s="1"/>
  <c r="AM1084"/>
  <c r="AL1085"/>
  <c r="AL1141"/>
  <c r="AM1142"/>
  <c r="AL1143"/>
  <c r="BJ1143" s="1"/>
  <c r="AM1198"/>
  <c r="AL1199"/>
  <c r="AM1200"/>
  <c r="AM1482"/>
  <c r="AN1482" s="1"/>
  <c r="AL1483"/>
  <c r="AM1484"/>
  <c r="AN1484" s="1"/>
  <c r="AM1690"/>
  <c r="AN1882"/>
  <c r="AN1883"/>
  <c r="AN1884"/>
  <c r="AN1886"/>
  <c r="AN1887"/>
  <c r="AN1888"/>
  <c r="AN1890"/>
  <c r="AN1891"/>
  <c r="AN1892"/>
  <c r="AN1894"/>
  <c r="AN1895"/>
  <c r="AN1896"/>
  <c r="AL1898"/>
  <c r="AM1899"/>
  <c r="BK1899" s="1"/>
  <c r="AL1900"/>
  <c r="AM1990"/>
  <c r="BK1990" s="1"/>
  <c r="AN2027"/>
  <c r="AN2028"/>
  <c r="AN2029"/>
  <c r="AN2031"/>
  <c r="AN2032"/>
  <c r="AN2033"/>
  <c r="AN2035"/>
  <c r="AN2036"/>
  <c r="AN2037"/>
  <c r="AN2039"/>
  <c r="AN2040"/>
  <c r="AN2041"/>
  <c r="AN2043"/>
  <c r="AN2044"/>
  <c r="AN2045"/>
  <c r="AM2048"/>
  <c r="BK2048" s="1"/>
  <c r="AL2049"/>
  <c r="AN2159"/>
  <c r="AL2161"/>
  <c r="AM2162"/>
  <c r="AL2163"/>
  <c r="AN49"/>
  <c r="BK49" s="1"/>
  <c r="BL49" s="1"/>
  <c r="AN47"/>
  <c r="BK47" s="1"/>
  <c r="BL47" s="1"/>
  <c r="AN44"/>
  <c r="BK44" s="1"/>
  <c r="BL44" s="1"/>
  <c r="AN41"/>
  <c r="BK41" s="1"/>
  <c r="BL41" s="1"/>
  <c r="AN39"/>
  <c r="BK39" s="1"/>
  <c r="BL39" s="1"/>
  <c r="AN36"/>
  <c r="BK36" s="1"/>
  <c r="BL36" s="1"/>
  <c r="AN33"/>
  <c r="BK33" s="1"/>
  <c r="BL33" s="1"/>
  <c r="AN31"/>
  <c r="BK31" s="1"/>
  <c r="BL31" s="1"/>
  <c r="AN28"/>
  <c r="BK28" s="1"/>
  <c r="BL28" s="1"/>
  <c r="AN25"/>
  <c r="BK25" s="1"/>
  <c r="BL25" s="1"/>
  <c r="AN23"/>
  <c r="BK23" s="1"/>
  <c r="BL23" s="1"/>
  <c r="BJ21"/>
  <c r="AM222"/>
  <c r="BK222" s="1"/>
  <c r="AL223"/>
  <c r="AM224"/>
  <c r="BK224" s="1"/>
  <c r="AN243"/>
  <c r="AN244"/>
  <c r="AN245"/>
  <c r="AN247"/>
  <c r="AN248"/>
  <c r="AN249"/>
  <c r="AA478"/>
  <c r="AA533" s="1"/>
  <c r="AN555"/>
  <c r="AN556"/>
  <c r="AN557"/>
  <c r="AN559"/>
  <c r="AN560"/>
  <c r="AN561"/>
  <c r="AN563"/>
  <c r="AN564"/>
  <c r="AN565"/>
  <c r="AN567"/>
  <c r="AN568"/>
  <c r="AN569"/>
  <c r="AN571"/>
  <c r="AN572"/>
  <c r="AN573"/>
  <c r="AN575"/>
  <c r="AN576"/>
  <c r="AN577"/>
  <c r="AN579"/>
  <c r="AN580"/>
  <c r="AN581"/>
  <c r="AN583"/>
  <c r="AN584"/>
  <c r="AN585"/>
  <c r="AN587"/>
  <c r="AN588"/>
  <c r="AM972"/>
  <c r="BK972" s="1"/>
  <c r="AM1086"/>
  <c r="AN1389"/>
  <c r="AN1390"/>
  <c r="AN1391"/>
  <c r="AN1393"/>
  <c r="AN1394"/>
  <c r="AN1395"/>
  <c r="AN1397"/>
  <c r="AN1398"/>
  <c r="BL1653"/>
  <c r="BL1654"/>
  <c r="BL1655"/>
  <c r="BL1657"/>
  <c r="BL1658"/>
  <c r="BL1659"/>
  <c r="BL1661"/>
  <c r="BL1662"/>
  <c r="BL1663"/>
  <c r="BL1665"/>
  <c r="BL1666"/>
  <c r="BL1667"/>
  <c r="BL1669"/>
  <c r="BL1670"/>
  <c r="BL1673"/>
  <c r="BL1675"/>
  <c r="BL1678"/>
  <c r="BL1681"/>
  <c r="AN1863"/>
  <c r="AN1864"/>
  <c r="AN1866"/>
  <c r="AN1867"/>
  <c r="AN1868"/>
  <c r="AN1870"/>
  <c r="AN1871"/>
  <c r="AN1872"/>
  <c r="AN1874"/>
  <c r="AN1875"/>
  <c r="AN1876"/>
  <c r="AN1878"/>
  <c r="AN1879"/>
  <c r="AN1880"/>
  <c r="AL1991"/>
  <c r="BJ1991" s="1"/>
  <c r="AN2011"/>
  <c r="AN2012"/>
  <c r="AN2013"/>
  <c r="AN2015"/>
  <c r="AN2016"/>
  <c r="AN2017"/>
  <c r="AN2019"/>
  <c r="AN2020"/>
  <c r="AN2021"/>
  <c r="AN2023"/>
  <c r="AN2024"/>
  <c r="AN2025"/>
  <c r="AM2104"/>
  <c r="AL2105"/>
  <c r="BJ2105" s="1"/>
  <c r="AM2106"/>
  <c r="BK2106" s="1"/>
  <c r="AN2125"/>
  <c r="AN2126"/>
  <c r="AN2127"/>
  <c r="AN2129"/>
  <c r="AN2130"/>
  <c r="AN2131"/>
  <c r="AN2133"/>
  <c r="AN2134"/>
  <c r="AN2135"/>
  <c r="AN2137"/>
  <c r="AN2138"/>
  <c r="AN2139"/>
  <c r="AN2141"/>
  <c r="AN2142"/>
  <c r="AN2143"/>
  <c r="AN2145"/>
  <c r="AN2146"/>
  <c r="AN2147"/>
  <c r="AN2149"/>
  <c r="AN2150"/>
  <c r="AN2151"/>
  <c r="AN2157"/>
  <c r="AN2158"/>
  <c r="BL90"/>
  <c r="BL92"/>
  <c r="BL93"/>
  <c r="BL94"/>
  <c r="BL96"/>
  <c r="BL97"/>
  <c r="BL98"/>
  <c r="BL101"/>
  <c r="BL102"/>
  <c r="BL104"/>
  <c r="BL105"/>
  <c r="BL106"/>
  <c r="BL943"/>
  <c r="BL944"/>
  <c r="BL946"/>
  <c r="BL947"/>
  <c r="BL948"/>
  <c r="BL950"/>
  <c r="BL951"/>
  <c r="BL952"/>
  <c r="BL954"/>
  <c r="BL955"/>
  <c r="BL956"/>
  <c r="BL958"/>
  <c r="BL959"/>
  <c r="BL960"/>
  <c r="AL1426"/>
  <c r="AL1487" s="1"/>
  <c r="AM1427"/>
  <c r="AM1488" s="1"/>
  <c r="AN1446"/>
  <c r="AN1447"/>
  <c r="AN1448"/>
  <c r="AN1450"/>
  <c r="AN1451"/>
  <c r="AN1452"/>
  <c r="AN1454"/>
  <c r="AN1455"/>
  <c r="AN1456"/>
  <c r="AN1458"/>
  <c r="AN1459"/>
  <c r="AN1460"/>
  <c r="AN1462"/>
  <c r="AN1463"/>
  <c r="AN1464"/>
  <c r="AN1466"/>
  <c r="AN1467"/>
  <c r="AN1468"/>
  <c r="AN1470"/>
  <c r="AN1471"/>
  <c r="AN1472"/>
  <c r="AN1476"/>
  <c r="AN1478"/>
  <c r="AN1479"/>
  <c r="AN1596"/>
  <c r="AN1597"/>
  <c r="AN1598"/>
  <c r="AN1600"/>
  <c r="AN1601"/>
  <c r="AN1602"/>
  <c r="AN1604"/>
  <c r="AN1605"/>
  <c r="AN1606"/>
  <c r="AN1608"/>
  <c r="AN1609"/>
  <c r="AN1610"/>
  <c r="AN1612"/>
  <c r="AN1613"/>
  <c r="AN1614"/>
  <c r="AN1616"/>
  <c r="AN1617"/>
  <c r="AN1618"/>
  <c r="AN1620"/>
  <c r="AN1621"/>
  <c r="AN1622"/>
  <c r="AN1624"/>
  <c r="AN1805"/>
  <c r="AN1806"/>
  <c r="AN1807"/>
  <c r="AN1809"/>
  <c r="AN1810"/>
  <c r="AN1811"/>
  <c r="AN1813"/>
  <c r="AN1814"/>
  <c r="AN1815"/>
  <c r="AN1817"/>
  <c r="AN1818"/>
  <c r="AN1819"/>
  <c r="AN1821"/>
  <c r="AN1822"/>
  <c r="AN1823"/>
  <c r="AN1825"/>
  <c r="AN1826"/>
  <c r="AN1827"/>
  <c r="AN1829"/>
  <c r="AN1830"/>
  <c r="AN1831"/>
  <c r="AN1833"/>
  <c r="AN1834"/>
  <c r="AN1835"/>
  <c r="BL962"/>
  <c r="BL963"/>
  <c r="BL964"/>
  <c r="BL966"/>
  <c r="BL967"/>
  <c r="AN991"/>
  <c r="BJ991"/>
  <c r="BL991" s="1"/>
  <c r="AN992"/>
  <c r="BJ992"/>
  <c r="BL992" s="1"/>
  <c r="AN993"/>
  <c r="BJ993"/>
  <c r="BL993" s="1"/>
  <c r="AN995"/>
  <c r="BJ995"/>
  <c r="BL995" s="1"/>
  <c r="AN996"/>
  <c r="BJ996"/>
  <c r="BL996" s="1"/>
  <c r="AN997"/>
  <c r="BJ997"/>
  <c r="BL997" s="1"/>
  <c r="AN999"/>
  <c r="BJ999"/>
  <c r="BL999" s="1"/>
  <c r="AN1000"/>
  <c r="BJ1000"/>
  <c r="BL1000" s="1"/>
  <c r="AN1001"/>
  <c r="BJ1001"/>
  <c r="BL1001" s="1"/>
  <c r="AN1003"/>
  <c r="BJ1003"/>
  <c r="BL1003" s="1"/>
  <c r="AN1004"/>
  <c r="BJ1004"/>
  <c r="BL1004" s="1"/>
  <c r="AN1005"/>
  <c r="BJ1005"/>
  <c r="BL1005" s="1"/>
  <c r="AN1007"/>
  <c r="BJ1007"/>
  <c r="BL1007" s="1"/>
  <c r="AN1008"/>
  <c r="BJ1008"/>
  <c r="BL1008" s="1"/>
  <c r="AN1009"/>
  <c r="BJ1009"/>
  <c r="BL1009" s="1"/>
  <c r="AN1011"/>
  <c r="BJ1011"/>
  <c r="BL1011" s="1"/>
  <c r="AN1012"/>
  <c r="BJ1012"/>
  <c r="BL1012" s="1"/>
  <c r="AN1013"/>
  <c r="BJ1013"/>
  <c r="BL1013" s="1"/>
  <c r="AN1015"/>
  <c r="BJ1015"/>
  <c r="BL1015" s="1"/>
  <c r="AN1016"/>
  <c r="BJ1016"/>
  <c r="BL1016" s="1"/>
  <c r="AN1017"/>
  <c r="BJ1017"/>
  <c r="BL1017" s="1"/>
  <c r="AN1019"/>
  <c r="BJ1019"/>
  <c r="BL1019" s="1"/>
  <c r="AN1020"/>
  <c r="BJ1020"/>
  <c r="BL1020" s="1"/>
  <c r="AN1021"/>
  <c r="BJ1021"/>
  <c r="BL1021" s="1"/>
  <c r="AN1023"/>
  <c r="BJ1023"/>
  <c r="BL1023" s="1"/>
  <c r="AN1024"/>
  <c r="BJ1024"/>
  <c r="BL1024" s="1"/>
  <c r="AN1025"/>
  <c r="BJ1025"/>
  <c r="BL1025" s="1"/>
  <c r="AN1105"/>
  <c r="BJ1105"/>
  <c r="BL1105" s="1"/>
  <c r="AN1106"/>
  <c r="BJ1106"/>
  <c r="BL1106" s="1"/>
  <c r="AN1107"/>
  <c r="BJ1107"/>
  <c r="BL1107" s="1"/>
  <c r="AN1109"/>
  <c r="BJ1109"/>
  <c r="BL1109" s="1"/>
  <c r="AN1110"/>
  <c r="BJ1110"/>
  <c r="BL1110" s="1"/>
  <c r="AN1111"/>
  <c r="BJ1111"/>
  <c r="BL1111" s="1"/>
  <c r="AN1113"/>
  <c r="BJ1113"/>
  <c r="BL1113" s="1"/>
  <c r="AN1114"/>
  <c r="BJ1114"/>
  <c r="BL1114" s="1"/>
  <c r="AN1115"/>
  <c r="BJ1115"/>
  <c r="BL1115" s="1"/>
  <c r="AN1117"/>
  <c r="BJ1117"/>
  <c r="BL1117" s="1"/>
  <c r="AN1118"/>
  <c r="BJ1118"/>
  <c r="BL1118" s="1"/>
  <c r="AN1119"/>
  <c r="BJ1119"/>
  <c r="BL1119" s="1"/>
  <c r="AN1121"/>
  <c r="BJ1121"/>
  <c r="BL1121" s="1"/>
  <c r="AN1122"/>
  <c r="BJ1122"/>
  <c r="BL1122" s="1"/>
  <c r="AN1123"/>
  <c r="BJ1123"/>
  <c r="BL1123" s="1"/>
  <c r="AN1125"/>
  <c r="BJ1125"/>
  <c r="BL1125" s="1"/>
  <c r="AN1126"/>
  <c r="BJ1126"/>
  <c r="BL1126" s="1"/>
  <c r="AN1127"/>
  <c r="BJ1127"/>
  <c r="BL1127" s="1"/>
  <c r="AN1129"/>
  <c r="BJ1129"/>
  <c r="BL1129" s="1"/>
  <c r="AN1130"/>
  <c r="BJ1130"/>
  <c r="BL1130" s="1"/>
  <c r="AN1131"/>
  <c r="BJ1131"/>
  <c r="BL1131" s="1"/>
  <c r="AN1133"/>
  <c r="BJ1133"/>
  <c r="BL1133" s="1"/>
  <c r="AN1134"/>
  <c r="BJ1134"/>
  <c r="BL1134" s="1"/>
  <c r="AN1135"/>
  <c r="BJ1135"/>
  <c r="BL1135" s="1"/>
  <c r="AN1137"/>
  <c r="BJ1137"/>
  <c r="BL1137" s="1"/>
  <c r="AN1138"/>
  <c r="BJ1138"/>
  <c r="BL1138" s="1"/>
  <c r="AN1139"/>
  <c r="BJ1139"/>
  <c r="BL1139" s="1"/>
  <c r="AM108"/>
  <c r="BK108" s="1"/>
  <c r="AL109"/>
  <c r="AM110"/>
  <c r="AN110" s="1"/>
  <c r="AN129"/>
  <c r="AL279"/>
  <c r="AN279" s="1"/>
  <c r="AM280"/>
  <c r="AN280" s="1"/>
  <c r="AL281"/>
  <c r="BJ281" s="1"/>
  <c r="BL317"/>
  <c r="BL318"/>
  <c r="BL320"/>
  <c r="BL321"/>
  <c r="BL322"/>
  <c r="BL324"/>
  <c r="BL325"/>
  <c r="BL326"/>
  <c r="BL333"/>
  <c r="BL334"/>
  <c r="AN968"/>
  <c r="BJ968"/>
  <c r="BL968" s="1"/>
  <c r="AN1048"/>
  <c r="BJ1048"/>
  <c r="BL1048" s="1"/>
  <c r="AN1049"/>
  <c r="BJ1049"/>
  <c r="BL1049" s="1"/>
  <c r="AN1050"/>
  <c r="BJ1050"/>
  <c r="BL1050" s="1"/>
  <c r="AN1052"/>
  <c r="BJ1052"/>
  <c r="BL1052" s="1"/>
  <c r="AN1053"/>
  <c r="BJ1053"/>
  <c r="BL1053" s="1"/>
  <c r="AN1054"/>
  <c r="BJ1054"/>
  <c r="BL1054" s="1"/>
  <c r="AN1056"/>
  <c r="BJ1056"/>
  <c r="BL1056" s="1"/>
  <c r="AN1057"/>
  <c r="BJ1057"/>
  <c r="BL1057" s="1"/>
  <c r="AN1058"/>
  <c r="BJ1058"/>
  <c r="BL1058" s="1"/>
  <c r="AN1060"/>
  <c r="BJ1060"/>
  <c r="BL1060" s="1"/>
  <c r="AN1061"/>
  <c r="BJ1061"/>
  <c r="BL1061" s="1"/>
  <c r="AN1062"/>
  <c r="BJ1062"/>
  <c r="BL1062" s="1"/>
  <c r="AN1064"/>
  <c r="BJ1064"/>
  <c r="BL1064" s="1"/>
  <c r="AN1065"/>
  <c r="BJ1065"/>
  <c r="BL1065" s="1"/>
  <c r="AN1066"/>
  <c r="BJ1066"/>
  <c r="BL1066" s="1"/>
  <c r="AN1068"/>
  <c r="BJ1068"/>
  <c r="BL1068" s="1"/>
  <c r="AN1069"/>
  <c r="BJ1069"/>
  <c r="BL1069" s="1"/>
  <c r="AN1070"/>
  <c r="BJ1070"/>
  <c r="BL1070" s="1"/>
  <c r="AN1072"/>
  <c r="BJ1072"/>
  <c r="BL1072" s="1"/>
  <c r="AN1073"/>
  <c r="BJ1073"/>
  <c r="BL1073" s="1"/>
  <c r="AN1074"/>
  <c r="BJ1074"/>
  <c r="BL1074" s="1"/>
  <c r="AN1076"/>
  <c r="BJ1076"/>
  <c r="BL1076" s="1"/>
  <c r="AN1077"/>
  <c r="BJ1077"/>
  <c r="BL1077" s="1"/>
  <c r="AN1078"/>
  <c r="BJ1078"/>
  <c r="BL1078" s="1"/>
  <c r="AN1080"/>
  <c r="BJ1080"/>
  <c r="BL1080" s="1"/>
  <c r="AN1081"/>
  <c r="BJ1081"/>
  <c r="BL1081" s="1"/>
  <c r="AN1082"/>
  <c r="BJ1082"/>
  <c r="BL1082" s="1"/>
  <c r="AN1162"/>
  <c r="BJ1162"/>
  <c r="BL1162" s="1"/>
  <c r="AN1163"/>
  <c r="BJ1163"/>
  <c r="BL1163" s="1"/>
  <c r="AN1164"/>
  <c r="BJ1164"/>
  <c r="BL1164" s="1"/>
  <c r="AN1166"/>
  <c r="BJ1166"/>
  <c r="BL1166" s="1"/>
  <c r="AN1167"/>
  <c r="BJ1167"/>
  <c r="BL1167" s="1"/>
  <c r="AN1168"/>
  <c r="BJ1168"/>
  <c r="BL1168" s="1"/>
  <c r="AN1170"/>
  <c r="BJ1170"/>
  <c r="BL1170" s="1"/>
  <c r="AN1171"/>
  <c r="BJ1171"/>
  <c r="BL1171" s="1"/>
  <c r="AN1172"/>
  <c r="BJ1172"/>
  <c r="BL1172" s="1"/>
  <c r="AN1174"/>
  <c r="BJ1174"/>
  <c r="BL1174" s="1"/>
  <c r="AN1175"/>
  <c r="BJ1175"/>
  <c r="BL1175" s="1"/>
  <c r="AN1176"/>
  <c r="BJ1176"/>
  <c r="BL1176" s="1"/>
  <c r="AN1178"/>
  <c r="BJ1178"/>
  <c r="BL1178" s="1"/>
  <c r="AN1179"/>
  <c r="BJ1179"/>
  <c r="BL1179" s="1"/>
  <c r="AN1180"/>
  <c r="BJ1180"/>
  <c r="BL1180" s="1"/>
  <c r="AN1182"/>
  <c r="BJ1182"/>
  <c r="BL1182" s="1"/>
  <c r="AN1183"/>
  <c r="BJ1183"/>
  <c r="BL1183" s="1"/>
  <c r="AN1184"/>
  <c r="BJ1184"/>
  <c r="BL1184" s="1"/>
  <c r="AN1186"/>
  <c r="BJ1186"/>
  <c r="BL1186" s="1"/>
  <c r="AN1187"/>
  <c r="BJ1187"/>
  <c r="BL1187" s="1"/>
  <c r="AN1188"/>
  <c r="BJ1188"/>
  <c r="BL1188" s="1"/>
  <c r="AN1190"/>
  <c r="BJ1190"/>
  <c r="BL1190" s="1"/>
  <c r="AN1191"/>
  <c r="BJ1191"/>
  <c r="BL1191" s="1"/>
  <c r="AN1192"/>
  <c r="BJ1192"/>
  <c r="BL1192" s="1"/>
  <c r="AN1194"/>
  <c r="BJ1194"/>
  <c r="BL1194" s="1"/>
  <c r="AN1195"/>
  <c r="BJ1195"/>
  <c r="BL1195" s="1"/>
  <c r="AN1196"/>
  <c r="BJ1196"/>
  <c r="BL1196" s="1"/>
  <c r="BL219"/>
  <c r="AN220"/>
  <c r="AL222"/>
  <c r="BJ222" s="1"/>
  <c r="AM223"/>
  <c r="AL224"/>
  <c r="BJ224" s="1"/>
  <c r="AM591"/>
  <c r="AL592"/>
  <c r="AM593"/>
  <c r="BJ555"/>
  <c r="BL555" s="1"/>
  <c r="BJ556"/>
  <c r="BL556" s="1"/>
  <c r="BJ557"/>
  <c r="BL557" s="1"/>
  <c r="BJ559"/>
  <c r="BL559" s="1"/>
  <c r="BJ560"/>
  <c r="BL560" s="1"/>
  <c r="BJ561"/>
  <c r="BL561" s="1"/>
  <c r="BJ563"/>
  <c r="BL563" s="1"/>
  <c r="BJ564"/>
  <c r="BL564" s="1"/>
  <c r="BJ565"/>
  <c r="BL565" s="1"/>
  <c r="BJ567"/>
  <c r="BL567" s="1"/>
  <c r="BJ568"/>
  <c r="BL568" s="1"/>
  <c r="BJ569"/>
  <c r="BL569" s="1"/>
  <c r="BJ571"/>
  <c r="BL571" s="1"/>
  <c r="BJ572"/>
  <c r="BL572" s="1"/>
  <c r="BJ573"/>
  <c r="BL573" s="1"/>
  <c r="BJ575"/>
  <c r="BL575" s="1"/>
  <c r="BJ576"/>
  <c r="BL576" s="1"/>
  <c r="BJ577"/>
  <c r="BL577" s="1"/>
  <c r="BJ579"/>
  <c r="BL579" s="1"/>
  <c r="BJ580"/>
  <c r="BL580" s="1"/>
  <c r="BJ581"/>
  <c r="BL581" s="1"/>
  <c r="BJ583"/>
  <c r="BL583" s="1"/>
  <c r="BJ584"/>
  <c r="BL584" s="1"/>
  <c r="BJ585"/>
  <c r="BL585" s="1"/>
  <c r="BJ587"/>
  <c r="BL587" s="1"/>
  <c r="BJ588"/>
  <c r="BL588" s="1"/>
  <c r="BJ589"/>
  <c r="BL589" s="1"/>
  <c r="BJ593"/>
  <c r="AN934"/>
  <c r="AN935"/>
  <c r="AN936"/>
  <c r="AN938"/>
  <c r="AN939"/>
  <c r="AN940"/>
  <c r="AN942"/>
  <c r="AN943"/>
  <c r="AN944"/>
  <c r="AN946"/>
  <c r="AN947"/>
  <c r="AN948"/>
  <c r="AN950"/>
  <c r="AN951"/>
  <c r="AN952"/>
  <c r="AN954"/>
  <c r="AN955"/>
  <c r="AN956"/>
  <c r="AN958"/>
  <c r="AN959"/>
  <c r="AN960"/>
  <c r="AN962"/>
  <c r="AN963"/>
  <c r="AN964"/>
  <c r="AN966"/>
  <c r="AN967"/>
  <c r="AL970"/>
  <c r="AM971"/>
  <c r="AL972"/>
  <c r="AM1027"/>
  <c r="BK1027" s="1"/>
  <c r="AL1028"/>
  <c r="AM1029"/>
  <c r="BK1029" s="1"/>
  <c r="AL1084"/>
  <c r="AM1085"/>
  <c r="AL1086"/>
  <c r="BJ1086" s="1"/>
  <c r="AM1141"/>
  <c r="BK1141" s="1"/>
  <c r="AL1142"/>
  <c r="AN1142" s="1"/>
  <c r="AM1143"/>
  <c r="BK1143" s="1"/>
  <c r="AL1198"/>
  <c r="AN1198" s="1"/>
  <c r="AM1199"/>
  <c r="AL1200"/>
  <c r="AN1200" s="1"/>
  <c r="BL1474"/>
  <c r="BL1475"/>
  <c r="BJ971"/>
  <c r="BJ1027"/>
  <c r="BJ1085"/>
  <c r="BJ1141"/>
  <c r="AN1399"/>
  <c r="AN1401"/>
  <c r="AN1402"/>
  <c r="AN1403"/>
  <c r="AN1405"/>
  <c r="AN1406"/>
  <c r="AN1407"/>
  <c r="AN1409"/>
  <c r="AN1410"/>
  <c r="AN1411"/>
  <c r="AN1413"/>
  <c r="AN1414"/>
  <c r="AN1415"/>
  <c r="AN1417"/>
  <c r="AN1418"/>
  <c r="AN1419"/>
  <c r="AN1421"/>
  <c r="AN1422"/>
  <c r="AN1423"/>
  <c r="AL1425"/>
  <c r="AL1486" s="1"/>
  <c r="AM1426"/>
  <c r="AL1427"/>
  <c r="AL1488" s="1"/>
  <c r="BJ1389"/>
  <c r="BL1389" s="1"/>
  <c r="BJ1390"/>
  <c r="BL1390" s="1"/>
  <c r="BJ1391"/>
  <c r="BL1391" s="1"/>
  <c r="BJ1393"/>
  <c r="BL1393" s="1"/>
  <c r="BJ1394"/>
  <c r="BL1394" s="1"/>
  <c r="BJ1395"/>
  <c r="BL1395" s="1"/>
  <c r="BJ1397"/>
  <c r="BL1397" s="1"/>
  <c r="BJ1398"/>
  <c r="BL1398" s="1"/>
  <c r="BJ1399"/>
  <c r="BL1399" s="1"/>
  <c r="BJ1401"/>
  <c r="BL1401" s="1"/>
  <c r="BJ1402"/>
  <c r="BL1402" s="1"/>
  <c r="BJ1403"/>
  <c r="BL1403" s="1"/>
  <c r="BJ1405"/>
  <c r="BL1405" s="1"/>
  <c r="BJ1406"/>
  <c r="BL1406" s="1"/>
  <c r="BJ1407"/>
  <c r="BL1407" s="1"/>
  <c r="BJ1409"/>
  <c r="BL1409" s="1"/>
  <c r="BJ1410"/>
  <c r="BL1410" s="1"/>
  <c r="BJ1411"/>
  <c r="BL1411" s="1"/>
  <c r="BJ1413"/>
  <c r="BL1413" s="1"/>
  <c r="BJ1414"/>
  <c r="BL1414" s="1"/>
  <c r="BJ1415"/>
  <c r="BL1415" s="1"/>
  <c r="BJ1417"/>
  <c r="BL1417" s="1"/>
  <c r="BJ1418"/>
  <c r="BL1418" s="1"/>
  <c r="BJ1419"/>
  <c r="BL1419" s="1"/>
  <c r="BJ1421"/>
  <c r="BL1421" s="1"/>
  <c r="BJ1422"/>
  <c r="BL1422" s="1"/>
  <c r="BJ1423"/>
  <c r="BL1423" s="1"/>
  <c r="BJ1446"/>
  <c r="BL1446" s="1"/>
  <c r="BJ1447"/>
  <c r="BL1447" s="1"/>
  <c r="BJ1448"/>
  <c r="BL1448" s="1"/>
  <c r="BJ1450"/>
  <c r="BL1450" s="1"/>
  <c r="BJ1451"/>
  <c r="BL1451" s="1"/>
  <c r="BJ1452"/>
  <c r="BL1452" s="1"/>
  <c r="BJ1454"/>
  <c r="BL1454" s="1"/>
  <c r="BJ1455"/>
  <c r="BL1455" s="1"/>
  <c r="BJ1456"/>
  <c r="BL1456" s="1"/>
  <c r="BJ1458"/>
  <c r="BL1458" s="1"/>
  <c r="BJ1459"/>
  <c r="BL1459" s="1"/>
  <c r="BJ1460"/>
  <c r="BL1460" s="1"/>
  <c r="BJ1462"/>
  <c r="BL1462" s="1"/>
  <c r="BJ1463"/>
  <c r="BL1463" s="1"/>
  <c r="BJ1464"/>
  <c r="BL1464" s="1"/>
  <c r="BJ1466"/>
  <c r="BL1466" s="1"/>
  <c r="BJ1467"/>
  <c r="BL1467" s="1"/>
  <c r="BJ1468"/>
  <c r="BL1468" s="1"/>
  <c r="BJ1470"/>
  <c r="BL1470" s="1"/>
  <c r="BJ1471"/>
  <c r="BL1471" s="1"/>
  <c r="BJ1472"/>
  <c r="BL1472" s="1"/>
  <c r="BJ1476"/>
  <c r="BL1476" s="1"/>
  <c r="BJ1478"/>
  <c r="BL1478" s="1"/>
  <c r="BJ1479"/>
  <c r="BL1479" s="1"/>
  <c r="BJ1480"/>
  <c r="BL1480" s="1"/>
  <c r="AL1689"/>
  <c r="BJ1689" s="1"/>
  <c r="AL1691"/>
  <c r="BJ1691" s="1"/>
  <c r="BJ1596"/>
  <c r="BL1596" s="1"/>
  <c r="BJ1597"/>
  <c r="BL1597" s="1"/>
  <c r="BJ1598"/>
  <c r="BL1598" s="1"/>
  <c r="BJ1600"/>
  <c r="BL1600" s="1"/>
  <c r="BJ1601"/>
  <c r="BL1601" s="1"/>
  <c r="BJ1602"/>
  <c r="BL1602" s="1"/>
  <c r="BJ1604"/>
  <c r="BL1604" s="1"/>
  <c r="BJ1605"/>
  <c r="BL1605" s="1"/>
  <c r="BJ1606"/>
  <c r="BL1606" s="1"/>
  <c r="BJ1608"/>
  <c r="BL1608" s="1"/>
  <c r="BJ1609"/>
  <c r="BL1609" s="1"/>
  <c r="BJ1610"/>
  <c r="BL1610" s="1"/>
  <c r="BJ1612"/>
  <c r="BL1612" s="1"/>
  <c r="BJ1613"/>
  <c r="BL1613" s="1"/>
  <c r="BJ1614"/>
  <c r="BL1614" s="1"/>
  <c r="BJ1616"/>
  <c r="BL1616" s="1"/>
  <c r="BJ1617"/>
  <c r="BL1617" s="1"/>
  <c r="BJ1618"/>
  <c r="BL1618" s="1"/>
  <c r="BJ1620"/>
  <c r="BL1620" s="1"/>
  <c r="BJ1621"/>
  <c r="BL1621" s="1"/>
  <c r="BJ1622"/>
  <c r="BL1622" s="1"/>
  <c r="BJ1624"/>
  <c r="BL1624" s="1"/>
  <c r="BJ1625"/>
  <c r="BL1625" s="1"/>
  <c r="BJ1626"/>
  <c r="BL1626" s="1"/>
  <c r="BJ1628"/>
  <c r="BL1628" s="1"/>
  <c r="BJ1629"/>
  <c r="BL1629" s="1"/>
  <c r="BJ1630"/>
  <c r="BL1630" s="1"/>
  <c r="BJ1632"/>
  <c r="AN1682"/>
  <c r="BJ1682"/>
  <c r="BL1682" s="1"/>
  <c r="AN1683"/>
  <c r="BJ1683"/>
  <c r="BL1683" s="1"/>
  <c r="AN1685"/>
  <c r="BJ1685"/>
  <c r="BL1685" s="1"/>
  <c r="AN1686"/>
  <c r="BJ1686"/>
  <c r="BL1686" s="1"/>
  <c r="AN1687"/>
  <c r="BJ1687"/>
  <c r="BL1687" s="1"/>
  <c r="BK970"/>
  <c r="BK1084"/>
  <c r="BK1086"/>
  <c r="BK1142"/>
  <c r="AN1474"/>
  <c r="AN1475"/>
  <c r="AL1633"/>
  <c r="AM1633"/>
  <c r="AN1653"/>
  <c r="AN1654"/>
  <c r="AN1655"/>
  <c r="AN1657"/>
  <c r="AN1658"/>
  <c r="AN1659"/>
  <c r="AN1661"/>
  <c r="AN1662"/>
  <c r="AN1663"/>
  <c r="AN1665"/>
  <c r="AN1666"/>
  <c r="AN1667"/>
  <c r="AN1669"/>
  <c r="AN1670"/>
  <c r="AN1671"/>
  <c r="AN1673"/>
  <c r="AN1674"/>
  <c r="AN1675"/>
  <c r="AN1677"/>
  <c r="AN1678"/>
  <c r="AN1679"/>
  <c r="AN1681"/>
  <c r="AL1690"/>
  <c r="BJ1690" s="1"/>
  <c r="BK1634"/>
  <c r="BJ1671"/>
  <c r="BL1671" s="1"/>
  <c r="BJ1674"/>
  <c r="BL1674" s="1"/>
  <c r="BJ1677"/>
  <c r="BL1677" s="1"/>
  <c r="BJ1679"/>
  <c r="BL1679" s="1"/>
  <c r="BK1689"/>
  <c r="BK1690"/>
  <c r="AM1841"/>
  <c r="AN1841" s="1"/>
  <c r="AL1842"/>
  <c r="AM1843"/>
  <c r="AN1843" s="1"/>
  <c r="AN1862"/>
  <c r="BK1841"/>
  <c r="AN2153"/>
  <c r="AN2154"/>
  <c r="AN2155"/>
  <c r="BK2104"/>
  <c r="BK2162"/>
  <c r="AM1898"/>
  <c r="AN1898" s="1"/>
  <c r="AL1899"/>
  <c r="BJ1899" s="1"/>
  <c r="AM1900"/>
  <c r="AN1900" s="1"/>
  <c r="BJ1805"/>
  <c r="BL1805" s="1"/>
  <c r="BJ1806"/>
  <c r="BL1806" s="1"/>
  <c r="BJ1807"/>
  <c r="BL1807" s="1"/>
  <c r="BJ1809"/>
  <c r="BL1809" s="1"/>
  <c r="BJ1810"/>
  <c r="BL1810" s="1"/>
  <c r="BJ1811"/>
  <c r="BL1811" s="1"/>
  <c r="BJ1813"/>
  <c r="BL1813" s="1"/>
  <c r="BJ1814"/>
  <c r="BL1814" s="1"/>
  <c r="BJ1815"/>
  <c r="BL1815" s="1"/>
  <c r="BJ1817"/>
  <c r="BL1817" s="1"/>
  <c r="BJ1818"/>
  <c r="BL1818" s="1"/>
  <c r="BJ1819"/>
  <c r="BL1819" s="1"/>
  <c r="BJ1821"/>
  <c r="BL1821" s="1"/>
  <c r="BJ1822"/>
  <c r="BL1822" s="1"/>
  <c r="BJ1823"/>
  <c r="BL1823" s="1"/>
  <c r="BJ1825"/>
  <c r="BL1825" s="1"/>
  <c r="BJ1826"/>
  <c r="BL1826" s="1"/>
  <c r="BJ1827"/>
  <c r="BL1827" s="1"/>
  <c r="BJ1829"/>
  <c r="BL1829" s="1"/>
  <c r="BJ1830"/>
  <c r="BL1830" s="1"/>
  <c r="BJ1831"/>
  <c r="BL1831" s="1"/>
  <c r="BJ1833"/>
  <c r="BL1833" s="1"/>
  <c r="BJ1834"/>
  <c r="BL1834" s="1"/>
  <c r="BJ1835"/>
  <c r="BL1835" s="1"/>
  <c r="BJ1837"/>
  <c r="BL1837" s="1"/>
  <c r="BJ1838"/>
  <c r="BL1838" s="1"/>
  <c r="BJ1839"/>
  <c r="BL1839" s="1"/>
  <c r="BJ1841"/>
  <c r="BJ1843"/>
  <c r="BJ1862"/>
  <c r="BL1862" s="1"/>
  <c r="BJ1863"/>
  <c r="BL1863" s="1"/>
  <c r="BJ1864"/>
  <c r="BL1864" s="1"/>
  <c r="BJ1866"/>
  <c r="BL1866" s="1"/>
  <c r="BJ1867"/>
  <c r="BL1867" s="1"/>
  <c r="BJ1868"/>
  <c r="BL1868" s="1"/>
  <c r="BJ1870"/>
  <c r="BL1870" s="1"/>
  <c r="BJ1871"/>
  <c r="BL1871" s="1"/>
  <c r="BJ1872"/>
  <c r="BL1872" s="1"/>
  <c r="BJ1874"/>
  <c r="BL1874" s="1"/>
  <c r="BJ1875"/>
  <c r="BL1875" s="1"/>
  <c r="BJ1876"/>
  <c r="BL1876" s="1"/>
  <c r="BJ1878"/>
  <c r="BL1878" s="1"/>
  <c r="BJ1879"/>
  <c r="BL1879" s="1"/>
  <c r="BJ1880"/>
  <c r="BL1880" s="1"/>
  <c r="BJ1882"/>
  <c r="BL1882" s="1"/>
  <c r="BJ1883"/>
  <c r="BL1883" s="1"/>
  <c r="BJ1884"/>
  <c r="BL1884" s="1"/>
  <c r="BJ1886"/>
  <c r="BL1886" s="1"/>
  <c r="BJ1887"/>
  <c r="BL1887" s="1"/>
  <c r="BJ1888"/>
  <c r="BL1888" s="1"/>
  <c r="BJ1890"/>
  <c r="BL1890" s="1"/>
  <c r="BJ1891"/>
  <c r="BL1891" s="1"/>
  <c r="BJ1892"/>
  <c r="BL1892" s="1"/>
  <c r="BJ1894"/>
  <c r="BL1894" s="1"/>
  <c r="BJ1895"/>
  <c r="BL1895" s="1"/>
  <c r="BJ1896"/>
  <c r="BL1896" s="1"/>
  <c r="BJ1898"/>
  <c r="BJ1900"/>
  <c r="AN1954"/>
  <c r="AN1955"/>
  <c r="AN1956"/>
  <c r="AN1958"/>
  <c r="AN1959"/>
  <c r="AN1960"/>
  <c r="AN1962"/>
  <c r="AN1963"/>
  <c r="AN1964"/>
  <c r="AN1966"/>
  <c r="AN1967"/>
  <c r="AN1968"/>
  <c r="AN1970"/>
  <c r="AN1971"/>
  <c r="AN1972"/>
  <c r="AN1974"/>
  <c r="AN1975"/>
  <c r="AN1976"/>
  <c r="AN1978"/>
  <c r="AN1979"/>
  <c r="AN1980"/>
  <c r="AN1982"/>
  <c r="AN1983"/>
  <c r="AN1984"/>
  <c r="AN1986"/>
  <c r="AN1987"/>
  <c r="AN1988"/>
  <c r="AL1990"/>
  <c r="AM1991"/>
  <c r="AL1992"/>
  <c r="AM1992"/>
  <c r="AM2047"/>
  <c r="BK2047" s="1"/>
  <c r="AL2047"/>
  <c r="BJ2047" s="1"/>
  <c r="AL2048"/>
  <c r="AM2049"/>
  <c r="AN2049" s="1"/>
  <c r="AN2068"/>
  <c r="AN2069"/>
  <c r="AN2070"/>
  <c r="AN2072"/>
  <c r="AN2073"/>
  <c r="AN2074"/>
  <c r="AN2076"/>
  <c r="AN2077"/>
  <c r="AN2078"/>
  <c r="AN2080"/>
  <c r="AN2081"/>
  <c r="AN2082"/>
  <c r="AN2084"/>
  <c r="AN2085"/>
  <c r="AN2086"/>
  <c r="AN2088"/>
  <c r="AN2089"/>
  <c r="AN2090"/>
  <c r="AN2092"/>
  <c r="AN2093"/>
  <c r="AN2094"/>
  <c r="AN2096"/>
  <c r="AN2097"/>
  <c r="AN2098"/>
  <c r="AN2100"/>
  <c r="AN2101"/>
  <c r="AN2102"/>
  <c r="AL2104"/>
  <c r="AN2104" s="1"/>
  <c r="AM2105"/>
  <c r="AL2106"/>
  <c r="AN2106" s="1"/>
  <c r="BJ1954"/>
  <c r="BL1954" s="1"/>
  <c r="BJ1955"/>
  <c r="BL1955" s="1"/>
  <c r="BJ1956"/>
  <c r="BL1956" s="1"/>
  <c r="BJ1958"/>
  <c r="BL1958" s="1"/>
  <c r="BJ1959"/>
  <c r="BL1959" s="1"/>
  <c r="BJ1960"/>
  <c r="BL1960" s="1"/>
  <c r="BJ1962"/>
  <c r="BL1962" s="1"/>
  <c r="BJ1963"/>
  <c r="BL1963" s="1"/>
  <c r="BJ1964"/>
  <c r="BL1964" s="1"/>
  <c r="BJ1966"/>
  <c r="BL1966" s="1"/>
  <c r="BJ1967"/>
  <c r="BL1967" s="1"/>
  <c r="BJ1968"/>
  <c r="BL1968" s="1"/>
  <c r="BJ1970"/>
  <c r="BL1970" s="1"/>
  <c r="BJ1971"/>
  <c r="BL1971" s="1"/>
  <c r="BJ1972"/>
  <c r="BL1972" s="1"/>
  <c r="BJ1974"/>
  <c r="BL1974" s="1"/>
  <c r="BJ1975"/>
  <c r="BL1975" s="1"/>
  <c r="BJ1976"/>
  <c r="BL1976" s="1"/>
  <c r="BJ1978"/>
  <c r="BL1978" s="1"/>
  <c r="BJ1979"/>
  <c r="BL1979" s="1"/>
  <c r="BJ1980"/>
  <c r="BL1980" s="1"/>
  <c r="BJ1982"/>
  <c r="BL1982" s="1"/>
  <c r="BJ1983"/>
  <c r="BL1983" s="1"/>
  <c r="BJ1984"/>
  <c r="BL1984" s="1"/>
  <c r="BJ1986"/>
  <c r="BL1986" s="1"/>
  <c r="BJ1987"/>
  <c r="BL1987" s="1"/>
  <c r="BJ1988"/>
  <c r="BL1988" s="1"/>
  <c r="BJ2011"/>
  <c r="BL2011" s="1"/>
  <c r="BJ2012"/>
  <c r="BL2012" s="1"/>
  <c r="BJ2013"/>
  <c r="BL2013" s="1"/>
  <c r="BJ2015"/>
  <c r="BL2015" s="1"/>
  <c r="BJ2016"/>
  <c r="BL2016" s="1"/>
  <c r="BJ2017"/>
  <c r="BL2017" s="1"/>
  <c r="BJ2019"/>
  <c r="BL2019" s="1"/>
  <c r="BJ2020"/>
  <c r="BL2020" s="1"/>
  <c r="BJ2021"/>
  <c r="BL2021" s="1"/>
  <c r="BJ2023"/>
  <c r="BL2023" s="1"/>
  <c r="BJ2024"/>
  <c r="BL2024" s="1"/>
  <c r="BJ2025"/>
  <c r="BL2025" s="1"/>
  <c r="BJ2027"/>
  <c r="BL2027" s="1"/>
  <c r="BJ2028"/>
  <c r="BL2028" s="1"/>
  <c r="BJ2029"/>
  <c r="BL2029" s="1"/>
  <c r="BJ2031"/>
  <c r="BL2031" s="1"/>
  <c r="BJ2032"/>
  <c r="BL2032" s="1"/>
  <c r="BJ2033"/>
  <c r="BL2033" s="1"/>
  <c r="BJ2035"/>
  <c r="BL2035" s="1"/>
  <c r="BJ2036"/>
  <c r="BL2036" s="1"/>
  <c r="BJ2037"/>
  <c r="BL2037" s="1"/>
  <c r="BJ2039"/>
  <c r="BL2039" s="1"/>
  <c r="BJ2040"/>
  <c r="BL2040" s="1"/>
  <c r="BJ2041"/>
  <c r="BL2041" s="1"/>
  <c r="BJ2043"/>
  <c r="BL2043" s="1"/>
  <c r="BJ2044"/>
  <c r="BL2044" s="1"/>
  <c r="BJ2045"/>
  <c r="BL2045" s="1"/>
  <c r="BJ2048"/>
  <c r="BJ2049"/>
  <c r="BJ2068"/>
  <c r="BL2068" s="1"/>
  <c r="BJ2069"/>
  <c r="BL2069" s="1"/>
  <c r="BJ2070"/>
  <c r="BL2070" s="1"/>
  <c r="BJ2072"/>
  <c r="BL2072" s="1"/>
  <c r="BJ2073"/>
  <c r="BL2073" s="1"/>
  <c r="BJ2074"/>
  <c r="BL2074" s="1"/>
  <c r="BJ2076"/>
  <c r="BL2076" s="1"/>
  <c r="BJ2077"/>
  <c r="BL2077" s="1"/>
  <c r="BJ2078"/>
  <c r="BL2078" s="1"/>
  <c r="BJ2080"/>
  <c r="BL2080" s="1"/>
  <c r="BJ2081"/>
  <c r="BL2081" s="1"/>
  <c r="BJ2082"/>
  <c r="BL2082" s="1"/>
  <c r="BJ2084"/>
  <c r="BL2084" s="1"/>
  <c r="BJ2085"/>
  <c r="BL2085" s="1"/>
  <c r="BJ2086"/>
  <c r="BL2086" s="1"/>
  <c r="BJ2088"/>
  <c r="BL2088" s="1"/>
  <c r="BJ2089"/>
  <c r="BL2089" s="1"/>
  <c r="BJ2090"/>
  <c r="BL2090" s="1"/>
  <c r="BJ2092"/>
  <c r="BL2092" s="1"/>
  <c r="BJ2093"/>
  <c r="BL2093" s="1"/>
  <c r="BJ2094"/>
  <c r="BL2094" s="1"/>
  <c r="BJ2096"/>
  <c r="BL2096" s="1"/>
  <c r="BJ2097"/>
  <c r="BL2097" s="1"/>
  <c r="BJ2098"/>
  <c r="BL2098" s="1"/>
  <c r="BJ2100"/>
  <c r="BL2100" s="1"/>
  <c r="BJ2101"/>
  <c r="BL2101" s="1"/>
  <c r="BJ2102"/>
  <c r="BL2102" s="1"/>
  <c r="BJ2104"/>
  <c r="BJ2125"/>
  <c r="BL2125" s="1"/>
  <c r="BJ2126"/>
  <c r="BL2126" s="1"/>
  <c r="BJ2127"/>
  <c r="BL2127" s="1"/>
  <c r="BJ2129"/>
  <c r="BL2129" s="1"/>
  <c r="BJ2130"/>
  <c r="BL2130" s="1"/>
  <c r="BJ2131"/>
  <c r="BL2131" s="1"/>
  <c r="BJ2133"/>
  <c r="BL2133" s="1"/>
  <c r="BJ2134"/>
  <c r="BL2134" s="1"/>
  <c r="BJ2135"/>
  <c r="BL2135" s="1"/>
  <c r="BJ2137"/>
  <c r="BL2137" s="1"/>
  <c r="BJ2138"/>
  <c r="BL2138" s="1"/>
  <c r="BJ2139"/>
  <c r="BL2139" s="1"/>
  <c r="BJ2141"/>
  <c r="BL2141" s="1"/>
  <c r="BJ2142"/>
  <c r="BL2142" s="1"/>
  <c r="BJ2143"/>
  <c r="BL2143" s="1"/>
  <c r="BJ2145"/>
  <c r="BL2145" s="1"/>
  <c r="BJ2146"/>
  <c r="BL2146" s="1"/>
  <c r="BJ2147"/>
  <c r="BL2147" s="1"/>
  <c r="BJ2149"/>
  <c r="BL2149" s="1"/>
  <c r="BJ2150"/>
  <c r="BL2150" s="1"/>
  <c r="BJ2151"/>
  <c r="BL2151" s="1"/>
  <c r="BJ2153"/>
  <c r="BL2153" s="1"/>
  <c r="BJ2154"/>
  <c r="BL2154" s="1"/>
  <c r="BJ2155"/>
  <c r="BL2155" s="1"/>
  <c r="BJ2157"/>
  <c r="BL2157" s="1"/>
  <c r="BJ2158"/>
  <c r="BL2158" s="1"/>
  <c r="BJ2159"/>
  <c r="BL2159" s="1"/>
  <c r="BJ2161"/>
  <c r="BJ2162"/>
  <c r="BJ2163"/>
  <c r="AN2162"/>
  <c r="AN1425"/>
  <c r="AN970"/>
  <c r="AN1086"/>
  <c r="BL130"/>
  <c r="BL131"/>
  <c r="BL133"/>
  <c r="BL134"/>
  <c r="BL135"/>
  <c r="BL191"/>
  <c r="BL192"/>
  <c r="BL261"/>
  <c r="BL263"/>
  <c r="BL264"/>
  <c r="BL265"/>
  <c r="BL267"/>
  <c r="BL268"/>
  <c r="BL269"/>
  <c r="BL271"/>
  <c r="BL272"/>
  <c r="BL273"/>
  <c r="BL275"/>
  <c r="BL276"/>
  <c r="BL277"/>
  <c r="BL328"/>
  <c r="BL329"/>
  <c r="BL330"/>
  <c r="BL332"/>
  <c r="BL100"/>
  <c r="AM165"/>
  <c r="BK165" s="1"/>
  <c r="AL166"/>
  <c r="BJ166" s="1"/>
  <c r="AM167"/>
  <c r="BK167" s="1"/>
  <c r="AN186"/>
  <c r="AN187"/>
  <c r="AN188"/>
  <c r="AN190"/>
  <c r="AN251"/>
  <c r="AN252"/>
  <c r="AN253"/>
  <c r="AN255"/>
  <c r="AN256"/>
  <c r="AN257"/>
  <c r="AN259"/>
  <c r="AN260"/>
  <c r="AN308"/>
  <c r="AN309"/>
  <c r="AN310"/>
  <c r="AN312"/>
  <c r="AN313"/>
  <c r="AN314"/>
  <c r="AN316"/>
  <c r="BJ109"/>
  <c r="BJ110"/>
  <c r="BJ129"/>
  <c r="BL129" s="1"/>
  <c r="BJ194"/>
  <c r="BL194" s="1"/>
  <c r="BJ220"/>
  <c r="BL220" s="1"/>
  <c r="BJ223"/>
  <c r="BJ243"/>
  <c r="BL243" s="1"/>
  <c r="BJ244"/>
  <c r="BL244" s="1"/>
  <c r="BJ245"/>
  <c r="BL245" s="1"/>
  <c r="BJ247"/>
  <c r="BL247" s="1"/>
  <c r="BJ248"/>
  <c r="BL248" s="1"/>
  <c r="BJ249"/>
  <c r="BL249" s="1"/>
  <c r="BJ251"/>
  <c r="BL251" s="1"/>
  <c r="BJ252"/>
  <c r="BL252" s="1"/>
  <c r="BJ253"/>
  <c r="BL253" s="1"/>
  <c r="BJ255"/>
  <c r="BL255" s="1"/>
  <c r="BJ256"/>
  <c r="BL256" s="1"/>
  <c r="BJ257"/>
  <c r="BL257" s="1"/>
  <c r="BJ259"/>
  <c r="BL259" s="1"/>
  <c r="BJ260"/>
  <c r="BL260" s="1"/>
  <c r="BJ280"/>
  <c r="BK336"/>
  <c r="BK338"/>
  <c r="AN195"/>
  <c r="AN196"/>
  <c r="AN198"/>
  <c r="AN199"/>
  <c r="AN200"/>
  <c r="AN202"/>
  <c r="BJ137"/>
  <c r="BL137" s="1"/>
  <c r="BJ138"/>
  <c r="BL138" s="1"/>
  <c r="BJ139"/>
  <c r="BL139" s="1"/>
  <c r="BJ141"/>
  <c r="BL141" s="1"/>
  <c r="BJ142"/>
  <c r="BL142" s="1"/>
  <c r="BJ143"/>
  <c r="BL143" s="1"/>
  <c r="BJ165"/>
  <c r="BJ167"/>
  <c r="BJ186"/>
  <c r="BL186" s="1"/>
  <c r="BJ187"/>
  <c r="BL187" s="1"/>
  <c r="BJ188"/>
  <c r="BL188" s="1"/>
  <c r="BJ190"/>
  <c r="BL190" s="1"/>
  <c r="BK223"/>
  <c r="BK280"/>
  <c r="BJ308"/>
  <c r="BL308" s="1"/>
  <c r="BJ309"/>
  <c r="BL309" s="1"/>
  <c r="BJ310"/>
  <c r="BL310" s="1"/>
  <c r="BJ312"/>
  <c r="BL312" s="1"/>
  <c r="BJ313"/>
  <c r="BL313" s="1"/>
  <c r="BJ314"/>
  <c r="BL314" s="1"/>
  <c r="BJ316"/>
  <c r="BL316" s="1"/>
  <c r="AN72"/>
  <c r="AN73"/>
  <c r="AN74"/>
  <c r="AN76"/>
  <c r="AN77"/>
  <c r="AN78"/>
  <c r="AN80"/>
  <c r="AN81"/>
  <c r="AN82"/>
  <c r="AN84"/>
  <c r="AN85"/>
  <c r="AN86"/>
  <c r="AN88"/>
  <c r="AN89"/>
  <c r="AN90"/>
  <c r="AN92"/>
  <c r="AN93"/>
  <c r="AL108"/>
  <c r="AN145"/>
  <c r="AN146"/>
  <c r="AN147"/>
  <c r="AN149"/>
  <c r="AN150"/>
  <c r="AN151"/>
  <c r="AN153"/>
  <c r="AN154"/>
  <c r="AN203"/>
  <c r="AN204"/>
  <c r="AN206"/>
  <c r="AN207"/>
  <c r="AN219"/>
  <c r="AN300"/>
  <c r="AN301"/>
  <c r="AN261"/>
  <c r="AN263"/>
  <c r="AN264"/>
  <c r="AN265"/>
  <c r="AN267"/>
  <c r="AN277"/>
  <c r="AN317"/>
  <c r="AN130"/>
  <c r="AN131"/>
  <c r="AN133"/>
  <c r="AN134"/>
  <c r="AN135"/>
  <c r="AN191"/>
  <c r="AN192"/>
  <c r="AN268"/>
  <c r="AN269"/>
  <c r="AN271"/>
  <c r="AN272"/>
  <c r="AN273"/>
  <c r="AN275"/>
  <c r="AN276"/>
  <c r="AN318"/>
  <c r="AN320"/>
  <c r="AN321"/>
  <c r="AN322"/>
  <c r="AN324"/>
  <c r="AN325"/>
  <c r="AN326"/>
  <c r="AN328"/>
  <c r="AN329"/>
  <c r="AN330"/>
  <c r="AN332"/>
  <c r="AN333"/>
  <c r="AN334"/>
  <c r="AM337"/>
  <c r="AL338"/>
  <c r="BJ338" s="1"/>
  <c r="AN94"/>
  <c r="AN96"/>
  <c r="AN97"/>
  <c r="AN98"/>
  <c r="AN100"/>
  <c r="AN101"/>
  <c r="AN102"/>
  <c r="AN104"/>
  <c r="AN105"/>
  <c r="AN106"/>
  <c r="AN155"/>
  <c r="AN157"/>
  <c r="AN158"/>
  <c r="AN159"/>
  <c r="AN161"/>
  <c r="AN162"/>
  <c r="AN163"/>
  <c r="AN208"/>
  <c r="AN210"/>
  <c r="AN211"/>
  <c r="AN212"/>
  <c r="AN214"/>
  <c r="AN215"/>
  <c r="AN216"/>
  <c r="AN218"/>
  <c r="AN302"/>
  <c r="AN304"/>
  <c r="AN305"/>
  <c r="AN306"/>
  <c r="AN165"/>
  <c r="AN336"/>
  <c r="AN1085" l="1"/>
  <c r="AN223"/>
  <c r="BK1204"/>
  <c r="BK1203"/>
  <c r="BL35"/>
  <c r="BL1426"/>
  <c r="AN1486"/>
  <c r="BL32"/>
  <c r="BL16"/>
  <c r="BL1427"/>
  <c r="BL1425"/>
  <c r="AN167"/>
  <c r="BL336"/>
  <c r="BL1634"/>
  <c r="BJ1203"/>
  <c r="BK1202"/>
  <c r="BJ1202"/>
  <c r="AN109"/>
  <c r="AN1143"/>
  <c r="BL2104"/>
  <c r="BL1690"/>
  <c r="AN1690"/>
  <c r="AM1487"/>
  <c r="BJ591"/>
  <c r="BL21"/>
  <c r="BA911"/>
  <c r="W100" i="12" s="1"/>
  <c r="BJ1204" i="5"/>
  <c r="BL1204" s="1"/>
  <c r="X161" i="12" s="1"/>
  <c r="W161" s="1"/>
  <c r="BJ2106" i="5"/>
  <c r="AN1904"/>
  <c r="AN972"/>
  <c r="BL37"/>
  <c r="AN1483"/>
  <c r="BL17"/>
  <c r="BK1843"/>
  <c r="BL1843" s="1"/>
  <c r="BL2161"/>
  <c r="AN281"/>
  <c r="AN222"/>
  <c r="AN337"/>
  <c r="AN108"/>
  <c r="BK110"/>
  <c r="BJ279"/>
  <c r="AN166"/>
  <c r="AN1029"/>
  <c r="AN1689"/>
  <c r="AN1990"/>
  <c r="BL2162"/>
  <c r="BL2048"/>
  <c r="AN2105"/>
  <c r="AN2048"/>
  <c r="AN1426"/>
  <c r="AN1084"/>
  <c r="AN1028"/>
  <c r="BK592"/>
  <c r="AN2163"/>
  <c r="AN2161"/>
  <c r="BL2163"/>
  <c r="BL40"/>
  <c r="BL1203"/>
  <c r="X160" i="12" s="1"/>
  <c r="W160" s="1"/>
  <c r="AL1204" i="5"/>
  <c r="AL1202"/>
  <c r="AM1202"/>
  <c r="BK1488"/>
  <c r="BJ1488"/>
  <c r="BK1487"/>
  <c r="BK971"/>
  <c r="BL971" s="1"/>
  <c r="AM1203"/>
  <c r="AN1902"/>
  <c r="AM1204"/>
  <c r="AL1203"/>
  <c r="BJ1487"/>
  <c r="BK1486"/>
  <c r="BJ1486"/>
  <c r="BL1841"/>
  <c r="BL1632"/>
  <c r="AN224"/>
  <c r="AN1199"/>
  <c r="AN1141"/>
  <c r="AN1027"/>
  <c r="AN1427"/>
  <c r="AN1488" s="1"/>
  <c r="AN1691"/>
  <c r="AN1699" s="1"/>
  <c r="AN2047"/>
  <c r="BL2106"/>
  <c r="BK1085"/>
  <c r="BL1085" s="1"/>
  <c r="AN1899"/>
  <c r="BJ1992"/>
  <c r="AL2167"/>
  <c r="BJ2167" s="1"/>
  <c r="BJ1990"/>
  <c r="BL1990" s="1"/>
  <c r="AL2165"/>
  <c r="BJ2165" s="1"/>
  <c r="AN593"/>
  <c r="AN769" s="1"/>
  <c r="AM769"/>
  <c r="BK591"/>
  <c r="BL591" s="1"/>
  <c r="AM767"/>
  <c r="AM1904"/>
  <c r="BK1904" s="1"/>
  <c r="AM1902"/>
  <c r="BK1902" s="1"/>
  <c r="AL1694"/>
  <c r="BJ1694" s="1"/>
  <c r="AL2166"/>
  <c r="BJ2166" s="1"/>
  <c r="AM2165"/>
  <c r="BK2165" s="1"/>
  <c r="AM1693"/>
  <c r="BK1693" s="1"/>
  <c r="AM1903"/>
  <c r="BK1903" s="1"/>
  <c r="AL1695"/>
  <c r="BJ1695" s="1"/>
  <c r="BK1992"/>
  <c r="BL1992" s="1"/>
  <c r="AM2167"/>
  <c r="BK2167" s="1"/>
  <c r="AN1991"/>
  <c r="AN2166" s="1"/>
  <c r="AM2166"/>
  <c r="BK2166" s="1"/>
  <c r="AN1842"/>
  <c r="AL1903"/>
  <c r="BJ1903" s="1"/>
  <c r="BK1633"/>
  <c r="AM1694"/>
  <c r="BK1694" s="1"/>
  <c r="AN592"/>
  <c r="AN768" s="1"/>
  <c r="AL768"/>
  <c r="AN1632"/>
  <c r="AN1693" s="1"/>
  <c r="AL1693"/>
  <c r="BJ1693" s="1"/>
  <c r="BL1693" s="1"/>
  <c r="X327" i="12" s="1"/>
  <c r="W327" s="1"/>
  <c r="AL1904" i="5"/>
  <c r="BJ1904" s="1"/>
  <c r="BL1904" s="1"/>
  <c r="X273" i="12" s="1"/>
  <c r="W273" s="1"/>
  <c r="AL1902" i="5"/>
  <c r="BJ1902" s="1"/>
  <c r="BL1902" s="1"/>
  <c r="X271" i="12" s="1"/>
  <c r="W271" s="1"/>
  <c r="AM1695" i="5"/>
  <c r="BK1695" s="1"/>
  <c r="BA912"/>
  <c r="BB911"/>
  <c r="BA910"/>
  <c r="BJ972"/>
  <c r="BL972" s="1"/>
  <c r="BJ970"/>
  <c r="AN1487"/>
  <c r="BL1487"/>
  <c r="X216" i="12" s="1"/>
  <c r="W216" s="1"/>
  <c r="AM1486" i="5"/>
  <c r="AN971"/>
  <c r="AN1203" s="1"/>
  <c r="BL1486"/>
  <c r="X215" i="12" s="1"/>
  <c r="W215" s="1"/>
  <c r="AN1634" i="5"/>
  <c r="AN1695" s="1"/>
  <c r="BJ53"/>
  <c r="BA534"/>
  <c r="BK340"/>
  <c r="AL341"/>
  <c r="AL342"/>
  <c r="BK342"/>
  <c r="AN51"/>
  <c r="AM340"/>
  <c r="AM342"/>
  <c r="BK341"/>
  <c r="BJ340"/>
  <c r="W48" i="12" s="1"/>
  <c r="BJ342" i="5"/>
  <c r="BK53"/>
  <c r="BL53" s="1"/>
  <c r="AN52"/>
  <c r="AM341"/>
  <c r="BL338"/>
  <c r="AL340"/>
  <c r="BJ341"/>
  <c r="BJ51"/>
  <c r="BJ52"/>
  <c r="BL1086"/>
  <c r="BL1899"/>
  <c r="BJ1842"/>
  <c r="BL1842" s="1"/>
  <c r="BL165"/>
  <c r="AN338"/>
  <c r="BL166"/>
  <c r="BL1691"/>
  <c r="BL1689"/>
  <c r="BJ1142"/>
  <c r="BL1142" s="1"/>
  <c r="BJ1084"/>
  <c r="BL1084" s="1"/>
  <c r="BJ1028"/>
  <c r="BL1028" s="1"/>
  <c r="BL167"/>
  <c r="AN1992"/>
  <c r="AN2167" s="1"/>
  <c r="BK2105"/>
  <c r="BL2105" s="1"/>
  <c r="BK2049"/>
  <c r="BL2049" s="1"/>
  <c r="BK1991"/>
  <c r="BL1991" s="1"/>
  <c r="BK1900"/>
  <c r="BL1900" s="1"/>
  <c r="BK1898"/>
  <c r="BL1898" s="1"/>
  <c r="AN1633"/>
  <c r="BJ1633"/>
  <c r="BL1483"/>
  <c r="BL1199"/>
  <c r="BL1143"/>
  <c r="BL1141"/>
  <c r="BL1029"/>
  <c r="BL1027"/>
  <c r="BJ592"/>
  <c r="BL592" s="1"/>
  <c r="AN591"/>
  <c r="AN767" s="1"/>
  <c r="AN1697"/>
  <c r="BL2047"/>
  <c r="BL1484"/>
  <c r="BL1482"/>
  <c r="BL1200"/>
  <c r="BL1198"/>
  <c r="BL970"/>
  <c r="BK593"/>
  <c r="BL593" s="1"/>
  <c r="BK337"/>
  <c r="BL337" s="1"/>
  <c r="BL281"/>
  <c r="BL279"/>
  <c r="BL223"/>
  <c r="BL110"/>
  <c r="BJ108"/>
  <c r="BL108" s="1"/>
  <c r="BL280"/>
  <c r="BL224"/>
  <c r="BL222"/>
  <c r="BL109"/>
  <c r="AN1903" l="1"/>
  <c r="BL1202"/>
  <c r="X159" i="12" s="1"/>
  <c r="W159" s="1"/>
  <c r="AN1204" i="5"/>
  <c r="BL342"/>
  <c r="X14" i="12"/>
  <c r="W14"/>
  <c r="BL340" i="5"/>
  <c r="BC910"/>
  <c r="W99" i="12"/>
  <c r="BC912" i="5"/>
  <c r="W101" i="12"/>
  <c r="BC911" i="5"/>
  <c r="BL1633"/>
  <c r="AN2165"/>
  <c r="BL1488"/>
  <c r="X217" i="12" s="1"/>
  <c r="W217" s="1"/>
  <c r="AN342" i="5"/>
  <c r="BL1903"/>
  <c r="X272" i="12" s="1"/>
  <c r="W272" s="1"/>
  <c r="AN1202" i="5"/>
  <c r="BL341"/>
  <c r="BL1695"/>
  <c r="X329" i="12" s="1"/>
  <c r="W329" s="1"/>
  <c r="BL2166" i="5"/>
  <c r="X384" i="12" s="1"/>
  <c r="AN1698" i="5"/>
  <c r="AN1694"/>
  <c r="BL1694"/>
  <c r="X328" i="12" s="1"/>
  <c r="W328" s="1"/>
  <c r="BL2165" i="5"/>
  <c r="X383" i="12" s="1"/>
  <c r="W383" s="1"/>
  <c r="BL2167" i="5"/>
  <c r="X385" i="12" s="1"/>
  <c r="W385" s="1"/>
  <c r="BK51" i="5"/>
  <c r="AN340"/>
  <c r="BL51"/>
  <c r="BK52"/>
  <c r="AN341"/>
  <c r="BL52"/>
  <c r="D890" i="4"/>
  <c r="E890"/>
  <c r="F890"/>
  <c r="G890"/>
  <c r="D891"/>
  <c r="E891"/>
  <c r="F891"/>
  <c r="G891"/>
  <c r="D892"/>
  <c r="E892"/>
  <c r="F892"/>
  <c r="G892"/>
  <c r="C891"/>
  <c r="H328" i="12" s="1"/>
  <c r="C892" i="4"/>
  <c r="C890"/>
  <c r="H327" i="12" s="1"/>
  <c r="J641" i="4"/>
  <c r="I641"/>
  <c r="G643"/>
  <c r="F643"/>
  <c r="D641"/>
  <c r="D642"/>
  <c r="D643"/>
  <c r="C642"/>
  <c r="C643"/>
  <c r="M517" i="3"/>
  <c r="L517"/>
  <c r="J517"/>
  <c r="I517"/>
  <c r="M643"/>
  <c r="M644"/>
  <c r="M645"/>
  <c r="L644"/>
  <c r="L645"/>
  <c r="L643"/>
  <c r="C644"/>
  <c r="C645"/>
  <c r="C643"/>
  <c r="G642" i="4" l="1"/>
  <c r="G641"/>
  <c r="F642"/>
  <c r="F641"/>
  <c r="C641"/>
  <c r="M641"/>
  <c r="W443" i="12"/>
  <c r="J1117" i="4"/>
  <c r="J1121" s="1"/>
  <c r="J1126" s="1"/>
  <c r="I1117"/>
  <c r="I1121" s="1"/>
  <c r="I1126" s="1"/>
  <c r="G1121"/>
  <c r="F1121"/>
  <c r="D1121"/>
  <c r="L1117"/>
  <c r="J1116"/>
  <c r="J1120" s="1"/>
  <c r="J1125" s="1"/>
  <c r="I1116"/>
  <c r="I1120" s="1"/>
  <c r="I1125" s="1"/>
  <c r="G1120"/>
  <c r="F1120"/>
  <c r="M1116"/>
  <c r="C1120"/>
  <c r="J1115"/>
  <c r="J1119" s="1"/>
  <c r="J1124" s="1"/>
  <c r="I1115"/>
  <c r="I1119" s="1"/>
  <c r="I1124" s="1"/>
  <c r="G1119"/>
  <c r="F1119"/>
  <c r="D1119"/>
  <c r="L1115"/>
  <c r="M1113"/>
  <c r="L1113"/>
  <c r="M1112"/>
  <c r="L1112"/>
  <c r="M1111"/>
  <c r="L1111"/>
  <c r="M1097"/>
  <c r="L1097"/>
  <c r="M1096"/>
  <c r="L1096"/>
  <c r="M1095"/>
  <c r="L1095"/>
  <c r="M1093"/>
  <c r="L1093"/>
  <c r="M1092"/>
  <c r="L1092"/>
  <c r="M1091"/>
  <c r="L1091"/>
  <c r="M1089"/>
  <c r="L1089"/>
  <c r="M1088"/>
  <c r="L1088"/>
  <c r="M1087"/>
  <c r="L1087"/>
  <c r="M1085"/>
  <c r="L1085"/>
  <c r="M1084"/>
  <c r="L1084"/>
  <c r="M1083"/>
  <c r="L1083"/>
  <c r="M1081"/>
  <c r="L1081"/>
  <c r="M1080"/>
  <c r="L1080"/>
  <c r="M1079"/>
  <c r="L1079"/>
  <c r="M1077"/>
  <c r="L1077"/>
  <c r="M1076"/>
  <c r="L1076"/>
  <c r="M1075"/>
  <c r="L1075"/>
  <c r="J1051"/>
  <c r="J1055" s="1"/>
  <c r="I1051"/>
  <c r="I1055" s="1"/>
  <c r="G1051"/>
  <c r="G1055" s="1"/>
  <c r="F1051"/>
  <c r="F1055" s="1"/>
  <c r="D1051"/>
  <c r="M1051" s="1"/>
  <c r="C1051"/>
  <c r="C1055" s="1"/>
  <c r="L1055" s="1"/>
  <c r="J1050"/>
  <c r="J1054" s="1"/>
  <c r="I1050"/>
  <c r="I1054" s="1"/>
  <c r="G1050"/>
  <c r="G1054" s="1"/>
  <c r="F1050"/>
  <c r="F1054" s="1"/>
  <c r="D1050"/>
  <c r="D1054" s="1"/>
  <c r="M1054" s="1"/>
  <c r="C1050"/>
  <c r="L1050" s="1"/>
  <c r="J1049"/>
  <c r="J1053" s="1"/>
  <c r="I1049"/>
  <c r="I1053" s="1"/>
  <c r="G1049"/>
  <c r="G1053" s="1"/>
  <c r="F1049"/>
  <c r="F1053" s="1"/>
  <c r="D1049"/>
  <c r="M1049" s="1"/>
  <c r="C1049"/>
  <c r="C1053" s="1"/>
  <c r="M1047"/>
  <c r="L1047"/>
  <c r="M1046"/>
  <c r="L1046"/>
  <c r="M1045"/>
  <c r="L1045"/>
  <c r="M1043"/>
  <c r="L1043"/>
  <c r="M1042"/>
  <c r="L1042"/>
  <c r="M1041"/>
  <c r="L1041"/>
  <c r="M1039"/>
  <c r="L1039"/>
  <c r="M1038"/>
  <c r="L1038"/>
  <c r="M1037"/>
  <c r="L1037"/>
  <c r="M1035"/>
  <c r="L1035"/>
  <c r="M1034"/>
  <c r="L1034"/>
  <c r="M1033"/>
  <c r="L1033"/>
  <c r="M1031"/>
  <c r="L1031"/>
  <c r="M1030"/>
  <c r="L1030"/>
  <c r="M1029"/>
  <c r="L1029"/>
  <c r="M1027"/>
  <c r="L1027"/>
  <c r="M1026"/>
  <c r="L1026"/>
  <c r="M1025"/>
  <c r="L1025"/>
  <c r="M1023"/>
  <c r="L1023"/>
  <c r="M1022"/>
  <c r="L1022"/>
  <c r="M1021"/>
  <c r="L1021"/>
  <c r="J997"/>
  <c r="J1001" s="1"/>
  <c r="I997"/>
  <c r="I1001" s="1"/>
  <c r="G997"/>
  <c r="G1001" s="1"/>
  <c r="F997"/>
  <c r="F1001" s="1"/>
  <c r="D997"/>
  <c r="D1001" s="1"/>
  <c r="M1001" s="1"/>
  <c r="C997"/>
  <c r="L997" s="1"/>
  <c r="J996"/>
  <c r="J1000" s="1"/>
  <c r="I996"/>
  <c r="I1000" s="1"/>
  <c r="G996"/>
  <c r="G1000" s="1"/>
  <c r="F996"/>
  <c r="F1000" s="1"/>
  <c r="D996"/>
  <c r="M996" s="1"/>
  <c r="C996"/>
  <c r="C1000" s="1"/>
  <c r="J995"/>
  <c r="J999" s="1"/>
  <c r="I995"/>
  <c r="I999" s="1"/>
  <c r="G995"/>
  <c r="G999" s="1"/>
  <c r="F995"/>
  <c r="F999" s="1"/>
  <c r="D995"/>
  <c r="D999" s="1"/>
  <c r="M999" s="1"/>
  <c r="C995"/>
  <c r="L995" s="1"/>
  <c r="M993"/>
  <c r="L993"/>
  <c r="M992"/>
  <c r="L992"/>
  <c r="M991"/>
  <c r="L991"/>
  <c r="M989"/>
  <c r="L989"/>
  <c r="M988"/>
  <c r="L988"/>
  <c r="M987"/>
  <c r="L987"/>
  <c r="M985"/>
  <c r="L985"/>
  <c r="M984"/>
  <c r="L984"/>
  <c r="M983"/>
  <c r="L983"/>
  <c r="M981"/>
  <c r="L981"/>
  <c r="M980"/>
  <c r="L980"/>
  <c r="M979"/>
  <c r="L979"/>
  <c r="M977"/>
  <c r="L977"/>
  <c r="M976"/>
  <c r="L976"/>
  <c r="M975"/>
  <c r="L975"/>
  <c r="M973"/>
  <c r="L973"/>
  <c r="M972"/>
  <c r="L972"/>
  <c r="M971"/>
  <c r="L971"/>
  <c r="M969"/>
  <c r="L969"/>
  <c r="M968"/>
  <c r="L968"/>
  <c r="M967"/>
  <c r="L967"/>
  <c r="J943"/>
  <c r="J947" s="1"/>
  <c r="I943"/>
  <c r="I947" s="1"/>
  <c r="G943"/>
  <c r="G947" s="1"/>
  <c r="G1126" s="1"/>
  <c r="F943"/>
  <c r="F947" s="1"/>
  <c r="F1126" s="1"/>
  <c r="D943"/>
  <c r="M943" s="1"/>
  <c r="C943"/>
  <c r="C947" s="1"/>
  <c r="H349" i="12" s="1"/>
  <c r="J942" i="4"/>
  <c r="J946" s="1"/>
  <c r="I942"/>
  <c r="I946" s="1"/>
  <c r="G942"/>
  <c r="G946" s="1"/>
  <c r="G1125" s="1"/>
  <c r="F942"/>
  <c r="F946" s="1"/>
  <c r="F1125" s="1"/>
  <c r="D942"/>
  <c r="D946" s="1"/>
  <c r="C942"/>
  <c r="L942" s="1"/>
  <c r="J941"/>
  <c r="J945" s="1"/>
  <c r="I941"/>
  <c r="I945" s="1"/>
  <c r="G941"/>
  <c r="G945" s="1"/>
  <c r="G1124" s="1"/>
  <c r="F941"/>
  <c r="F945" s="1"/>
  <c r="F1124" s="1"/>
  <c r="D941"/>
  <c r="M941" s="1"/>
  <c r="C941"/>
  <c r="C945" s="1"/>
  <c r="H347" i="12" s="1"/>
  <c r="M939" i="4"/>
  <c r="L939"/>
  <c r="M938"/>
  <c r="L938"/>
  <c r="M937"/>
  <c r="L937"/>
  <c r="M935"/>
  <c r="L935"/>
  <c r="M934"/>
  <c r="L934"/>
  <c r="M933"/>
  <c r="L933"/>
  <c r="M931"/>
  <c r="L931"/>
  <c r="M930"/>
  <c r="L930"/>
  <c r="M929"/>
  <c r="L929"/>
  <c r="M927"/>
  <c r="L927"/>
  <c r="M926"/>
  <c r="L926"/>
  <c r="M925"/>
  <c r="L925"/>
  <c r="M923"/>
  <c r="L923"/>
  <c r="M922"/>
  <c r="L922"/>
  <c r="M921"/>
  <c r="L921"/>
  <c r="M919"/>
  <c r="L919"/>
  <c r="M918"/>
  <c r="L918"/>
  <c r="M917"/>
  <c r="L917"/>
  <c r="M915"/>
  <c r="L915"/>
  <c r="M914"/>
  <c r="L914"/>
  <c r="M913"/>
  <c r="L913"/>
  <c r="E893" i="3"/>
  <c r="M891"/>
  <c r="M895" s="1"/>
  <c r="L891"/>
  <c r="L895" s="1"/>
  <c r="J891"/>
  <c r="J895" s="1"/>
  <c r="I891"/>
  <c r="I895" s="1"/>
  <c r="G891"/>
  <c r="G895" s="1"/>
  <c r="F891"/>
  <c r="F895" s="1"/>
  <c r="E891"/>
  <c r="E895" s="1"/>
  <c r="D891"/>
  <c r="C891"/>
  <c r="C895" s="1"/>
  <c r="G361" i="12" s="1"/>
  <c r="M890" i="3"/>
  <c r="M894" s="1"/>
  <c r="L890"/>
  <c r="L894" s="1"/>
  <c r="J890"/>
  <c r="J894" s="1"/>
  <c r="I890"/>
  <c r="I894" s="1"/>
  <c r="G890"/>
  <c r="G894" s="1"/>
  <c r="F890"/>
  <c r="F894" s="1"/>
  <c r="E890"/>
  <c r="E894" s="1"/>
  <c r="D890"/>
  <c r="C890"/>
  <c r="C894" s="1"/>
  <c r="G360" i="12" s="1"/>
  <c r="M889" i="3"/>
  <c r="M893" s="1"/>
  <c r="L889"/>
  <c r="L893" s="1"/>
  <c r="J889"/>
  <c r="J893" s="1"/>
  <c r="I889"/>
  <c r="I893" s="1"/>
  <c r="G889"/>
  <c r="G893" s="1"/>
  <c r="F889"/>
  <c r="F893" s="1"/>
  <c r="D889"/>
  <c r="D893" s="1"/>
  <c r="C889"/>
  <c r="C893" s="1"/>
  <c r="P887"/>
  <c r="O887"/>
  <c r="P886"/>
  <c r="O886"/>
  <c r="P885"/>
  <c r="O885"/>
  <c r="P883"/>
  <c r="O883"/>
  <c r="P882"/>
  <c r="O882"/>
  <c r="P881"/>
  <c r="O881"/>
  <c r="P879"/>
  <c r="O879"/>
  <c r="P878"/>
  <c r="O878"/>
  <c r="P877"/>
  <c r="O877"/>
  <c r="P875"/>
  <c r="O875"/>
  <c r="P874"/>
  <c r="O874"/>
  <c r="P873"/>
  <c r="O873"/>
  <c r="P871"/>
  <c r="O871"/>
  <c r="P870"/>
  <c r="O870"/>
  <c r="P869"/>
  <c r="O869"/>
  <c r="P867"/>
  <c r="O867"/>
  <c r="P866"/>
  <c r="O866"/>
  <c r="P865"/>
  <c r="O865"/>
  <c r="P863"/>
  <c r="O863"/>
  <c r="P862"/>
  <c r="O862"/>
  <c r="P861"/>
  <c r="O861"/>
  <c r="P859"/>
  <c r="O859"/>
  <c r="P858"/>
  <c r="O858"/>
  <c r="O857"/>
  <c r="Q857" s="1"/>
  <c r="P855"/>
  <c r="O855"/>
  <c r="P854"/>
  <c r="O854"/>
  <c r="P853"/>
  <c r="O853"/>
  <c r="M828"/>
  <c r="M832" s="1"/>
  <c r="L828"/>
  <c r="L832" s="1"/>
  <c r="J828"/>
  <c r="J832" s="1"/>
  <c r="I828"/>
  <c r="I832" s="1"/>
  <c r="G828"/>
  <c r="G832" s="1"/>
  <c r="F828"/>
  <c r="F832" s="1"/>
  <c r="E828"/>
  <c r="E832" s="1"/>
  <c r="D828"/>
  <c r="C828"/>
  <c r="C832" s="1"/>
  <c r="F357" i="12" s="1"/>
  <c r="G357" s="1"/>
  <c r="M827" i="3"/>
  <c r="M831" s="1"/>
  <c r="L827"/>
  <c r="L831" s="1"/>
  <c r="J827"/>
  <c r="J831" s="1"/>
  <c r="I827"/>
  <c r="I831" s="1"/>
  <c r="G827"/>
  <c r="G831" s="1"/>
  <c r="F827"/>
  <c r="F831" s="1"/>
  <c r="E827"/>
  <c r="E831" s="1"/>
  <c r="D827"/>
  <c r="C827"/>
  <c r="C831" s="1"/>
  <c r="F356" i="12" s="1"/>
  <c r="G356" s="1"/>
  <c r="M826" i="3"/>
  <c r="M830" s="1"/>
  <c r="L826"/>
  <c r="L830" s="1"/>
  <c r="J826"/>
  <c r="J830" s="1"/>
  <c r="I826"/>
  <c r="I830" s="1"/>
  <c r="G826"/>
  <c r="G830" s="1"/>
  <c r="F826"/>
  <c r="F830" s="1"/>
  <c r="E826"/>
  <c r="E830" s="1"/>
  <c r="D826"/>
  <c r="C826"/>
  <c r="C830" s="1"/>
  <c r="F355" i="12" s="1"/>
  <c r="G355" s="1"/>
  <c r="P824" i="3"/>
  <c r="O824"/>
  <c r="P823"/>
  <c r="O823"/>
  <c r="P822"/>
  <c r="O822"/>
  <c r="P820"/>
  <c r="O820"/>
  <c r="P819"/>
  <c r="O819"/>
  <c r="P818"/>
  <c r="O818"/>
  <c r="P816"/>
  <c r="O816"/>
  <c r="P815"/>
  <c r="O815"/>
  <c r="P814"/>
  <c r="O814"/>
  <c r="P812"/>
  <c r="O812"/>
  <c r="P811"/>
  <c r="O811"/>
  <c r="P810"/>
  <c r="O810"/>
  <c r="P808"/>
  <c r="O808"/>
  <c r="P807"/>
  <c r="O807"/>
  <c r="P806"/>
  <c r="O806"/>
  <c r="P804"/>
  <c r="O804"/>
  <c r="P803"/>
  <c r="O803"/>
  <c r="P802"/>
  <c r="O802"/>
  <c r="P800"/>
  <c r="O800"/>
  <c r="P799"/>
  <c r="O799"/>
  <c r="P798"/>
  <c r="O798"/>
  <c r="P796"/>
  <c r="O796"/>
  <c r="P795"/>
  <c r="O795"/>
  <c r="P794"/>
  <c r="O794"/>
  <c r="P792"/>
  <c r="O792"/>
  <c r="P791"/>
  <c r="O791"/>
  <c r="P790"/>
  <c r="O790"/>
  <c r="M766"/>
  <c r="M770" s="1"/>
  <c r="L766"/>
  <c r="L770" s="1"/>
  <c r="J766"/>
  <c r="J770" s="1"/>
  <c r="I766"/>
  <c r="I770" s="1"/>
  <c r="G766"/>
  <c r="G770" s="1"/>
  <c r="F766"/>
  <c r="F770" s="1"/>
  <c r="E766"/>
  <c r="E770" s="1"/>
  <c r="D766"/>
  <c r="D770" s="1"/>
  <c r="C766"/>
  <c r="M765"/>
  <c r="M769" s="1"/>
  <c r="L765"/>
  <c r="L769" s="1"/>
  <c r="J765"/>
  <c r="J769" s="1"/>
  <c r="I765"/>
  <c r="I769" s="1"/>
  <c r="G765"/>
  <c r="G769" s="1"/>
  <c r="F765"/>
  <c r="F769" s="1"/>
  <c r="E765"/>
  <c r="E769" s="1"/>
  <c r="D765"/>
  <c r="D769" s="1"/>
  <c r="C765"/>
  <c r="M764"/>
  <c r="M768" s="1"/>
  <c r="L764"/>
  <c r="L768" s="1"/>
  <c r="J764"/>
  <c r="J768" s="1"/>
  <c r="I764"/>
  <c r="I768" s="1"/>
  <c r="G764"/>
  <c r="G768" s="1"/>
  <c r="F764"/>
  <c r="F768" s="1"/>
  <c r="E764"/>
  <c r="E768" s="1"/>
  <c r="D764"/>
  <c r="D768" s="1"/>
  <c r="C764"/>
  <c r="P762"/>
  <c r="O762"/>
  <c r="P761"/>
  <c r="O761"/>
  <c r="P760"/>
  <c r="O760"/>
  <c r="P758"/>
  <c r="O758"/>
  <c r="P757"/>
  <c r="O757"/>
  <c r="P756"/>
  <c r="O756"/>
  <c r="P754"/>
  <c r="O754"/>
  <c r="P753"/>
  <c r="O753"/>
  <c r="P752"/>
  <c r="O752"/>
  <c r="P750"/>
  <c r="O750"/>
  <c r="P749"/>
  <c r="O749"/>
  <c r="P748"/>
  <c r="O748"/>
  <c r="P746"/>
  <c r="O746"/>
  <c r="P745"/>
  <c r="O745"/>
  <c r="P744"/>
  <c r="O744"/>
  <c r="P742"/>
  <c r="O742"/>
  <c r="P741"/>
  <c r="O741"/>
  <c r="P740"/>
  <c r="O740"/>
  <c r="P738"/>
  <c r="O738"/>
  <c r="P737"/>
  <c r="O737"/>
  <c r="P736"/>
  <c r="O736"/>
  <c r="P730"/>
  <c r="O730"/>
  <c r="P729"/>
  <c r="O729"/>
  <c r="P728"/>
  <c r="O728"/>
  <c r="M704"/>
  <c r="M708" s="1"/>
  <c r="L704"/>
  <c r="L708" s="1"/>
  <c r="L899" s="1"/>
  <c r="J704"/>
  <c r="J708" s="1"/>
  <c r="I704"/>
  <c r="I708" s="1"/>
  <c r="I899" s="1"/>
  <c r="G704"/>
  <c r="G708" s="1"/>
  <c r="G899" s="1"/>
  <c r="F704"/>
  <c r="F708" s="1"/>
  <c r="E704"/>
  <c r="E708" s="1"/>
  <c r="E899" s="1"/>
  <c r="D704"/>
  <c r="C704"/>
  <c r="C708" s="1"/>
  <c r="M703"/>
  <c r="M707" s="1"/>
  <c r="M898" s="1"/>
  <c r="L703"/>
  <c r="L707" s="1"/>
  <c r="J703"/>
  <c r="J707" s="1"/>
  <c r="J898" s="1"/>
  <c r="I703"/>
  <c r="I707" s="1"/>
  <c r="G703"/>
  <c r="G707" s="1"/>
  <c r="F703"/>
  <c r="F707" s="1"/>
  <c r="F898" s="1"/>
  <c r="E703"/>
  <c r="E707" s="1"/>
  <c r="E898" s="1"/>
  <c r="D703"/>
  <c r="D707" s="1"/>
  <c r="C703"/>
  <c r="C707" s="1"/>
  <c r="M702"/>
  <c r="M706" s="1"/>
  <c r="M897" s="1"/>
  <c r="L702"/>
  <c r="L706" s="1"/>
  <c r="L897" s="1"/>
  <c r="J702"/>
  <c r="J706" s="1"/>
  <c r="I702"/>
  <c r="I706" s="1"/>
  <c r="I897" s="1"/>
  <c r="G702"/>
  <c r="G706" s="1"/>
  <c r="G897" s="1"/>
  <c r="F702"/>
  <c r="F706" s="1"/>
  <c r="E702"/>
  <c r="E706" s="1"/>
  <c r="E897" s="1"/>
  <c r="D702"/>
  <c r="D706" s="1"/>
  <c r="C702"/>
  <c r="C706" s="1"/>
  <c r="P700"/>
  <c r="O700"/>
  <c r="P699"/>
  <c r="O699"/>
  <c r="P698"/>
  <c r="O698"/>
  <c r="P696"/>
  <c r="O696"/>
  <c r="P695"/>
  <c r="O695"/>
  <c r="P694"/>
  <c r="O694"/>
  <c r="P692"/>
  <c r="O692"/>
  <c r="P691"/>
  <c r="O691"/>
  <c r="P690"/>
  <c r="O690"/>
  <c r="P688"/>
  <c r="O688"/>
  <c r="P687"/>
  <c r="O687"/>
  <c r="P686"/>
  <c r="O686"/>
  <c r="P684"/>
  <c r="O684"/>
  <c r="P683"/>
  <c r="O683"/>
  <c r="P682"/>
  <c r="O682"/>
  <c r="P680"/>
  <c r="O680"/>
  <c r="P679"/>
  <c r="O679"/>
  <c r="P678"/>
  <c r="O678"/>
  <c r="P676"/>
  <c r="O676"/>
  <c r="P675"/>
  <c r="O675"/>
  <c r="P674"/>
  <c r="O674"/>
  <c r="P672"/>
  <c r="O672"/>
  <c r="P671"/>
  <c r="O671"/>
  <c r="P670"/>
  <c r="O670"/>
  <c r="P668"/>
  <c r="O668"/>
  <c r="P667"/>
  <c r="O667"/>
  <c r="P666"/>
  <c r="O666"/>
  <c r="L641" i="4" l="1"/>
  <c r="N641" s="1"/>
  <c r="M899" i="3"/>
  <c r="P891"/>
  <c r="L1053" i="4"/>
  <c r="H355" i="12"/>
  <c r="L1000" i="4"/>
  <c r="H352" i="12"/>
  <c r="J897" i="3"/>
  <c r="J899"/>
  <c r="I898"/>
  <c r="L898"/>
  <c r="F899"/>
  <c r="F897"/>
  <c r="G898"/>
  <c r="Q666"/>
  <c r="Q667"/>
  <c r="Q668"/>
  <c r="Q670"/>
  <c r="Q671"/>
  <c r="Q672"/>
  <c r="Q674"/>
  <c r="Q675"/>
  <c r="Q676"/>
  <c r="Q678"/>
  <c r="Q679"/>
  <c r="Q680"/>
  <c r="Q682"/>
  <c r="Q683"/>
  <c r="Q684"/>
  <c r="Q686"/>
  <c r="Q687"/>
  <c r="Q688"/>
  <c r="Q690"/>
  <c r="Q691"/>
  <c r="Q692"/>
  <c r="Q694"/>
  <c r="Q695"/>
  <c r="Q696"/>
  <c r="Q698"/>
  <c r="Q699"/>
  <c r="Q700"/>
  <c r="P827"/>
  <c r="Q858"/>
  <c r="Q859"/>
  <c r="Q861"/>
  <c r="Q862"/>
  <c r="Q863"/>
  <c r="Q865"/>
  <c r="P768"/>
  <c r="O765"/>
  <c r="P770"/>
  <c r="Q790"/>
  <c r="Q791"/>
  <c r="Q792"/>
  <c r="Q794"/>
  <c r="Q795"/>
  <c r="Q796"/>
  <c r="Q798"/>
  <c r="Q799"/>
  <c r="Q800"/>
  <c r="Q802"/>
  <c r="Q803"/>
  <c r="Q804"/>
  <c r="Q806"/>
  <c r="Q807"/>
  <c r="Q808"/>
  <c r="Q810"/>
  <c r="Q811"/>
  <c r="Q812"/>
  <c r="Q814"/>
  <c r="Q815"/>
  <c r="Q816"/>
  <c r="Q818"/>
  <c r="Q819"/>
  <c r="Q820"/>
  <c r="Q822"/>
  <c r="Q823"/>
  <c r="Q824"/>
  <c r="Q866"/>
  <c r="Q867"/>
  <c r="Q869"/>
  <c r="Q870"/>
  <c r="Q871"/>
  <c r="Q873"/>
  <c r="Q874"/>
  <c r="Q875"/>
  <c r="Q877"/>
  <c r="Q878"/>
  <c r="Q879"/>
  <c r="F347" i="12"/>
  <c r="F349"/>
  <c r="O893" i="3"/>
  <c r="G359" i="12"/>
  <c r="F348"/>
  <c r="M946" i="4"/>
  <c r="L945"/>
  <c r="L947"/>
  <c r="L1120"/>
  <c r="M1119"/>
  <c r="M1121"/>
  <c r="N913"/>
  <c r="N914"/>
  <c r="N915"/>
  <c r="N917"/>
  <c r="N918"/>
  <c r="N919"/>
  <c r="N921"/>
  <c r="N922"/>
  <c r="N923"/>
  <c r="N925"/>
  <c r="N926"/>
  <c r="N927"/>
  <c r="N929"/>
  <c r="N930"/>
  <c r="N931"/>
  <c r="N933"/>
  <c r="N934"/>
  <c r="N935"/>
  <c r="N937"/>
  <c r="N938"/>
  <c r="N939"/>
  <c r="N967"/>
  <c r="N968"/>
  <c r="N969"/>
  <c r="N971"/>
  <c r="N972"/>
  <c r="N973"/>
  <c r="N975"/>
  <c r="N976"/>
  <c r="N977"/>
  <c r="N979"/>
  <c r="N980"/>
  <c r="N981"/>
  <c r="N983"/>
  <c r="N1021"/>
  <c r="N1022"/>
  <c r="N1023"/>
  <c r="N1025"/>
  <c r="N1026"/>
  <c r="N1027"/>
  <c r="N1029"/>
  <c r="N1030"/>
  <c r="N1031"/>
  <c r="N1033"/>
  <c r="N1034"/>
  <c r="N1035"/>
  <c r="N1037"/>
  <c r="N1038"/>
  <c r="N1039"/>
  <c r="N1041"/>
  <c r="N1042"/>
  <c r="N1043"/>
  <c r="N1045"/>
  <c r="N1046"/>
  <c r="N1047"/>
  <c r="N1075"/>
  <c r="N1076"/>
  <c r="N1077"/>
  <c r="N1079"/>
  <c r="N1080"/>
  <c r="N1081"/>
  <c r="N1083"/>
  <c r="N1084"/>
  <c r="N1085"/>
  <c r="N1087"/>
  <c r="N1088"/>
  <c r="N1089"/>
  <c r="N1091"/>
  <c r="N1092"/>
  <c r="N1093"/>
  <c r="N1095"/>
  <c r="N1096"/>
  <c r="N1097"/>
  <c r="N1111"/>
  <c r="N1112"/>
  <c r="N1113"/>
  <c r="N985"/>
  <c r="N984"/>
  <c r="D945"/>
  <c r="D947"/>
  <c r="D1000"/>
  <c r="M1000" s="1"/>
  <c r="D1053"/>
  <c r="M1053" s="1"/>
  <c r="N1053" s="1"/>
  <c r="N355" i="12" s="1"/>
  <c r="D1055" i="4"/>
  <c r="M1055" s="1"/>
  <c r="N1055" s="1"/>
  <c r="N357" i="12" s="1"/>
  <c r="D1120" i="4"/>
  <c r="C946"/>
  <c r="H348" i="12" s="1"/>
  <c r="N987" i="4"/>
  <c r="N988"/>
  <c r="N989"/>
  <c r="N991"/>
  <c r="N992"/>
  <c r="N993"/>
  <c r="C999"/>
  <c r="C1001"/>
  <c r="C1054"/>
  <c r="C1121"/>
  <c r="Q881" i="3"/>
  <c r="Q882"/>
  <c r="Q883"/>
  <c r="Q885"/>
  <c r="Q886"/>
  <c r="Q887"/>
  <c r="O707"/>
  <c r="P707"/>
  <c r="P704"/>
  <c r="Q728"/>
  <c r="Q729"/>
  <c r="Q730"/>
  <c r="Q736"/>
  <c r="Q737"/>
  <c r="Q738"/>
  <c r="Q740"/>
  <c r="Q741"/>
  <c r="Q742"/>
  <c r="Q744"/>
  <c r="Q745"/>
  <c r="Q746"/>
  <c r="Q748"/>
  <c r="Q749"/>
  <c r="Q750"/>
  <c r="Q752"/>
  <c r="Q753"/>
  <c r="Q754"/>
  <c r="Q756"/>
  <c r="Q757"/>
  <c r="Q758"/>
  <c r="Q760"/>
  <c r="Q761"/>
  <c r="Q762"/>
  <c r="O764"/>
  <c r="O766"/>
  <c r="P826"/>
  <c r="O831"/>
  <c r="P828"/>
  <c r="Q853"/>
  <c r="Q854"/>
  <c r="P893"/>
  <c r="Q893" s="1"/>
  <c r="M359" i="12" s="1"/>
  <c r="P890" i="3"/>
  <c r="O895"/>
  <c r="Q855"/>
  <c r="L941" i="4"/>
  <c r="N941" s="1"/>
  <c r="M942"/>
  <c r="N942" s="1"/>
  <c r="L943"/>
  <c r="N943" s="1"/>
  <c r="M995"/>
  <c r="N995" s="1"/>
  <c r="L996"/>
  <c r="N996" s="1"/>
  <c r="M997"/>
  <c r="N997" s="1"/>
  <c r="L1049"/>
  <c r="N1049" s="1"/>
  <c r="M1050"/>
  <c r="N1050" s="1"/>
  <c r="L1051"/>
  <c r="N1051" s="1"/>
  <c r="M1115"/>
  <c r="N1115" s="1"/>
  <c r="L1116"/>
  <c r="N1116" s="1"/>
  <c r="M1117"/>
  <c r="N1117" s="1"/>
  <c r="P769" i="3"/>
  <c r="O894"/>
  <c r="O706"/>
  <c r="P706"/>
  <c r="O708"/>
  <c r="O830"/>
  <c r="O832"/>
  <c r="O702"/>
  <c r="O703"/>
  <c r="O704"/>
  <c r="Q704" s="1"/>
  <c r="M349" i="12" s="1"/>
  <c r="D708" i="3"/>
  <c r="P764"/>
  <c r="Q764" s="1"/>
  <c r="P765"/>
  <c r="Q765" s="1"/>
  <c r="P766"/>
  <c r="C768"/>
  <c r="C769"/>
  <c r="C898" s="1"/>
  <c r="O898" s="1"/>
  <c r="C770"/>
  <c r="O826"/>
  <c r="Q826" s="1"/>
  <c r="O827"/>
  <c r="Q827" s="1"/>
  <c r="O828"/>
  <c r="Q828" s="1"/>
  <c r="D830"/>
  <c r="P830" s="1"/>
  <c r="D831"/>
  <c r="P831" s="1"/>
  <c r="D832"/>
  <c r="P832" s="1"/>
  <c r="O890"/>
  <c r="O891"/>
  <c r="Q891" s="1"/>
  <c r="D894"/>
  <c r="P894" s="1"/>
  <c r="D895"/>
  <c r="P895" s="1"/>
  <c r="P702"/>
  <c r="P703"/>
  <c r="O889"/>
  <c r="Q889" s="1"/>
  <c r="Q831" l="1"/>
  <c r="M356" i="12" s="1"/>
  <c r="L1054" i="4"/>
  <c r="N1054" s="1"/>
  <c r="N356" i="12" s="1"/>
  <c r="H356"/>
  <c r="H384" s="1"/>
  <c r="N1000" i="4"/>
  <c r="N352" i="12" s="1"/>
  <c r="L999" i="4"/>
  <c r="N999" s="1"/>
  <c r="N351" i="12" s="1"/>
  <c r="H351"/>
  <c r="H383" s="1"/>
  <c r="Q766" i="3"/>
  <c r="L1001" i="4"/>
  <c r="N1001" s="1"/>
  <c r="N353" i="12" s="1"/>
  <c r="H353"/>
  <c r="Q890" i="3"/>
  <c r="O770"/>
  <c r="Q770" s="1"/>
  <c r="M353" i="12" s="1"/>
  <c r="F353"/>
  <c r="G353" s="1"/>
  <c r="O768" i="3"/>
  <c r="Q768" s="1"/>
  <c r="M351" i="12" s="1"/>
  <c r="F351"/>
  <c r="G351" s="1"/>
  <c r="P708" i="3"/>
  <c r="D899"/>
  <c r="P899" s="1"/>
  <c r="G349" i="12"/>
  <c r="F385"/>
  <c r="G385" s="1"/>
  <c r="G347"/>
  <c r="F383"/>
  <c r="G383" s="1"/>
  <c r="D898" i="3"/>
  <c r="P898" s="1"/>
  <c r="Q898" s="1"/>
  <c r="O769"/>
  <c r="Q769" s="1"/>
  <c r="M352" i="12" s="1"/>
  <c r="F352"/>
  <c r="G352" s="1"/>
  <c r="G348"/>
  <c r="F384"/>
  <c r="G384" s="1"/>
  <c r="D897" i="3"/>
  <c r="P897" s="1"/>
  <c r="C899"/>
  <c r="O899" s="1"/>
  <c r="C897"/>
  <c r="O897" s="1"/>
  <c r="L946" i="4"/>
  <c r="N946" s="1"/>
  <c r="N348" i="12" s="1"/>
  <c r="C1125" i="4"/>
  <c r="L1125" s="1"/>
  <c r="M945"/>
  <c r="N945" s="1"/>
  <c r="N347" i="12" s="1"/>
  <c r="D1124" i="4"/>
  <c r="M1124" s="1"/>
  <c r="M947"/>
  <c r="N947" s="1"/>
  <c r="N349" i="12" s="1"/>
  <c r="D1126" i="4"/>
  <c r="M1126" s="1"/>
  <c r="C1126"/>
  <c r="C1124"/>
  <c r="L1124" s="1"/>
  <c r="N1124" s="1"/>
  <c r="D1125"/>
  <c r="M1125" s="1"/>
  <c r="L1119"/>
  <c r="N1119" s="1"/>
  <c r="N359" i="12" s="1"/>
  <c r="O359" s="1"/>
  <c r="L1121" i="4"/>
  <c r="N1121" s="1"/>
  <c r="N361" i="12" s="1"/>
  <c r="M1120" i="4"/>
  <c r="N1120" s="1"/>
  <c r="N360" i="12" s="1"/>
  <c r="Q895" i="3"/>
  <c r="M361" i="12" s="1"/>
  <c r="Q707" i="3"/>
  <c r="Q703"/>
  <c r="M348" i="12" s="1"/>
  <c r="Q830" i="3"/>
  <c r="M355" i="12" s="1"/>
  <c r="O355" s="1"/>
  <c r="Q708" i="3"/>
  <c r="Q706"/>
  <c r="Q702"/>
  <c r="M347" i="12" s="1"/>
  <c r="Q832" i="3"/>
  <c r="M357" i="12" s="1"/>
  <c r="O357" s="1"/>
  <c r="Q894" i="3"/>
  <c r="M360" i="12" s="1"/>
  <c r="O361" l="1"/>
  <c r="O356"/>
  <c r="L1126" i="4"/>
  <c r="H385" i="12"/>
  <c r="N1125" i="4"/>
  <c r="Q897" i="3"/>
  <c r="O360" i="12"/>
  <c r="N385"/>
  <c r="N383"/>
  <c r="N384"/>
  <c r="Q899" i="3"/>
  <c r="M383" i="12"/>
  <c r="M384"/>
  <c r="M385"/>
  <c r="O385" s="1"/>
  <c r="N1126" i="4"/>
  <c r="J892"/>
  <c r="I892"/>
  <c r="J891"/>
  <c r="I891"/>
  <c r="J890"/>
  <c r="I890"/>
  <c r="M888"/>
  <c r="L888"/>
  <c r="M887"/>
  <c r="L887"/>
  <c r="M886"/>
  <c r="L886"/>
  <c r="M884"/>
  <c r="L884"/>
  <c r="M883"/>
  <c r="L883"/>
  <c r="M882"/>
  <c r="L882"/>
  <c r="M880"/>
  <c r="L880"/>
  <c r="M879"/>
  <c r="L879"/>
  <c r="M878"/>
  <c r="L878"/>
  <c r="M876"/>
  <c r="L876"/>
  <c r="M875"/>
  <c r="L875"/>
  <c r="M874"/>
  <c r="L874"/>
  <c r="M872"/>
  <c r="L872"/>
  <c r="M871"/>
  <c r="L871"/>
  <c r="M870"/>
  <c r="L870"/>
  <c r="M868"/>
  <c r="L868"/>
  <c r="M867"/>
  <c r="L867"/>
  <c r="M866"/>
  <c r="L866"/>
  <c r="M864"/>
  <c r="L864"/>
  <c r="M863"/>
  <c r="L863"/>
  <c r="M862"/>
  <c r="L862"/>
  <c r="M860"/>
  <c r="L860"/>
  <c r="M859"/>
  <c r="L859"/>
  <c r="M858"/>
  <c r="L858"/>
  <c r="M856"/>
  <c r="L856"/>
  <c r="M855"/>
  <c r="L855"/>
  <c r="M854"/>
  <c r="L854"/>
  <c r="M852"/>
  <c r="L852"/>
  <c r="M851"/>
  <c r="L851"/>
  <c r="M850"/>
  <c r="L850"/>
  <c r="M848"/>
  <c r="L848"/>
  <c r="M847"/>
  <c r="L847"/>
  <c r="M846"/>
  <c r="L846"/>
  <c r="M844"/>
  <c r="L844"/>
  <c r="M843"/>
  <c r="L843"/>
  <c r="M842"/>
  <c r="L842"/>
  <c r="J645" i="3"/>
  <c r="I645"/>
  <c r="O645" s="1"/>
  <c r="G645"/>
  <c r="F645"/>
  <c r="E645"/>
  <c r="D645"/>
  <c r="J644"/>
  <c r="I644"/>
  <c r="O644" s="1"/>
  <c r="G644"/>
  <c r="F644"/>
  <c r="E644"/>
  <c r="D644"/>
  <c r="J643"/>
  <c r="I643"/>
  <c r="O643" s="1"/>
  <c r="G643"/>
  <c r="F643"/>
  <c r="E643"/>
  <c r="D643"/>
  <c r="P641"/>
  <c r="O641"/>
  <c r="P640"/>
  <c r="O640"/>
  <c r="P639"/>
  <c r="O639"/>
  <c r="P637"/>
  <c r="O637"/>
  <c r="P636"/>
  <c r="O636"/>
  <c r="P635"/>
  <c r="O635"/>
  <c r="P633"/>
  <c r="O633"/>
  <c r="P632"/>
  <c r="O632"/>
  <c r="P631"/>
  <c r="O631"/>
  <c r="P629"/>
  <c r="O629"/>
  <c r="P628"/>
  <c r="O628"/>
  <c r="P627"/>
  <c r="O627"/>
  <c r="P625"/>
  <c r="O625"/>
  <c r="P624"/>
  <c r="O624"/>
  <c r="P623"/>
  <c r="O623"/>
  <c r="P621"/>
  <c r="O621"/>
  <c r="P620"/>
  <c r="O620"/>
  <c r="P619"/>
  <c r="O619"/>
  <c r="P617"/>
  <c r="O617"/>
  <c r="P616"/>
  <c r="O616"/>
  <c r="P615"/>
  <c r="O615"/>
  <c r="P613"/>
  <c r="O613"/>
  <c r="P612"/>
  <c r="O612"/>
  <c r="P611"/>
  <c r="O611"/>
  <c r="P609"/>
  <c r="O609"/>
  <c r="P608"/>
  <c r="O608"/>
  <c r="P607"/>
  <c r="O607"/>
  <c r="P605"/>
  <c r="O605"/>
  <c r="P604"/>
  <c r="O604"/>
  <c r="P603"/>
  <c r="O603"/>
  <c r="O383" i="12" l="1"/>
  <c r="O384"/>
  <c r="P644" i="3"/>
  <c r="N842" i="4"/>
  <c r="N843"/>
  <c r="N844"/>
  <c r="N846"/>
  <c r="N847"/>
  <c r="N848"/>
  <c r="N850"/>
  <c r="N851"/>
  <c r="N852"/>
  <c r="N854"/>
  <c r="N855"/>
  <c r="N856"/>
  <c r="N858"/>
  <c r="N859"/>
  <c r="N860"/>
  <c r="N862"/>
  <c r="N863"/>
  <c r="N864"/>
  <c r="N866"/>
  <c r="N867"/>
  <c r="N868"/>
  <c r="N870"/>
  <c r="N871"/>
  <c r="N872"/>
  <c r="N874"/>
  <c r="N875"/>
  <c r="N876"/>
  <c r="N878"/>
  <c r="N879"/>
  <c r="N880"/>
  <c r="N882"/>
  <c r="N883"/>
  <c r="N884"/>
  <c r="N886"/>
  <c r="L891"/>
  <c r="N887"/>
  <c r="N888"/>
  <c r="L890"/>
  <c r="L892"/>
  <c r="M890"/>
  <c r="M892"/>
  <c r="N892" s="1"/>
  <c r="M891"/>
  <c r="Q603" i="3"/>
  <c r="M291" i="12" s="1"/>
  <c r="Q604" i="3"/>
  <c r="M292" i="12" s="1"/>
  <c r="Q605" i="3"/>
  <c r="M293" i="12" s="1"/>
  <c r="Q607" i="3"/>
  <c r="M295" i="12" s="1"/>
  <c r="Q608" i="3"/>
  <c r="M296" i="12" s="1"/>
  <c r="Q609" i="3"/>
  <c r="M297" i="12" s="1"/>
  <c r="Q611" i="3"/>
  <c r="M299" i="12" s="1"/>
  <c r="Q612" i="3"/>
  <c r="M300" i="12" s="1"/>
  <c r="Q613" i="3"/>
  <c r="M301" i="12" s="1"/>
  <c r="Q615" i="3"/>
  <c r="Q616"/>
  <c r="Q617"/>
  <c r="Q619"/>
  <c r="Q620"/>
  <c r="Q621"/>
  <c r="Q623"/>
  <c r="Q624"/>
  <c r="Q625"/>
  <c r="Q627"/>
  <c r="Q628"/>
  <c r="Q629"/>
  <c r="Q631"/>
  <c r="Q632"/>
  <c r="Q633"/>
  <c r="Q635"/>
  <c r="Q636"/>
  <c r="Q637"/>
  <c r="Q639"/>
  <c r="Q640"/>
  <c r="Q641"/>
  <c r="P643"/>
  <c r="Q643" s="1"/>
  <c r="P645"/>
  <c r="Q645" s="1"/>
  <c r="Q644"/>
  <c r="N890" i="4" l="1"/>
  <c r="N301" i="12"/>
  <c r="N304"/>
  <c r="O304" s="1"/>
  <c r="N299"/>
  <c r="O299" s="1"/>
  <c r="N296"/>
  <c r="O301"/>
  <c r="O296"/>
  <c r="N300"/>
  <c r="O300" s="1"/>
  <c r="N297"/>
  <c r="N295"/>
  <c r="N305"/>
  <c r="O305" s="1"/>
  <c r="N303"/>
  <c r="O303" s="1"/>
  <c r="M329"/>
  <c r="M327"/>
  <c r="M328"/>
  <c r="N891" i="4"/>
  <c r="AA53" i="1"/>
  <c r="Z53"/>
  <c r="X53"/>
  <c r="W53"/>
  <c r="U53"/>
  <c r="T53"/>
  <c r="R53"/>
  <c r="Q53"/>
  <c r="M53"/>
  <c r="L53"/>
  <c r="J53"/>
  <c r="I53"/>
  <c r="G53"/>
  <c r="F53"/>
  <c r="E53"/>
  <c r="AD48"/>
  <c r="C53"/>
  <c r="AA52"/>
  <c r="Z52"/>
  <c r="X52"/>
  <c r="W52"/>
  <c r="U52"/>
  <c r="T52"/>
  <c r="R52"/>
  <c r="Q52"/>
  <c r="M52"/>
  <c r="L52"/>
  <c r="J52"/>
  <c r="I52"/>
  <c r="G52"/>
  <c r="F52"/>
  <c r="E52"/>
  <c r="AD47"/>
  <c r="C52"/>
  <c r="D404" i="12" s="1"/>
  <c r="D440" s="1"/>
  <c r="AA51" i="1"/>
  <c r="Z51"/>
  <c r="X51"/>
  <c r="W51"/>
  <c r="U51"/>
  <c r="T51"/>
  <c r="R51"/>
  <c r="Q51"/>
  <c r="M51"/>
  <c r="L51"/>
  <c r="J51"/>
  <c r="I51"/>
  <c r="G51"/>
  <c r="F51"/>
  <c r="E51"/>
  <c r="C51"/>
  <c r="AD44"/>
  <c r="AC44"/>
  <c r="AD43"/>
  <c r="AC43"/>
  <c r="AE43" s="1"/>
  <c r="AD42"/>
  <c r="AC42"/>
  <c r="AE42" s="1"/>
  <c r="AD40"/>
  <c r="AC40"/>
  <c r="AE40" s="1"/>
  <c r="AD39"/>
  <c r="AC39"/>
  <c r="AE39" s="1"/>
  <c r="AD38"/>
  <c r="AC38"/>
  <c r="AE38" s="1"/>
  <c r="AD36"/>
  <c r="AC36"/>
  <c r="AE36" s="1"/>
  <c r="AD35"/>
  <c r="AC35"/>
  <c r="AE35" s="1"/>
  <c r="AD34"/>
  <c r="AC34"/>
  <c r="AE34" s="1"/>
  <c r="AD32"/>
  <c r="AC32"/>
  <c r="AE32" s="1"/>
  <c r="AD31"/>
  <c r="AC31"/>
  <c r="AE31" s="1"/>
  <c r="AD30"/>
  <c r="AC30"/>
  <c r="AE30" s="1"/>
  <c r="AD28"/>
  <c r="AC28"/>
  <c r="AE28" s="1"/>
  <c r="AD27"/>
  <c r="AC27"/>
  <c r="AE27" s="1"/>
  <c r="AD26"/>
  <c r="AC26"/>
  <c r="AE26" s="1"/>
  <c r="AD24"/>
  <c r="AC24"/>
  <c r="AE24" s="1"/>
  <c r="AD23"/>
  <c r="AC23"/>
  <c r="AE23" s="1"/>
  <c r="AD22"/>
  <c r="AC22"/>
  <c r="AE22" s="1"/>
  <c r="AD20"/>
  <c r="AC20"/>
  <c r="AE20" s="1"/>
  <c r="AD19"/>
  <c r="AC19"/>
  <c r="AE19" s="1"/>
  <c r="AD18"/>
  <c r="AC18"/>
  <c r="AE18" s="1"/>
  <c r="AD16"/>
  <c r="AC16"/>
  <c r="AE16" s="1"/>
  <c r="AD15"/>
  <c r="AC15"/>
  <c r="AE15" s="1"/>
  <c r="AD14"/>
  <c r="AC14"/>
  <c r="AD46" l="1"/>
  <c r="AE14"/>
  <c r="AE44"/>
  <c r="AC53"/>
  <c r="D405" i="12"/>
  <c r="D441" s="1"/>
  <c r="G440"/>
  <c r="D444"/>
  <c r="AC51" i="1"/>
  <c r="D403" i="12"/>
  <c r="D439" s="1"/>
  <c r="N329"/>
  <c r="O329" s="1"/>
  <c r="O297"/>
  <c r="N327"/>
  <c r="O327" s="1"/>
  <c r="N328"/>
  <c r="O328" s="1"/>
  <c r="O295"/>
  <c r="AC52" i="1"/>
  <c r="AC46"/>
  <c r="AE46" s="1"/>
  <c r="AC47"/>
  <c r="AE47" s="1"/>
  <c r="AC48"/>
  <c r="AE48" s="1"/>
  <c r="D51"/>
  <c r="AD51" s="1"/>
  <c r="D52"/>
  <c r="AD52" s="1"/>
  <c r="D53"/>
  <c r="AD53" s="1"/>
  <c r="AE53" l="1"/>
  <c r="K405" i="12" s="1"/>
  <c r="K441" s="1"/>
  <c r="O441" s="1"/>
  <c r="AE51" i="1"/>
  <c r="K403" i="12" s="1"/>
  <c r="K439" s="1"/>
  <c r="O439" s="1"/>
  <c r="D445"/>
  <c r="G441"/>
  <c r="G439"/>
  <c r="D443"/>
  <c r="AE52" i="1"/>
  <c r="K404" i="12" s="1"/>
  <c r="K440" s="1"/>
  <c r="O440" s="1"/>
  <c r="J226" i="4" l="1"/>
  <c r="J230" s="1"/>
  <c r="I226"/>
  <c r="I230" s="1"/>
  <c r="E226"/>
  <c r="J225"/>
  <c r="J229" s="1"/>
  <c r="I225"/>
  <c r="I229" s="1"/>
  <c r="E225"/>
  <c r="J224"/>
  <c r="J228" s="1"/>
  <c r="I224"/>
  <c r="I228" s="1"/>
  <c r="E224"/>
  <c r="G222"/>
  <c r="F222"/>
  <c r="D222"/>
  <c r="M222" s="1"/>
  <c r="C222"/>
  <c r="G221"/>
  <c r="F221"/>
  <c r="D221"/>
  <c r="C221"/>
  <c r="H17" i="12" s="1"/>
  <c r="G220" i="4"/>
  <c r="F220"/>
  <c r="D220"/>
  <c r="C220"/>
  <c r="H16" i="12" s="1"/>
  <c r="M218" i="4"/>
  <c r="L218"/>
  <c r="M217"/>
  <c r="M221" s="1"/>
  <c r="L217"/>
  <c r="M216"/>
  <c r="M220" s="1"/>
  <c r="L216"/>
  <c r="L220" s="1"/>
  <c r="G210"/>
  <c r="F210"/>
  <c r="D210"/>
  <c r="C210"/>
  <c r="G209"/>
  <c r="F209"/>
  <c r="D209"/>
  <c r="C209"/>
  <c r="G208"/>
  <c r="F208"/>
  <c r="D208"/>
  <c r="C208"/>
  <c r="M206"/>
  <c r="L206"/>
  <c r="M205"/>
  <c r="L205"/>
  <c r="M204"/>
  <c r="L204"/>
  <c r="M202"/>
  <c r="M210" s="1"/>
  <c r="L202"/>
  <c r="L210" s="1"/>
  <c r="M201"/>
  <c r="M209" s="1"/>
  <c r="L201"/>
  <c r="L209" s="1"/>
  <c r="M200"/>
  <c r="M208" s="1"/>
  <c r="L200"/>
  <c r="L208" s="1"/>
  <c r="M198"/>
  <c r="L198"/>
  <c r="M197"/>
  <c r="L197"/>
  <c r="M196"/>
  <c r="L196"/>
  <c r="M194"/>
  <c r="L194"/>
  <c r="M193"/>
  <c r="L193"/>
  <c r="M192"/>
  <c r="L192"/>
  <c r="G190"/>
  <c r="F190"/>
  <c r="D190"/>
  <c r="C190"/>
  <c r="G189"/>
  <c r="F189"/>
  <c r="D189"/>
  <c r="C189"/>
  <c r="G188"/>
  <c r="F188"/>
  <c r="D188"/>
  <c r="M186"/>
  <c r="M190" s="1"/>
  <c r="L186"/>
  <c r="L190" s="1"/>
  <c r="M185"/>
  <c r="M189" s="1"/>
  <c r="L185"/>
  <c r="M184"/>
  <c r="M188" s="1"/>
  <c r="L184"/>
  <c r="L188" s="1"/>
  <c r="G182"/>
  <c r="F182"/>
  <c r="D182"/>
  <c r="C182"/>
  <c r="G181"/>
  <c r="F181"/>
  <c r="D181"/>
  <c r="C181"/>
  <c r="G180"/>
  <c r="D180"/>
  <c r="M178"/>
  <c r="L178"/>
  <c r="M177"/>
  <c r="L177"/>
  <c r="M176"/>
  <c r="L176"/>
  <c r="M174"/>
  <c r="L174"/>
  <c r="M173"/>
  <c r="L173"/>
  <c r="M172"/>
  <c r="L172"/>
  <c r="M170"/>
  <c r="L170"/>
  <c r="M169"/>
  <c r="L169"/>
  <c r="M168"/>
  <c r="L168"/>
  <c r="M166"/>
  <c r="L166"/>
  <c r="M165"/>
  <c r="L165"/>
  <c r="M164"/>
  <c r="L164"/>
  <c r="M162"/>
  <c r="M182" s="1"/>
  <c r="L162"/>
  <c r="L182" s="1"/>
  <c r="M161"/>
  <c r="M181" s="1"/>
  <c r="L161"/>
  <c r="M160"/>
  <c r="M180" s="1"/>
  <c r="L160"/>
  <c r="L180" s="1"/>
  <c r="M138"/>
  <c r="L138"/>
  <c r="M137"/>
  <c r="L137"/>
  <c r="M136"/>
  <c r="L136"/>
  <c r="M134"/>
  <c r="L134"/>
  <c r="M133"/>
  <c r="L133"/>
  <c r="M132"/>
  <c r="L132"/>
  <c r="G130"/>
  <c r="F130"/>
  <c r="D130"/>
  <c r="C130"/>
  <c r="G129"/>
  <c r="F129"/>
  <c r="D129"/>
  <c r="C129"/>
  <c r="G128"/>
  <c r="M126"/>
  <c r="L126"/>
  <c r="M125"/>
  <c r="L125"/>
  <c r="M124"/>
  <c r="L124"/>
  <c r="M122"/>
  <c r="M130" s="1"/>
  <c r="L122"/>
  <c r="L130" s="1"/>
  <c r="M121"/>
  <c r="M129" s="1"/>
  <c r="L121"/>
  <c r="L129" s="1"/>
  <c r="M120"/>
  <c r="M128" s="1"/>
  <c r="L120"/>
  <c r="L128" s="1"/>
  <c r="G118"/>
  <c r="F118"/>
  <c r="D118"/>
  <c r="C118"/>
  <c r="G117"/>
  <c r="F117"/>
  <c r="D117"/>
  <c r="C117"/>
  <c r="M114"/>
  <c r="L114"/>
  <c r="M113"/>
  <c r="L113"/>
  <c r="M112"/>
  <c r="L112"/>
  <c r="M110"/>
  <c r="M118" s="1"/>
  <c r="L110"/>
  <c r="L118" s="1"/>
  <c r="M109"/>
  <c r="M117" s="1"/>
  <c r="L109"/>
  <c r="L117" s="1"/>
  <c r="M108"/>
  <c r="L108"/>
  <c r="G106"/>
  <c r="G142" s="1"/>
  <c r="F106"/>
  <c r="F142" s="1"/>
  <c r="D106"/>
  <c r="D142" s="1"/>
  <c r="M142" s="1"/>
  <c r="C106"/>
  <c r="C142" s="1"/>
  <c r="L142" s="1"/>
  <c r="G105"/>
  <c r="G141" s="1"/>
  <c r="F105"/>
  <c r="F141" s="1"/>
  <c r="D105"/>
  <c r="D141" s="1"/>
  <c r="M141" s="1"/>
  <c r="C105"/>
  <c r="C141" s="1"/>
  <c r="L141" s="1"/>
  <c r="G104"/>
  <c r="G140" s="1"/>
  <c r="F104"/>
  <c r="D104"/>
  <c r="M140" s="1"/>
  <c r="C104"/>
  <c r="L140" s="1"/>
  <c r="M102"/>
  <c r="L102"/>
  <c r="M101"/>
  <c r="L101"/>
  <c r="M100"/>
  <c r="L100"/>
  <c r="M98"/>
  <c r="L98"/>
  <c r="M97"/>
  <c r="L97"/>
  <c r="M96"/>
  <c r="L96"/>
  <c r="M94"/>
  <c r="L94"/>
  <c r="M93"/>
  <c r="L93"/>
  <c r="M92"/>
  <c r="L92"/>
  <c r="M90"/>
  <c r="L90"/>
  <c r="M89"/>
  <c r="L89"/>
  <c r="M88"/>
  <c r="L88"/>
  <c r="M86"/>
  <c r="L86"/>
  <c r="M85"/>
  <c r="L85"/>
  <c r="M84"/>
  <c r="L84"/>
  <c r="M82"/>
  <c r="M106" s="1"/>
  <c r="L82"/>
  <c r="M81"/>
  <c r="L81"/>
  <c r="M80"/>
  <c r="M104" s="1"/>
  <c r="L80"/>
  <c r="G59"/>
  <c r="F59"/>
  <c r="D59"/>
  <c r="C59"/>
  <c r="G58"/>
  <c r="F58"/>
  <c r="D58"/>
  <c r="C58"/>
  <c r="G57"/>
  <c r="F57"/>
  <c r="F61" s="1"/>
  <c r="D57"/>
  <c r="C57"/>
  <c r="M55"/>
  <c r="L55"/>
  <c r="M54"/>
  <c r="L54"/>
  <c r="M53"/>
  <c r="L53"/>
  <c r="M51"/>
  <c r="M59" s="1"/>
  <c r="L51"/>
  <c r="M50"/>
  <c r="M58" s="1"/>
  <c r="L50"/>
  <c r="M49"/>
  <c r="M57" s="1"/>
  <c r="L49"/>
  <c r="G47"/>
  <c r="F47"/>
  <c r="D47"/>
  <c r="C47"/>
  <c r="G46"/>
  <c r="F46"/>
  <c r="F62" s="1"/>
  <c r="D46"/>
  <c r="C46"/>
  <c r="C62" s="1"/>
  <c r="G45"/>
  <c r="F45"/>
  <c r="D45"/>
  <c r="C45"/>
  <c r="M43"/>
  <c r="L43"/>
  <c r="M42"/>
  <c r="L42"/>
  <c r="M41"/>
  <c r="L41"/>
  <c r="M39"/>
  <c r="M47" s="1"/>
  <c r="L39"/>
  <c r="L47" s="1"/>
  <c r="M38"/>
  <c r="M46" s="1"/>
  <c r="L38"/>
  <c r="L46" s="1"/>
  <c r="M37"/>
  <c r="M45" s="1"/>
  <c r="L37"/>
  <c r="L45" s="1"/>
  <c r="G63"/>
  <c r="F63"/>
  <c r="C63"/>
  <c r="G62"/>
  <c r="D62"/>
  <c r="M62" s="1"/>
  <c r="G61"/>
  <c r="C61"/>
  <c r="M31"/>
  <c r="L31"/>
  <c r="M30"/>
  <c r="L30"/>
  <c r="M29"/>
  <c r="L29"/>
  <c r="M23"/>
  <c r="L23"/>
  <c r="M22"/>
  <c r="L22"/>
  <c r="M21"/>
  <c r="L21"/>
  <c r="M19"/>
  <c r="L19"/>
  <c r="M18"/>
  <c r="L18"/>
  <c r="M17"/>
  <c r="L17"/>
  <c r="M15"/>
  <c r="L15"/>
  <c r="M14"/>
  <c r="L14"/>
  <c r="M13"/>
  <c r="L13"/>
  <c r="M147" i="3"/>
  <c r="L147"/>
  <c r="J147"/>
  <c r="I147"/>
  <c r="G147"/>
  <c r="F147"/>
  <c r="E147"/>
  <c r="D147"/>
  <c r="C147"/>
  <c r="F18" i="12" s="1"/>
  <c r="G18" s="1"/>
  <c r="M146" i="3"/>
  <c r="L146"/>
  <c r="J146"/>
  <c r="I146"/>
  <c r="G146"/>
  <c r="F146"/>
  <c r="E146"/>
  <c r="D146"/>
  <c r="C146"/>
  <c r="F17" i="12" s="1"/>
  <c r="G17" s="1"/>
  <c r="M145" i="3"/>
  <c r="L145"/>
  <c r="J145"/>
  <c r="I145"/>
  <c r="G145"/>
  <c r="F145"/>
  <c r="E145"/>
  <c r="D145"/>
  <c r="C145"/>
  <c r="F16" i="12" s="1"/>
  <c r="G16" s="1"/>
  <c r="P143" i="3"/>
  <c r="P147" s="1"/>
  <c r="O143"/>
  <c r="O147" s="1"/>
  <c r="P142"/>
  <c r="P146" s="1"/>
  <c r="O142"/>
  <c r="P141"/>
  <c r="P145" s="1"/>
  <c r="O141"/>
  <c r="O145" s="1"/>
  <c r="M135"/>
  <c r="L135"/>
  <c r="J135"/>
  <c r="I135"/>
  <c r="G135"/>
  <c r="F135"/>
  <c r="E135"/>
  <c r="D135"/>
  <c r="C135"/>
  <c r="M134"/>
  <c r="L134"/>
  <c r="J134"/>
  <c r="I134"/>
  <c r="G134"/>
  <c r="F134"/>
  <c r="E134"/>
  <c r="D134"/>
  <c r="C134"/>
  <c r="M133"/>
  <c r="L133"/>
  <c r="J133"/>
  <c r="I133"/>
  <c r="G133"/>
  <c r="F133"/>
  <c r="E133"/>
  <c r="D133"/>
  <c r="C133"/>
  <c r="P131"/>
  <c r="O131"/>
  <c r="P130"/>
  <c r="O130"/>
  <c r="P129"/>
  <c r="O129"/>
  <c r="P127"/>
  <c r="O127"/>
  <c r="P126"/>
  <c r="O126"/>
  <c r="P125"/>
  <c r="O125"/>
  <c r="P123"/>
  <c r="P135" s="1"/>
  <c r="O123"/>
  <c r="O135" s="1"/>
  <c r="P122"/>
  <c r="O122"/>
  <c r="O134" s="1"/>
  <c r="P121"/>
  <c r="P133" s="1"/>
  <c r="O121"/>
  <c r="O133" s="1"/>
  <c r="M119"/>
  <c r="L119"/>
  <c r="J119"/>
  <c r="I119"/>
  <c r="G119"/>
  <c r="F119"/>
  <c r="E119"/>
  <c r="D119"/>
  <c r="C119"/>
  <c r="M118"/>
  <c r="L118"/>
  <c r="J118"/>
  <c r="I118"/>
  <c r="G118"/>
  <c r="F118"/>
  <c r="E118"/>
  <c r="D118"/>
  <c r="C118"/>
  <c r="M117"/>
  <c r="L117"/>
  <c r="J117"/>
  <c r="I117"/>
  <c r="G117"/>
  <c r="F117"/>
  <c r="E117"/>
  <c r="D117"/>
  <c r="C117"/>
  <c r="P115"/>
  <c r="P119" s="1"/>
  <c r="O115"/>
  <c r="O119" s="1"/>
  <c r="P114"/>
  <c r="P118" s="1"/>
  <c r="O114"/>
  <c r="P113"/>
  <c r="P117" s="1"/>
  <c r="O113"/>
  <c r="O117" s="1"/>
  <c r="M111"/>
  <c r="L111"/>
  <c r="J111"/>
  <c r="I111"/>
  <c r="G111"/>
  <c r="F111"/>
  <c r="E111"/>
  <c r="D111"/>
  <c r="C111"/>
  <c r="M110"/>
  <c r="L110"/>
  <c r="J110"/>
  <c r="I110"/>
  <c r="G110"/>
  <c r="F110"/>
  <c r="E110"/>
  <c r="D110"/>
  <c r="C110"/>
  <c r="M109"/>
  <c r="L109"/>
  <c r="J109"/>
  <c r="I109"/>
  <c r="G109"/>
  <c r="F109"/>
  <c r="E109"/>
  <c r="D109"/>
  <c r="C109"/>
  <c r="P107"/>
  <c r="P111" s="1"/>
  <c r="O107"/>
  <c r="O111" s="1"/>
  <c r="P106"/>
  <c r="P110" s="1"/>
  <c r="O106"/>
  <c r="O110" s="1"/>
  <c r="P105"/>
  <c r="P109" s="1"/>
  <c r="O105"/>
  <c r="O109" s="1"/>
  <c r="M103"/>
  <c r="L103"/>
  <c r="J103"/>
  <c r="I103"/>
  <c r="G103"/>
  <c r="F103"/>
  <c r="E103"/>
  <c r="D103"/>
  <c r="C103"/>
  <c r="M102"/>
  <c r="J102"/>
  <c r="I102"/>
  <c r="G102"/>
  <c r="F102"/>
  <c r="E102"/>
  <c r="D102"/>
  <c r="C102"/>
  <c r="M101"/>
  <c r="J101"/>
  <c r="G101"/>
  <c r="F101"/>
  <c r="E101"/>
  <c r="D101"/>
  <c r="C101"/>
  <c r="P99"/>
  <c r="P103" s="1"/>
  <c r="O99"/>
  <c r="O103" s="1"/>
  <c r="P98"/>
  <c r="P102" s="1"/>
  <c r="O98"/>
  <c r="P97"/>
  <c r="P101" s="1"/>
  <c r="O97"/>
  <c r="O101" s="1"/>
  <c r="M95"/>
  <c r="L95"/>
  <c r="J95"/>
  <c r="I95"/>
  <c r="G95"/>
  <c r="F95"/>
  <c r="E95"/>
  <c r="D95"/>
  <c r="C95"/>
  <c r="M94"/>
  <c r="L94"/>
  <c r="J94"/>
  <c r="I94"/>
  <c r="G94"/>
  <c r="F94"/>
  <c r="E94"/>
  <c r="D94"/>
  <c r="C94"/>
  <c r="M93"/>
  <c r="L93"/>
  <c r="J93"/>
  <c r="I93"/>
  <c r="G93"/>
  <c r="F93"/>
  <c r="E93"/>
  <c r="D93"/>
  <c r="C93"/>
  <c r="P91"/>
  <c r="P95" s="1"/>
  <c r="O91"/>
  <c r="O95" s="1"/>
  <c r="P90"/>
  <c r="P94" s="1"/>
  <c r="O90"/>
  <c r="O94" s="1"/>
  <c r="P89"/>
  <c r="P93" s="1"/>
  <c r="O89"/>
  <c r="O93" s="1"/>
  <c r="M87"/>
  <c r="L87"/>
  <c r="J87"/>
  <c r="I87"/>
  <c r="G87"/>
  <c r="F87"/>
  <c r="E87"/>
  <c r="D87"/>
  <c r="C87"/>
  <c r="M86"/>
  <c r="L86"/>
  <c r="J86"/>
  <c r="I86"/>
  <c r="G86"/>
  <c r="F86"/>
  <c r="E86"/>
  <c r="D86"/>
  <c r="C86"/>
  <c r="M85"/>
  <c r="L85"/>
  <c r="J85"/>
  <c r="I85"/>
  <c r="G85"/>
  <c r="F85"/>
  <c r="E85"/>
  <c r="D85"/>
  <c r="C85"/>
  <c r="P83"/>
  <c r="P87" s="1"/>
  <c r="O83"/>
  <c r="O87" s="1"/>
  <c r="P82"/>
  <c r="P86" s="1"/>
  <c r="O82"/>
  <c r="P81"/>
  <c r="P85" s="1"/>
  <c r="O81"/>
  <c r="O85" s="1"/>
  <c r="M79"/>
  <c r="L79"/>
  <c r="J79"/>
  <c r="I79"/>
  <c r="G79"/>
  <c r="F79"/>
  <c r="E79"/>
  <c r="D79"/>
  <c r="C79"/>
  <c r="M78"/>
  <c r="L78"/>
  <c r="J78"/>
  <c r="I78"/>
  <c r="G78"/>
  <c r="F78"/>
  <c r="E78"/>
  <c r="D78"/>
  <c r="C78"/>
  <c r="M77"/>
  <c r="L77"/>
  <c r="J77"/>
  <c r="I77"/>
  <c r="G77"/>
  <c r="F77"/>
  <c r="E77"/>
  <c r="D77"/>
  <c r="C77"/>
  <c r="P75"/>
  <c r="P79" s="1"/>
  <c r="O75"/>
  <c r="O79" s="1"/>
  <c r="P74"/>
  <c r="P78" s="1"/>
  <c r="O74"/>
  <c r="O78" s="1"/>
  <c r="P73"/>
  <c r="P77" s="1"/>
  <c r="O73"/>
  <c r="O77" s="1"/>
  <c r="M55"/>
  <c r="L55"/>
  <c r="J55"/>
  <c r="I55"/>
  <c r="G55"/>
  <c r="F55"/>
  <c r="E55"/>
  <c r="D55"/>
  <c r="C55"/>
  <c r="M54"/>
  <c r="L54"/>
  <c r="J54"/>
  <c r="I54"/>
  <c r="G54"/>
  <c r="F54"/>
  <c r="E54"/>
  <c r="D54"/>
  <c r="C54"/>
  <c r="M53"/>
  <c r="L53"/>
  <c r="J53"/>
  <c r="I53"/>
  <c r="G53"/>
  <c r="F53"/>
  <c r="E53"/>
  <c r="D53"/>
  <c r="C53"/>
  <c r="P51"/>
  <c r="O51"/>
  <c r="P50"/>
  <c r="O50"/>
  <c r="P49"/>
  <c r="O49"/>
  <c r="P47"/>
  <c r="O47"/>
  <c r="P46"/>
  <c r="O46"/>
  <c r="P45"/>
  <c r="O45"/>
  <c r="P43"/>
  <c r="P55" s="1"/>
  <c r="O43"/>
  <c r="O55" s="1"/>
  <c r="P42"/>
  <c r="P54" s="1"/>
  <c r="O42"/>
  <c r="P41"/>
  <c r="P53" s="1"/>
  <c r="O41"/>
  <c r="O53" s="1"/>
  <c r="M39"/>
  <c r="L39"/>
  <c r="J39"/>
  <c r="I39"/>
  <c r="G39"/>
  <c r="F39"/>
  <c r="E39"/>
  <c r="D39"/>
  <c r="C39"/>
  <c r="M38"/>
  <c r="L38"/>
  <c r="J38"/>
  <c r="I38"/>
  <c r="G38"/>
  <c r="F38"/>
  <c r="E38"/>
  <c r="D38"/>
  <c r="C38"/>
  <c r="M37"/>
  <c r="L37"/>
  <c r="J37"/>
  <c r="I37"/>
  <c r="G37"/>
  <c r="F37"/>
  <c r="E37"/>
  <c r="D37"/>
  <c r="C37"/>
  <c r="P35"/>
  <c r="P39" s="1"/>
  <c r="O35"/>
  <c r="O39" s="1"/>
  <c r="P34"/>
  <c r="P38" s="1"/>
  <c r="O34"/>
  <c r="O38" s="1"/>
  <c r="P33"/>
  <c r="P37" s="1"/>
  <c r="O33"/>
  <c r="O37" s="1"/>
  <c r="M31"/>
  <c r="L31"/>
  <c r="J31"/>
  <c r="I31"/>
  <c r="G31"/>
  <c r="F31"/>
  <c r="E31"/>
  <c r="D31"/>
  <c r="C31"/>
  <c r="M30"/>
  <c r="L30"/>
  <c r="J30"/>
  <c r="I30"/>
  <c r="G30"/>
  <c r="F30"/>
  <c r="E30"/>
  <c r="D30"/>
  <c r="C30"/>
  <c r="M29"/>
  <c r="L29"/>
  <c r="J29"/>
  <c r="I29"/>
  <c r="G29"/>
  <c r="F29"/>
  <c r="E29"/>
  <c r="D29"/>
  <c r="C29"/>
  <c r="P27"/>
  <c r="O27"/>
  <c r="P26"/>
  <c r="O26"/>
  <c r="P25"/>
  <c r="O25"/>
  <c r="P23"/>
  <c r="O23"/>
  <c r="P22"/>
  <c r="O22"/>
  <c r="P21"/>
  <c r="O21"/>
  <c r="P19"/>
  <c r="P31" s="1"/>
  <c r="O19"/>
  <c r="O31" s="1"/>
  <c r="P18"/>
  <c r="P30" s="1"/>
  <c r="O18"/>
  <c r="P17"/>
  <c r="P29" s="1"/>
  <c r="O17"/>
  <c r="O29" s="1"/>
  <c r="P15"/>
  <c r="O15"/>
  <c r="P14"/>
  <c r="O14"/>
  <c r="P13"/>
  <c r="O13"/>
  <c r="L62" i="4" l="1"/>
  <c r="L63"/>
  <c r="L61"/>
  <c r="N140"/>
  <c r="N141"/>
  <c r="L222"/>
  <c r="H18" i="12"/>
  <c r="N142" i="4"/>
  <c r="D61"/>
  <c r="M61" s="1"/>
  <c r="D63"/>
  <c r="M63" s="1"/>
  <c r="N17"/>
  <c r="N18"/>
  <c r="N19"/>
  <c r="N21"/>
  <c r="N22"/>
  <c r="N23"/>
  <c r="N29"/>
  <c r="N30"/>
  <c r="N31"/>
  <c r="C212"/>
  <c r="F212"/>
  <c r="F224" s="1"/>
  <c r="F228" s="1"/>
  <c r="C213"/>
  <c r="F213"/>
  <c r="F225" s="1"/>
  <c r="F229" s="1"/>
  <c r="C214"/>
  <c r="F214"/>
  <c r="F226" s="1"/>
  <c r="F230" s="1"/>
  <c r="N41"/>
  <c r="N42"/>
  <c r="G212"/>
  <c r="G224" s="1"/>
  <c r="G228" s="1"/>
  <c r="D213"/>
  <c r="D225" s="1"/>
  <c r="D229" s="1"/>
  <c r="G213"/>
  <c r="G225" s="1"/>
  <c r="G229" s="1"/>
  <c r="G214"/>
  <c r="G226" s="1"/>
  <c r="G230" s="1"/>
  <c r="N49"/>
  <c r="N50"/>
  <c r="N51"/>
  <c r="N53"/>
  <c r="N54"/>
  <c r="N55"/>
  <c r="N80"/>
  <c r="N81"/>
  <c r="N82"/>
  <c r="N84"/>
  <c r="N85"/>
  <c r="N86"/>
  <c r="N89"/>
  <c r="N92"/>
  <c r="N93"/>
  <c r="N94"/>
  <c r="N96"/>
  <c r="N97"/>
  <c r="N98"/>
  <c r="N100"/>
  <c r="N101"/>
  <c r="N102"/>
  <c r="N112"/>
  <c r="N113"/>
  <c r="N114"/>
  <c r="N124"/>
  <c r="N125"/>
  <c r="N126"/>
  <c r="N132"/>
  <c r="N133"/>
  <c r="N134"/>
  <c r="N136"/>
  <c r="N137"/>
  <c r="N138"/>
  <c r="N161"/>
  <c r="N164"/>
  <c r="N165"/>
  <c r="N166"/>
  <c r="N168"/>
  <c r="N169"/>
  <c r="N170"/>
  <c r="N172"/>
  <c r="N173"/>
  <c r="N174"/>
  <c r="N176"/>
  <c r="N177"/>
  <c r="N178"/>
  <c r="N185"/>
  <c r="N189" s="1"/>
  <c r="N192"/>
  <c r="N193"/>
  <c r="N194"/>
  <c r="N196"/>
  <c r="N197"/>
  <c r="N198"/>
  <c r="N204"/>
  <c r="N205"/>
  <c r="N206"/>
  <c r="N220"/>
  <c r="N16" i="12" s="1"/>
  <c r="N217" i="4"/>
  <c r="N218"/>
  <c r="N222"/>
  <c r="N18" i="12" s="1"/>
  <c r="N43" i="4"/>
  <c r="L58"/>
  <c r="L104"/>
  <c r="L106"/>
  <c r="M212"/>
  <c r="M224" s="1"/>
  <c r="M214"/>
  <c r="M226" s="1"/>
  <c r="M105"/>
  <c r="N33"/>
  <c r="N35"/>
  <c r="D83"/>
  <c r="D79"/>
  <c r="N13"/>
  <c r="N15"/>
  <c r="N38"/>
  <c r="L57"/>
  <c r="L59"/>
  <c r="L105"/>
  <c r="N108"/>
  <c r="N110"/>
  <c r="N118" s="1"/>
  <c r="N121"/>
  <c r="N160"/>
  <c r="N180" s="1"/>
  <c r="N162"/>
  <c r="L181"/>
  <c r="N184"/>
  <c r="N188" s="1"/>
  <c r="N186"/>
  <c r="N190" s="1"/>
  <c r="L189"/>
  <c r="N200"/>
  <c r="N202"/>
  <c r="D212"/>
  <c r="D224" s="1"/>
  <c r="D214"/>
  <c r="D226" s="1"/>
  <c r="N216"/>
  <c r="L221"/>
  <c r="N221" s="1"/>
  <c r="N17" i="12" s="1"/>
  <c r="N14" i="4"/>
  <c r="N37"/>
  <c r="N39"/>
  <c r="N88"/>
  <c r="N90"/>
  <c r="N109"/>
  <c r="N120"/>
  <c r="N122"/>
  <c r="N130" s="1"/>
  <c r="N201"/>
  <c r="Q114" i="3"/>
  <c r="Q118" s="1"/>
  <c r="Q82"/>
  <c r="Q86" s="1"/>
  <c r="O137"/>
  <c r="O149" s="1"/>
  <c r="O139"/>
  <c r="O151" s="1"/>
  <c r="Q18"/>
  <c r="Q21"/>
  <c r="Q23"/>
  <c r="Q25"/>
  <c r="Q26"/>
  <c r="Q27"/>
  <c r="D138"/>
  <c r="D150" s="1"/>
  <c r="D154" s="1"/>
  <c r="F138"/>
  <c r="F150" s="1"/>
  <c r="F154" s="1"/>
  <c r="I138"/>
  <c r="I150" s="1"/>
  <c r="I154" s="1"/>
  <c r="L138"/>
  <c r="L150" s="1"/>
  <c r="L154" s="1"/>
  <c r="C138"/>
  <c r="E138"/>
  <c r="E150" s="1"/>
  <c r="E154" s="1"/>
  <c r="G138"/>
  <c r="G150" s="1"/>
  <c r="G154" s="1"/>
  <c r="J138"/>
  <c r="J150" s="1"/>
  <c r="J154" s="1"/>
  <c r="M138"/>
  <c r="M150" s="1"/>
  <c r="M154" s="1"/>
  <c r="Q98"/>
  <c r="Q102" s="1"/>
  <c r="Q125"/>
  <c r="Q126"/>
  <c r="Q127"/>
  <c r="Q129"/>
  <c r="Q130"/>
  <c r="Q131"/>
  <c r="O30"/>
  <c r="C139"/>
  <c r="E139"/>
  <c r="E151" s="1"/>
  <c r="E155" s="1"/>
  <c r="G139"/>
  <c r="G151" s="1"/>
  <c r="G155" s="1"/>
  <c r="J139"/>
  <c r="J151" s="1"/>
  <c r="J155" s="1"/>
  <c r="M139"/>
  <c r="M151" s="1"/>
  <c r="M155" s="1"/>
  <c r="O86"/>
  <c r="O102"/>
  <c r="O118"/>
  <c r="D137"/>
  <c r="D149" s="1"/>
  <c r="D153" s="1"/>
  <c r="F137"/>
  <c r="F149" s="1"/>
  <c r="F153" s="1"/>
  <c r="I137"/>
  <c r="I149" s="1"/>
  <c r="I153" s="1"/>
  <c r="L137"/>
  <c r="L149" s="1"/>
  <c r="L153" s="1"/>
  <c r="D139"/>
  <c r="D151" s="1"/>
  <c r="D155" s="1"/>
  <c r="F139"/>
  <c r="F151" s="1"/>
  <c r="F155" s="1"/>
  <c r="I139"/>
  <c r="I151" s="1"/>
  <c r="I155" s="1"/>
  <c r="L139"/>
  <c r="L151" s="1"/>
  <c r="L155" s="1"/>
  <c r="C137"/>
  <c r="E137"/>
  <c r="E149" s="1"/>
  <c r="E153" s="1"/>
  <c r="G137"/>
  <c r="G149" s="1"/>
  <c r="G153" s="1"/>
  <c r="J137"/>
  <c r="J149" s="1"/>
  <c r="J153" s="1"/>
  <c r="M137"/>
  <c r="M149" s="1"/>
  <c r="M153" s="1"/>
  <c r="Q42"/>
  <c r="Q45"/>
  <c r="O54"/>
  <c r="Q47"/>
  <c r="Q49"/>
  <c r="Q50"/>
  <c r="Q51"/>
  <c r="P134"/>
  <c r="P138" s="1"/>
  <c r="P150" s="1"/>
  <c r="Q142"/>
  <c r="Q146" s="1"/>
  <c r="M17" i="12" s="1"/>
  <c r="O146" i="3"/>
  <c r="P137"/>
  <c r="P149" s="1"/>
  <c r="P139"/>
  <c r="P151" s="1"/>
  <c r="Q14"/>
  <c r="Q17"/>
  <c r="Q19"/>
  <c r="Q22"/>
  <c r="Q34"/>
  <c r="Q38" s="1"/>
  <c r="Q41"/>
  <c r="Q43"/>
  <c r="Q46"/>
  <c r="Q74"/>
  <c r="Q78" s="1"/>
  <c r="Q81"/>
  <c r="Q85" s="1"/>
  <c r="Q83"/>
  <c r="Q87" s="1"/>
  <c r="Q90"/>
  <c r="Q94" s="1"/>
  <c r="Q97"/>
  <c r="Q101" s="1"/>
  <c r="Q99"/>
  <c r="Q103" s="1"/>
  <c r="Q106"/>
  <c r="Q110" s="1"/>
  <c r="Q113"/>
  <c r="Q117" s="1"/>
  <c r="Q115"/>
  <c r="Q119" s="1"/>
  <c r="Q122"/>
  <c r="Q141"/>
  <c r="Q145" s="1"/>
  <c r="M16" i="12" s="1"/>
  <c r="Q143" i="3"/>
  <c r="Q147" s="1"/>
  <c r="M18" i="12" s="1"/>
  <c r="Q13" i="3"/>
  <c r="Q15"/>
  <c r="Q33"/>
  <c r="Q37" s="1"/>
  <c r="Q35"/>
  <c r="Q39" s="1"/>
  <c r="Q73"/>
  <c r="Q77" s="1"/>
  <c r="Q75"/>
  <c r="Q79" s="1"/>
  <c r="Q89"/>
  <c r="Q93" s="1"/>
  <c r="Q91"/>
  <c r="Q95" s="1"/>
  <c r="Q105"/>
  <c r="Q109" s="1"/>
  <c r="Q107"/>
  <c r="Q111" s="1"/>
  <c r="Q121"/>
  <c r="Q123"/>
  <c r="N208" i="4" l="1"/>
  <c r="N117"/>
  <c r="N46"/>
  <c r="N104"/>
  <c r="N45"/>
  <c r="N210"/>
  <c r="N182"/>
  <c r="N129"/>
  <c r="L214"/>
  <c r="L226" s="1"/>
  <c r="N226" s="1"/>
  <c r="C149" i="3"/>
  <c r="C153" s="1"/>
  <c r="F12" i="12"/>
  <c r="G12" s="1"/>
  <c r="C151" i="3"/>
  <c r="C155" s="1"/>
  <c r="O155" s="1"/>
  <c r="F14" i="12"/>
  <c r="G14" s="1"/>
  <c r="O18"/>
  <c r="C150" i="3"/>
  <c r="C154" s="1"/>
  <c r="F13" i="12"/>
  <c r="G13" s="1"/>
  <c r="O17"/>
  <c r="O16"/>
  <c r="D230" i="4"/>
  <c r="M230" s="1"/>
  <c r="D228"/>
  <c r="M228" s="1"/>
  <c r="C226"/>
  <c r="C230" s="1"/>
  <c r="L230" s="1"/>
  <c r="N230" s="1"/>
  <c r="C225"/>
  <c r="C229" s="1"/>
  <c r="L229" s="1"/>
  <c r="C224"/>
  <c r="C228" s="1"/>
  <c r="L228" s="1"/>
  <c r="Q30" i="3"/>
  <c r="N58" i="4"/>
  <c r="M229"/>
  <c r="N105"/>
  <c r="N209"/>
  <c r="N128"/>
  <c r="N106"/>
  <c r="N47"/>
  <c r="L212"/>
  <c r="L224" s="1"/>
  <c r="N224" s="1"/>
  <c r="M213"/>
  <c r="M225" s="1"/>
  <c r="N181"/>
  <c r="N59"/>
  <c r="N57"/>
  <c r="L213"/>
  <c r="L225" s="1"/>
  <c r="N34"/>
  <c r="P155" i="3"/>
  <c r="O154"/>
  <c r="Q135"/>
  <c r="Q134"/>
  <c r="Q29"/>
  <c r="O138"/>
  <c r="O150" s="1"/>
  <c r="Q133"/>
  <c r="Q55"/>
  <c r="Q31"/>
  <c r="P154"/>
  <c r="Q154" s="1"/>
  <c r="O153"/>
  <c r="Q54"/>
  <c r="Q53"/>
  <c r="P153"/>
  <c r="N225" i="4" l="1"/>
  <c r="Q153" i="3"/>
  <c r="N212" i="4"/>
  <c r="N12" i="12" s="1"/>
  <c r="Q155" i="3"/>
  <c r="Q137"/>
  <c r="Q149" s="1"/>
  <c r="N228" i="4"/>
  <c r="N229"/>
  <c r="Q138" i="3"/>
  <c r="N213" i="4"/>
  <c r="N13" i="12" s="1"/>
  <c r="N214" i="4"/>
  <c r="N14" i="12" s="1"/>
  <c r="Q139" i="3"/>
  <c r="M12" i="12" l="1"/>
  <c r="O12" s="1"/>
  <c r="Q151" i="3"/>
  <c r="M14" i="12"/>
  <c r="O14" s="1"/>
  <c r="Q150" i="3"/>
  <c r="M13" i="12"/>
  <c r="O13" s="1"/>
  <c r="G437" i="11"/>
  <c r="F437"/>
  <c r="E437"/>
  <c r="D437"/>
  <c r="C437"/>
  <c r="G427"/>
  <c r="F427"/>
  <c r="E427"/>
  <c r="D427"/>
  <c r="C427"/>
  <c r="B427"/>
  <c r="G420"/>
  <c r="F420"/>
  <c r="E420"/>
  <c r="D420"/>
  <c r="C420"/>
  <c r="B420"/>
  <c r="G396"/>
  <c r="G397" s="1"/>
  <c r="F396"/>
  <c r="F397" s="1"/>
  <c r="E396"/>
  <c r="E397" s="1"/>
  <c r="D396"/>
  <c r="D397" s="1"/>
  <c r="C396"/>
  <c r="C397" s="1"/>
  <c r="B396"/>
  <c r="B397" s="1"/>
  <c r="G355"/>
  <c r="G356" s="1"/>
  <c r="F355"/>
  <c r="F356" s="1"/>
  <c r="E355"/>
  <c r="E356" s="1"/>
  <c r="D355"/>
  <c r="D356" s="1"/>
  <c r="D456" s="1"/>
  <c r="C355"/>
  <c r="C356" s="1"/>
  <c r="B355"/>
  <c r="B356" s="1"/>
  <c r="D315"/>
  <c r="D316" s="1"/>
  <c r="C315"/>
  <c r="C316" s="1"/>
  <c r="B315"/>
  <c r="B316" s="1"/>
  <c r="G274"/>
  <c r="F274"/>
  <c r="E274"/>
  <c r="D274"/>
  <c r="C274"/>
  <c r="B274"/>
  <c r="G257"/>
  <c r="G275" s="1"/>
  <c r="F257"/>
  <c r="E257"/>
  <c r="D257"/>
  <c r="C257"/>
  <c r="C275" s="1"/>
  <c r="B257"/>
  <c r="G232"/>
  <c r="G233" s="1"/>
  <c r="D454" s="1"/>
  <c r="F232"/>
  <c r="F233" s="1"/>
  <c r="C454" s="1"/>
  <c r="E232"/>
  <c r="E233" s="1"/>
  <c r="D232"/>
  <c r="D233" s="1"/>
  <c r="D453" s="1"/>
  <c r="C232"/>
  <c r="C233" s="1"/>
  <c r="C453" s="1"/>
  <c r="B232"/>
  <c r="B233" s="1"/>
  <c r="D191"/>
  <c r="D192" s="1"/>
  <c r="C191"/>
  <c r="C192" s="1"/>
  <c r="B191"/>
  <c r="B192" s="1"/>
  <c r="G158"/>
  <c r="G159" s="1"/>
  <c r="F158"/>
  <c r="F159" s="1"/>
  <c r="E158"/>
  <c r="E159" s="1"/>
  <c r="D158"/>
  <c r="D159" s="1"/>
  <c r="D452" s="1"/>
  <c r="C158"/>
  <c r="C159" s="1"/>
  <c r="B158"/>
  <c r="B159" s="1"/>
  <c r="B452" s="1"/>
  <c r="G118"/>
  <c r="G119" s="1"/>
  <c r="F118"/>
  <c r="F119" s="1"/>
  <c r="E118"/>
  <c r="E119" s="1"/>
  <c r="D118"/>
  <c r="D119" s="1"/>
  <c r="D451" s="1"/>
  <c r="C118"/>
  <c r="C119" s="1"/>
  <c r="B118"/>
  <c r="B119" s="1"/>
  <c r="B451" s="1"/>
  <c r="D77"/>
  <c r="D78" s="1"/>
  <c r="C77"/>
  <c r="C78" s="1"/>
  <c r="B77"/>
  <c r="B78" s="1"/>
  <c r="G37"/>
  <c r="F37"/>
  <c r="E37"/>
  <c r="D37"/>
  <c r="C37"/>
  <c r="B37"/>
  <c r="G27"/>
  <c r="F27"/>
  <c r="E27"/>
  <c r="D27"/>
  <c r="C27"/>
  <c r="B27"/>
  <c r="G20"/>
  <c r="F20"/>
  <c r="E20"/>
  <c r="D20"/>
  <c r="C20"/>
  <c r="B20"/>
  <c r="D318" i="6"/>
  <c r="C318"/>
  <c r="B318"/>
  <c r="D294"/>
  <c r="C294"/>
  <c r="B294"/>
  <c r="D277"/>
  <c r="C277"/>
  <c r="B277"/>
  <c r="D245"/>
  <c r="C245"/>
  <c r="B245"/>
  <c r="D237"/>
  <c r="C237"/>
  <c r="B237"/>
  <c r="D227"/>
  <c r="C227"/>
  <c r="B227"/>
  <c r="D200"/>
  <c r="C200"/>
  <c r="B200"/>
  <c r="D191"/>
  <c r="C191"/>
  <c r="B191"/>
  <c r="D158"/>
  <c r="C158"/>
  <c r="B158"/>
  <c r="D148"/>
  <c r="C148"/>
  <c r="B148"/>
  <c r="D121"/>
  <c r="C121"/>
  <c r="B121"/>
  <c r="D109"/>
  <c r="C109"/>
  <c r="B109"/>
  <c r="D81"/>
  <c r="C81"/>
  <c r="B81"/>
  <c r="D67"/>
  <c r="C67"/>
  <c r="B67"/>
  <c r="D40"/>
  <c r="C40"/>
  <c r="B40"/>
  <c r="D25"/>
  <c r="C25"/>
  <c r="B25"/>
  <c r="B456" i="11" l="1"/>
  <c r="B453"/>
  <c r="B454"/>
  <c r="C451"/>
  <c r="C452"/>
  <c r="C456"/>
  <c r="E275"/>
  <c r="D438"/>
  <c r="D457" s="1"/>
  <c r="E438"/>
  <c r="B275"/>
  <c r="F275"/>
  <c r="C455" s="1"/>
  <c r="D275"/>
  <c r="D455" s="1"/>
  <c r="B457"/>
  <c r="F438"/>
  <c r="C38"/>
  <c r="G38"/>
  <c r="E38"/>
  <c r="C438"/>
  <c r="C457" s="1"/>
  <c r="G438"/>
  <c r="B38"/>
  <c r="B450" s="1"/>
  <c r="F38"/>
  <c r="D38"/>
  <c r="D450" s="1"/>
  <c r="D458" s="1"/>
  <c r="B455" l="1"/>
  <c r="C277"/>
  <c r="B458"/>
  <c r="B459" s="1"/>
  <c r="C450"/>
  <c r="C458" s="1"/>
  <c r="D969" i="10"/>
  <c r="C969"/>
  <c r="B969"/>
  <c r="D906"/>
  <c r="C906"/>
  <c r="B906"/>
  <c r="D843"/>
  <c r="C843"/>
  <c r="B843"/>
  <c r="D806"/>
  <c r="C806"/>
  <c r="B806"/>
  <c r="D767"/>
  <c r="C767"/>
  <c r="B767"/>
  <c r="D642"/>
  <c r="C642"/>
  <c r="B642"/>
  <c r="D605"/>
  <c r="C605"/>
  <c r="B605"/>
  <c r="D566"/>
  <c r="C566"/>
  <c r="B566"/>
  <c r="D529"/>
  <c r="C529"/>
  <c r="B529"/>
  <c r="D427"/>
  <c r="C427"/>
  <c r="B427"/>
  <c r="D390"/>
  <c r="C390"/>
  <c r="B390"/>
  <c r="D353"/>
  <c r="C353"/>
  <c r="B353"/>
  <c r="D316"/>
  <c r="C316"/>
  <c r="B316"/>
  <c r="D221"/>
  <c r="C221"/>
  <c r="B221"/>
  <c r="D184"/>
  <c r="C184"/>
  <c r="B184"/>
  <c r="D147"/>
  <c r="C147"/>
  <c r="B147"/>
  <c r="D110"/>
  <c r="C110"/>
  <c r="B110"/>
  <c r="B845" l="1"/>
  <c r="D845"/>
  <c r="C845"/>
  <c r="C223"/>
  <c r="C429"/>
  <c r="C568"/>
  <c r="C644"/>
  <c r="B223"/>
  <c r="D223"/>
  <c r="B429"/>
  <c r="D429"/>
  <c r="B568"/>
  <c r="D568"/>
  <c r="B644"/>
  <c r="D644"/>
  <c r="J821" i="4"/>
  <c r="I821"/>
  <c r="J820"/>
  <c r="I820"/>
  <c r="J819"/>
  <c r="I819"/>
  <c r="K581" i="3"/>
  <c r="K580"/>
  <c r="J816" i="4"/>
  <c r="I816"/>
  <c r="G816"/>
  <c r="F816"/>
  <c r="D816"/>
  <c r="C816"/>
  <c r="H245" i="12" s="1"/>
  <c r="J815" i="4"/>
  <c r="I815"/>
  <c r="G815"/>
  <c r="F815"/>
  <c r="D815"/>
  <c r="M815" s="1"/>
  <c r="C815"/>
  <c r="J814"/>
  <c r="I814"/>
  <c r="G814"/>
  <c r="F814"/>
  <c r="D814"/>
  <c r="C814"/>
  <c r="H243" i="12" s="1"/>
  <c r="M812" i="4"/>
  <c r="L812"/>
  <c r="M811"/>
  <c r="L811"/>
  <c r="M810"/>
  <c r="L810"/>
  <c r="M808"/>
  <c r="L808"/>
  <c r="M807"/>
  <c r="L807"/>
  <c r="M806"/>
  <c r="L806"/>
  <c r="M804"/>
  <c r="L804"/>
  <c r="M803"/>
  <c r="L803"/>
  <c r="M802"/>
  <c r="L802"/>
  <c r="M800"/>
  <c r="L800"/>
  <c r="M799"/>
  <c r="L799"/>
  <c r="M798"/>
  <c r="L798"/>
  <c r="M796"/>
  <c r="L796"/>
  <c r="M795"/>
  <c r="L795"/>
  <c r="M794"/>
  <c r="L794"/>
  <c r="M792"/>
  <c r="L792"/>
  <c r="M791"/>
  <c r="L791"/>
  <c r="M790"/>
  <c r="L790"/>
  <c r="M788"/>
  <c r="L788"/>
  <c r="M787"/>
  <c r="L787"/>
  <c r="M786"/>
  <c r="L786"/>
  <c r="M784"/>
  <c r="L784"/>
  <c r="M783"/>
  <c r="L783"/>
  <c r="M782"/>
  <c r="L782"/>
  <c r="J760"/>
  <c r="I760"/>
  <c r="H241" i="12"/>
  <c r="J759" i="4"/>
  <c r="I759"/>
  <c r="H240" i="12"/>
  <c r="J758" i="4"/>
  <c r="I758"/>
  <c r="H239" i="12"/>
  <c r="M756" i="4"/>
  <c r="L756"/>
  <c r="M755"/>
  <c r="L755"/>
  <c r="M754"/>
  <c r="L754"/>
  <c r="M752"/>
  <c r="L752"/>
  <c r="M751"/>
  <c r="L751"/>
  <c r="M750"/>
  <c r="L750"/>
  <c r="M748"/>
  <c r="L748"/>
  <c r="M747"/>
  <c r="L747"/>
  <c r="M746"/>
  <c r="L746"/>
  <c r="M744"/>
  <c r="L744"/>
  <c r="M743"/>
  <c r="L743"/>
  <c r="M742"/>
  <c r="L742"/>
  <c r="M740"/>
  <c r="L740"/>
  <c r="M739"/>
  <c r="L739"/>
  <c r="M738"/>
  <c r="L738"/>
  <c r="M736"/>
  <c r="L736"/>
  <c r="M735"/>
  <c r="L735"/>
  <c r="M734"/>
  <c r="L734"/>
  <c r="M732"/>
  <c r="L732"/>
  <c r="M731"/>
  <c r="L731"/>
  <c r="M730"/>
  <c r="L730"/>
  <c r="M728"/>
  <c r="L728"/>
  <c r="M727"/>
  <c r="L727"/>
  <c r="M726"/>
  <c r="L726"/>
  <c r="M724"/>
  <c r="L724"/>
  <c r="M723"/>
  <c r="L723"/>
  <c r="M722"/>
  <c r="L722"/>
  <c r="M720"/>
  <c r="L720"/>
  <c r="M719"/>
  <c r="L719"/>
  <c r="M718"/>
  <c r="L718"/>
  <c r="J698"/>
  <c r="I698"/>
  <c r="G698"/>
  <c r="F698"/>
  <c r="F821" s="1"/>
  <c r="E698"/>
  <c r="D698"/>
  <c r="D821" s="1"/>
  <c r="C698"/>
  <c r="J697"/>
  <c r="I697"/>
  <c r="G697"/>
  <c r="F697"/>
  <c r="F820" s="1"/>
  <c r="E697"/>
  <c r="D697"/>
  <c r="D820" s="1"/>
  <c r="C697"/>
  <c r="J696"/>
  <c r="I696"/>
  <c r="G696"/>
  <c r="F696"/>
  <c r="F819" s="1"/>
  <c r="E696"/>
  <c r="D696"/>
  <c r="D819" s="1"/>
  <c r="C696"/>
  <c r="M694"/>
  <c r="L694"/>
  <c r="M693"/>
  <c r="L693"/>
  <c r="M692"/>
  <c r="L692"/>
  <c r="M690"/>
  <c r="L690"/>
  <c r="M689"/>
  <c r="L689"/>
  <c r="M688"/>
  <c r="L688"/>
  <c r="M686"/>
  <c r="L686"/>
  <c r="M685"/>
  <c r="L685"/>
  <c r="M684"/>
  <c r="L684"/>
  <c r="M682"/>
  <c r="L682"/>
  <c r="M681"/>
  <c r="L681"/>
  <c r="M680"/>
  <c r="L680"/>
  <c r="M678"/>
  <c r="L678"/>
  <c r="M677"/>
  <c r="L677"/>
  <c r="M676"/>
  <c r="L676"/>
  <c r="M674"/>
  <c r="L674"/>
  <c r="M673"/>
  <c r="L673"/>
  <c r="M672"/>
  <c r="L672"/>
  <c r="M670"/>
  <c r="L670"/>
  <c r="M669"/>
  <c r="L669"/>
  <c r="M668"/>
  <c r="L668"/>
  <c r="M666"/>
  <c r="L666"/>
  <c r="M665"/>
  <c r="L665"/>
  <c r="M664"/>
  <c r="L664"/>
  <c r="M578" i="3"/>
  <c r="L578"/>
  <c r="J578"/>
  <c r="I578"/>
  <c r="G578"/>
  <c r="F578"/>
  <c r="E578"/>
  <c r="D578"/>
  <c r="C578"/>
  <c r="F245" i="12" s="1"/>
  <c r="G245" s="1"/>
  <c r="M577" i="3"/>
  <c r="L577"/>
  <c r="K577"/>
  <c r="J577"/>
  <c r="I577"/>
  <c r="G577"/>
  <c r="F577"/>
  <c r="E577"/>
  <c r="D577"/>
  <c r="C577"/>
  <c r="F244" i="12" s="1"/>
  <c r="G244" s="1"/>
  <c r="M576" i="3"/>
  <c r="L576"/>
  <c r="K576"/>
  <c r="J576"/>
  <c r="I576"/>
  <c r="G576"/>
  <c r="F576"/>
  <c r="E576"/>
  <c r="D576"/>
  <c r="C576"/>
  <c r="F243" i="12" s="1"/>
  <c r="G243" s="1"/>
  <c r="P558" i="3"/>
  <c r="O558"/>
  <c r="P557"/>
  <c r="O557"/>
  <c r="P556"/>
  <c r="O556"/>
  <c r="P554"/>
  <c r="O554"/>
  <c r="P553"/>
  <c r="O553"/>
  <c r="P552"/>
  <c r="O552"/>
  <c r="P550"/>
  <c r="O550"/>
  <c r="P549"/>
  <c r="O549"/>
  <c r="P548"/>
  <c r="O548"/>
  <c r="P546"/>
  <c r="O546"/>
  <c r="P545"/>
  <c r="O545"/>
  <c r="P544"/>
  <c r="O544"/>
  <c r="P542"/>
  <c r="O542"/>
  <c r="P541"/>
  <c r="O541"/>
  <c r="P540"/>
  <c r="O540"/>
  <c r="P538"/>
  <c r="O538"/>
  <c r="P537"/>
  <c r="O537"/>
  <c r="P536"/>
  <c r="O536"/>
  <c r="G517"/>
  <c r="F517"/>
  <c r="E517"/>
  <c r="D517"/>
  <c r="C517"/>
  <c r="F241" i="12" s="1"/>
  <c r="G241" s="1"/>
  <c r="M516" i="3"/>
  <c r="L516"/>
  <c r="K516"/>
  <c r="J516"/>
  <c r="I516"/>
  <c r="H516"/>
  <c r="G516"/>
  <c r="F516"/>
  <c r="E516"/>
  <c r="D516"/>
  <c r="C516"/>
  <c r="F240" i="12" s="1"/>
  <c r="G240" s="1"/>
  <c r="M515" i="3"/>
  <c r="L515"/>
  <c r="K515"/>
  <c r="J515"/>
  <c r="I515"/>
  <c r="G515"/>
  <c r="F515"/>
  <c r="E515"/>
  <c r="D515"/>
  <c r="C515"/>
  <c r="F239" i="12" s="1"/>
  <c r="G239" s="1"/>
  <c r="P513" i="3"/>
  <c r="O513"/>
  <c r="P512"/>
  <c r="O512"/>
  <c r="P511"/>
  <c r="O511"/>
  <c r="P509"/>
  <c r="O509"/>
  <c r="P508"/>
  <c r="O508"/>
  <c r="P507"/>
  <c r="O507"/>
  <c r="P505"/>
  <c r="O505"/>
  <c r="P504"/>
  <c r="O504"/>
  <c r="P503"/>
  <c r="O503"/>
  <c r="P501"/>
  <c r="O501"/>
  <c r="P500"/>
  <c r="O500"/>
  <c r="P499"/>
  <c r="O499"/>
  <c r="P497"/>
  <c r="O497"/>
  <c r="P496"/>
  <c r="O496"/>
  <c r="P495"/>
  <c r="O495"/>
  <c r="P493"/>
  <c r="O493"/>
  <c r="P492"/>
  <c r="O492"/>
  <c r="P491"/>
  <c r="O491"/>
  <c r="P489"/>
  <c r="O489"/>
  <c r="P488"/>
  <c r="O488"/>
  <c r="P487"/>
  <c r="O487"/>
  <c r="P485"/>
  <c r="O485"/>
  <c r="P484"/>
  <c r="O484"/>
  <c r="P483"/>
  <c r="O483"/>
  <c r="P481"/>
  <c r="O481"/>
  <c r="P480"/>
  <c r="O480"/>
  <c r="P479"/>
  <c r="O479"/>
  <c r="P477"/>
  <c r="O477"/>
  <c r="P476"/>
  <c r="O476"/>
  <c r="P475"/>
  <c r="O475"/>
  <c r="M455"/>
  <c r="L455"/>
  <c r="J455"/>
  <c r="I455"/>
  <c r="G455"/>
  <c r="F455"/>
  <c r="E455"/>
  <c r="D455"/>
  <c r="C455"/>
  <c r="F237" i="12" s="1"/>
  <c r="M454" i="3"/>
  <c r="L454"/>
  <c r="K454"/>
  <c r="J454"/>
  <c r="I454"/>
  <c r="G454"/>
  <c r="F454"/>
  <c r="E454"/>
  <c r="D454"/>
  <c r="C454"/>
  <c r="F236" i="12" s="1"/>
  <c r="M453" i="3"/>
  <c r="L453"/>
  <c r="K453"/>
  <c r="J453"/>
  <c r="I453"/>
  <c r="G453"/>
  <c r="F453"/>
  <c r="E453"/>
  <c r="D453"/>
  <c r="C453"/>
  <c r="F235" i="12" s="1"/>
  <c r="P451" i="3"/>
  <c r="O451"/>
  <c r="P450"/>
  <c r="O450"/>
  <c r="P449"/>
  <c r="O449"/>
  <c r="P447"/>
  <c r="O447"/>
  <c r="P446"/>
  <c r="O446"/>
  <c r="P445"/>
  <c r="O445"/>
  <c r="P443"/>
  <c r="O443"/>
  <c r="P442"/>
  <c r="O442"/>
  <c r="P441"/>
  <c r="O441"/>
  <c r="P439"/>
  <c r="O439"/>
  <c r="P438"/>
  <c r="O438"/>
  <c r="P437"/>
  <c r="O437"/>
  <c r="P435"/>
  <c r="O435"/>
  <c r="P434"/>
  <c r="O434"/>
  <c r="P433"/>
  <c r="O433"/>
  <c r="P431"/>
  <c r="O431"/>
  <c r="P430"/>
  <c r="O430"/>
  <c r="P429"/>
  <c r="O429"/>
  <c r="P427"/>
  <c r="O427"/>
  <c r="P426"/>
  <c r="O426"/>
  <c r="P425"/>
  <c r="O425"/>
  <c r="P422"/>
  <c r="O422"/>
  <c r="P421"/>
  <c r="O421"/>
  <c r="P420"/>
  <c r="O420"/>
  <c r="P418"/>
  <c r="O418"/>
  <c r="P417"/>
  <c r="O417"/>
  <c r="P416"/>
  <c r="O416"/>
  <c r="G819" i="4" l="1"/>
  <c r="M819" s="1"/>
  <c r="G820"/>
  <c r="G821"/>
  <c r="M821" s="1"/>
  <c r="C819"/>
  <c r="L819" s="1"/>
  <c r="H235" i="12"/>
  <c r="H271" s="1"/>
  <c r="C820" i="4"/>
  <c r="L820" s="1"/>
  <c r="H236" i="12"/>
  <c r="C821" i="4"/>
  <c r="H237" i="12"/>
  <c r="H273" s="1"/>
  <c r="L815" i="4"/>
  <c r="H244" i="12"/>
  <c r="G235"/>
  <c r="F271"/>
  <c r="G271" s="1"/>
  <c r="G236"/>
  <c r="F272"/>
  <c r="G272" s="1"/>
  <c r="G237"/>
  <c r="F273"/>
  <c r="G273" s="1"/>
  <c r="N664" i="4"/>
  <c r="N665"/>
  <c r="N666"/>
  <c r="N668"/>
  <c r="N669"/>
  <c r="N670"/>
  <c r="N672"/>
  <c r="N673"/>
  <c r="N674"/>
  <c r="N676"/>
  <c r="N677"/>
  <c r="N678"/>
  <c r="N680"/>
  <c r="N681"/>
  <c r="N682"/>
  <c r="N684"/>
  <c r="N685"/>
  <c r="N686"/>
  <c r="N688"/>
  <c r="N689"/>
  <c r="N690"/>
  <c r="N692"/>
  <c r="N693"/>
  <c r="N694"/>
  <c r="N718"/>
  <c r="N719"/>
  <c r="N720"/>
  <c r="N722"/>
  <c r="N723"/>
  <c r="N724"/>
  <c r="N726"/>
  <c r="N727"/>
  <c r="N728"/>
  <c r="N730"/>
  <c r="N731"/>
  <c r="N732"/>
  <c r="N734"/>
  <c r="N735"/>
  <c r="N736"/>
  <c r="N738"/>
  <c r="N739"/>
  <c r="N740"/>
  <c r="N742"/>
  <c r="N743"/>
  <c r="N744"/>
  <c r="N746"/>
  <c r="N747"/>
  <c r="N748"/>
  <c r="N750"/>
  <c r="N751"/>
  <c r="N752"/>
  <c r="N754"/>
  <c r="N755"/>
  <c r="N756"/>
  <c r="N782"/>
  <c r="N783"/>
  <c r="N784"/>
  <c r="N786"/>
  <c r="N787"/>
  <c r="N788"/>
  <c r="N790"/>
  <c r="N791"/>
  <c r="N792"/>
  <c r="N794"/>
  <c r="N795"/>
  <c r="N796"/>
  <c r="N798"/>
  <c r="N799"/>
  <c r="N800"/>
  <c r="N802"/>
  <c r="N803"/>
  <c r="N804"/>
  <c r="N806"/>
  <c r="N807"/>
  <c r="N808"/>
  <c r="N810"/>
  <c r="N811"/>
  <c r="N812"/>
  <c r="N815"/>
  <c r="N244" i="12" s="1"/>
  <c r="E580" i="3"/>
  <c r="G580"/>
  <c r="J580"/>
  <c r="L580"/>
  <c r="E581"/>
  <c r="G581"/>
  <c r="J581"/>
  <c r="L581"/>
  <c r="E582"/>
  <c r="G582"/>
  <c r="J582"/>
  <c r="M582"/>
  <c r="P515"/>
  <c r="O517"/>
  <c r="P577"/>
  <c r="Q416"/>
  <c r="Q417"/>
  <c r="Q418"/>
  <c r="Q420"/>
  <c r="Q421"/>
  <c r="Q422"/>
  <c r="Q425"/>
  <c r="Q426"/>
  <c r="Q427"/>
  <c r="Q429"/>
  <c r="Q430"/>
  <c r="Q431"/>
  <c r="Q433"/>
  <c r="Q435"/>
  <c r="Q437"/>
  <c r="Q438"/>
  <c r="Q439"/>
  <c r="Q441"/>
  <c r="Q442"/>
  <c r="Q443"/>
  <c r="Q445"/>
  <c r="Q446"/>
  <c r="Q447"/>
  <c r="Q449"/>
  <c r="Q450"/>
  <c r="Q451"/>
  <c r="O453"/>
  <c r="O454"/>
  <c r="F580"/>
  <c r="I580"/>
  <c r="D581"/>
  <c r="F581"/>
  <c r="F582"/>
  <c r="I582"/>
  <c r="L582"/>
  <c r="O516"/>
  <c r="O576"/>
  <c r="Q476"/>
  <c r="Q479"/>
  <c r="Q481"/>
  <c r="Q484"/>
  <c r="Q487"/>
  <c r="Q489"/>
  <c r="Q492"/>
  <c r="Q495"/>
  <c r="Q497"/>
  <c r="Q500"/>
  <c r="Q503"/>
  <c r="Q505"/>
  <c r="Q508"/>
  <c r="Q511"/>
  <c r="D582"/>
  <c r="Q536"/>
  <c r="Q538"/>
  <c r="Q541"/>
  <c r="Q544"/>
  <c r="Q546"/>
  <c r="Q549"/>
  <c r="Q552"/>
  <c r="Q554"/>
  <c r="Q557"/>
  <c r="M580"/>
  <c r="I581"/>
  <c r="M581"/>
  <c r="C582"/>
  <c r="O578"/>
  <c r="D580"/>
  <c r="M820" i="4"/>
  <c r="O455" i="3"/>
  <c r="P453"/>
  <c r="Q475"/>
  <c r="Q480"/>
  <c r="Q483"/>
  <c r="Q485"/>
  <c r="Q488"/>
  <c r="Q491"/>
  <c r="Q493"/>
  <c r="Q496"/>
  <c r="Q499"/>
  <c r="Q501"/>
  <c r="Q504"/>
  <c r="Q507"/>
  <c r="Q509"/>
  <c r="O515"/>
  <c r="Q537"/>
  <c r="Q540"/>
  <c r="Q542"/>
  <c r="Q545"/>
  <c r="Q548"/>
  <c r="Q550"/>
  <c r="Q553"/>
  <c r="Q556"/>
  <c r="Q558"/>
  <c r="O577"/>
  <c r="M814" i="4"/>
  <c r="M816"/>
  <c r="C580" i="3"/>
  <c r="P517"/>
  <c r="C581"/>
  <c r="O581" s="1"/>
  <c r="P516"/>
  <c r="P576"/>
  <c r="Q576" s="1"/>
  <c r="M243" i="12" s="1"/>
  <c r="P578" i="3"/>
  <c r="L696" i="4"/>
  <c r="L697"/>
  <c r="L698"/>
  <c r="L758"/>
  <c r="L759"/>
  <c r="L760"/>
  <c r="L816"/>
  <c r="L821"/>
  <c r="L814"/>
  <c r="M696"/>
  <c r="M697"/>
  <c r="M698"/>
  <c r="M758"/>
  <c r="M759"/>
  <c r="M760"/>
  <c r="Q477" i="3"/>
  <c r="Q512"/>
  <c r="Q434"/>
  <c r="P454"/>
  <c r="Q513"/>
  <c r="P455"/>
  <c r="Q578"/>
  <c r="M245" i="12" s="1"/>
  <c r="H272" l="1"/>
  <c r="O580" i="3"/>
  <c r="P580"/>
  <c r="Q515"/>
  <c r="M239" i="12" s="1"/>
  <c r="N819" i="4"/>
  <c r="N821"/>
  <c r="N759"/>
  <c r="N240" i="12" s="1"/>
  <c r="N696" i="4"/>
  <c r="N235" i="12" s="1"/>
  <c r="O582" i="3"/>
  <c r="P581"/>
  <c r="Q581" s="1"/>
  <c r="Q517"/>
  <c r="M241" i="12" s="1"/>
  <c r="Q453" i="3"/>
  <c r="M235" i="12" s="1"/>
  <c r="P582" i="3"/>
  <c r="Q577"/>
  <c r="M244" i="12" s="1"/>
  <c r="O244" s="1"/>
  <c r="N760" i="4"/>
  <c r="N241" i="12" s="1"/>
  <c r="N697" i="4"/>
  <c r="N236" i="12" s="1"/>
  <c r="N820" i="4"/>
  <c r="N816"/>
  <c r="N245" i="12" s="1"/>
  <c r="O245" s="1"/>
  <c r="Q454" i="3"/>
  <c r="M236" i="12" s="1"/>
  <c r="Q516" i="3"/>
  <c r="M240" i="12" s="1"/>
  <c r="Q582" i="3"/>
  <c r="Q455"/>
  <c r="M237" i="12" s="1"/>
  <c r="N814" i="4"/>
  <c r="N243" i="12" s="1"/>
  <c r="O243" s="1"/>
  <c r="N758" i="4"/>
  <c r="N239" i="12" s="1"/>
  <c r="N698" i="4"/>
  <c r="N237" i="12" s="1"/>
  <c r="J639" i="4"/>
  <c r="I639"/>
  <c r="M639"/>
  <c r="J638"/>
  <c r="J643" s="1"/>
  <c r="M643" s="1"/>
  <c r="I638"/>
  <c r="I643" s="1"/>
  <c r="L643" s="1"/>
  <c r="J637"/>
  <c r="J642" s="1"/>
  <c r="M642" s="1"/>
  <c r="I637"/>
  <c r="I642" s="1"/>
  <c r="L642" s="1"/>
  <c r="M637"/>
  <c r="M635"/>
  <c r="L635"/>
  <c r="M634"/>
  <c r="L634"/>
  <c r="M633"/>
  <c r="L633"/>
  <c r="M631"/>
  <c r="L631"/>
  <c r="M630"/>
  <c r="L630"/>
  <c r="M629"/>
  <c r="L629"/>
  <c r="M627"/>
  <c r="L627"/>
  <c r="M626"/>
  <c r="L626"/>
  <c r="M625"/>
  <c r="L625"/>
  <c r="M623"/>
  <c r="L623"/>
  <c r="M622"/>
  <c r="L622"/>
  <c r="M621"/>
  <c r="L621"/>
  <c r="M615"/>
  <c r="L615"/>
  <c r="M614"/>
  <c r="L614"/>
  <c r="M613"/>
  <c r="L613"/>
  <c r="M611"/>
  <c r="L611"/>
  <c r="M610"/>
  <c r="L610"/>
  <c r="M609"/>
  <c r="L609"/>
  <c r="M607"/>
  <c r="L607"/>
  <c r="M606"/>
  <c r="L606"/>
  <c r="M605"/>
  <c r="L605"/>
  <c r="M582"/>
  <c r="L582"/>
  <c r="M581"/>
  <c r="L581"/>
  <c r="M580"/>
  <c r="L580"/>
  <c r="M578"/>
  <c r="L578"/>
  <c r="M577"/>
  <c r="L577"/>
  <c r="M576"/>
  <c r="L576"/>
  <c r="M574"/>
  <c r="L574"/>
  <c r="M573"/>
  <c r="L573"/>
  <c r="M572"/>
  <c r="L572"/>
  <c r="M570"/>
  <c r="L570"/>
  <c r="M569"/>
  <c r="L569"/>
  <c r="M568"/>
  <c r="L568"/>
  <c r="M566"/>
  <c r="L566"/>
  <c r="M565"/>
  <c r="L565"/>
  <c r="M564"/>
  <c r="L564"/>
  <c r="M562"/>
  <c r="L562"/>
  <c r="M561"/>
  <c r="L561"/>
  <c r="M560"/>
  <c r="L560"/>
  <c r="M558"/>
  <c r="L558"/>
  <c r="M557"/>
  <c r="L557"/>
  <c r="M556"/>
  <c r="L556"/>
  <c r="M549"/>
  <c r="L549"/>
  <c r="M548"/>
  <c r="L548"/>
  <c r="M546"/>
  <c r="L546"/>
  <c r="M545"/>
  <c r="L545"/>
  <c r="M544"/>
  <c r="L544"/>
  <c r="M542"/>
  <c r="L542"/>
  <c r="M541"/>
  <c r="L541"/>
  <c r="M540"/>
  <c r="L540"/>
  <c r="M538"/>
  <c r="L538"/>
  <c r="M537"/>
  <c r="L537"/>
  <c r="M536"/>
  <c r="L536"/>
  <c r="M534"/>
  <c r="L534"/>
  <c r="M533"/>
  <c r="L533"/>
  <c r="M532"/>
  <c r="L532"/>
  <c r="M530"/>
  <c r="L530"/>
  <c r="M529"/>
  <c r="L529"/>
  <c r="M528"/>
  <c r="L528"/>
  <c r="M526"/>
  <c r="L526"/>
  <c r="M525"/>
  <c r="L525"/>
  <c r="M524"/>
  <c r="L524"/>
  <c r="M522"/>
  <c r="L522"/>
  <c r="M521"/>
  <c r="L521"/>
  <c r="M520"/>
  <c r="L520"/>
  <c r="M395" i="3"/>
  <c r="L395"/>
  <c r="J395"/>
  <c r="I395"/>
  <c r="G395"/>
  <c r="F395"/>
  <c r="E395"/>
  <c r="D395"/>
  <c r="C395"/>
  <c r="M394"/>
  <c r="L394"/>
  <c r="J394"/>
  <c r="I394"/>
  <c r="G394"/>
  <c r="F394"/>
  <c r="E394"/>
  <c r="D394"/>
  <c r="C394"/>
  <c r="M393"/>
  <c r="L393"/>
  <c r="J393"/>
  <c r="I393"/>
  <c r="G393"/>
  <c r="F393"/>
  <c r="E393"/>
  <c r="D393"/>
  <c r="C393"/>
  <c r="P391"/>
  <c r="O391"/>
  <c r="P390"/>
  <c r="O390"/>
  <c r="P389"/>
  <c r="O389"/>
  <c r="P386"/>
  <c r="O386"/>
  <c r="P385"/>
  <c r="O385"/>
  <c r="P384"/>
  <c r="O384"/>
  <c r="P382"/>
  <c r="O382"/>
  <c r="P381"/>
  <c r="O381"/>
  <c r="P380"/>
  <c r="O380"/>
  <c r="P378"/>
  <c r="O378"/>
  <c r="P377"/>
  <c r="O377"/>
  <c r="P376"/>
  <c r="O376"/>
  <c r="P373"/>
  <c r="O373"/>
  <c r="P372"/>
  <c r="O372"/>
  <c r="P371"/>
  <c r="O371"/>
  <c r="P369"/>
  <c r="O369"/>
  <c r="P368"/>
  <c r="O368"/>
  <c r="P367"/>
  <c r="O367"/>
  <c r="P365"/>
  <c r="O365"/>
  <c r="P364"/>
  <c r="O364"/>
  <c r="P363"/>
  <c r="O363"/>
  <c r="P361"/>
  <c r="O361"/>
  <c r="P360"/>
  <c r="O360"/>
  <c r="P359"/>
  <c r="O359"/>
  <c r="P357"/>
  <c r="O357"/>
  <c r="P356"/>
  <c r="O356"/>
  <c r="P355"/>
  <c r="O355"/>
  <c r="P353"/>
  <c r="O353"/>
  <c r="P352"/>
  <c r="O352"/>
  <c r="P351"/>
  <c r="O351"/>
  <c r="P349"/>
  <c r="O349"/>
  <c r="P348"/>
  <c r="O348"/>
  <c r="P347"/>
  <c r="O347"/>
  <c r="P346"/>
  <c r="P345"/>
  <c r="O345"/>
  <c r="P344"/>
  <c r="O344"/>
  <c r="P343"/>
  <c r="O343"/>
  <c r="P341"/>
  <c r="O341"/>
  <c r="P340"/>
  <c r="O340"/>
  <c r="P339"/>
  <c r="O339"/>
  <c r="P337"/>
  <c r="O337"/>
  <c r="P336"/>
  <c r="O336"/>
  <c r="P335"/>
  <c r="O335"/>
  <c r="O240" i="12" l="1"/>
  <c r="N642" i="4"/>
  <c r="L638"/>
  <c r="N273" i="12"/>
  <c r="N272"/>
  <c r="O241"/>
  <c r="N271"/>
  <c r="O239"/>
  <c r="Q580" i="3"/>
  <c r="O237" i="12"/>
  <c r="M273"/>
  <c r="O235"/>
  <c r="M271"/>
  <c r="O271" s="1"/>
  <c r="O236"/>
  <c r="M272"/>
  <c r="O272" s="1"/>
  <c r="N643" i="4"/>
  <c r="N520"/>
  <c r="N522"/>
  <c r="N525"/>
  <c r="N528"/>
  <c r="N530"/>
  <c r="N533"/>
  <c r="N536"/>
  <c r="N538"/>
  <c r="N541"/>
  <c r="N544"/>
  <c r="N546"/>
  <c r="N549"/>
  <c r="N557"/>
  <c r="N560"/>
  <c r="N562"/>
  <c r="N565"/>
  <c r="N568"/>
  <c r="N570"/>
  <c r="N573"/>
  <c r="N576"/>
  <c r="N578"/>
  <c r="N581"/>
  <c r="N605"/>
  <c r="N607"/>
  <c r="N610"/>
  <c r="N613"/>
  <c r="N615"/>
  <c r="N622"/>
  <c r="N625"/>
  <c r="N627"/>
  <c r="N630"/>
  <c r="N633"/>
  <c r="N635"/>
  <c r="M638"/>
  <c r="N521"/>
  <c r="N524"/>
  <c r="N526"/>
  <c r="N529"/>
  <c r="N532"/>
  <c r="N534"/>
  <c r="N537"/>
  <c r="N540"/>
  <c r="N542"/>
  <c r="N545"/>
  <c r="N548"/>
  <c r="N556"/>
  <c r="N558"/>
  <c r="N561"/>
  <c r="N564"/>
  <c r="N566"/>
  <c r="N569"/>
  <c r="N572"/>
  <c r="N574"/>
  <c r="N577"/>
  <c r="N580"/>
  <c r="N582"/>
  <c r="N606"/>
  <c r="N609"/>
  <c r="N611"/>
  <c r="N614"/>
  <c r="N621"/>
  <c r="N623"/>
  <c r="N626"/>
  <c r="N629"/>
  <c r="N631"/>
  <c r="N634"/>
  <c r="L637"/>
  <c r="N637" s="1"/>
  <c r="N191" i="12" s="1"/>
  <c r="L639" i="4"/>
  <c r="N639" s="1"/>
  <c r="P393" i="3"/>
  <c r="P394"/>
  <c r="P395"/>
  <c r="Q347"/>
  <c r="Q348"/>
  <c r="Q349"/>
  <c r="Q351"/>
  <c r="Q352"/>
  <c r="Q353"/>
  <c r="Q355"/>
  <c r="Q356"/>
  <c r="Q357"/>
  <c r="Q359"/>
  <c r="Q360"/>
  <c r="Q361"/>
  <c r="Q363"/>
  <c r="Q364"/>
  <c r="Q365"/>
  <c r="Q367"/>
  <c r="Q368"/>
  <c r="Q369"/>
  <c r="Q371"/>
  <c r="Q372"/>
  <c r="Q373"/>
  <c r="Q376"/>
  <c r="Q377"/>
  <c r="Q378"/>
  <c r="Q380"/>
  <c r="Q381"/>
  <c r="Q382"/>
  <c r="Q384"/>
  <c r="Q385"/>
  <c r="Q386"/>
  <c r="Q389"/>
  <c r="Q390"/>
  <c r="Q391"/>
  <c r="O393"/>
  <c r="Q336"/>
  <c r="M180" i="12" s="1"/>
  <c r="O395" i="3"/>
  <c r="Q339"/>
  <c r="Q340"/>
  <c r="Q341"/>
  <c r="Q343"/>
  <c r="Q344"/>
  <c r="Q345"/>
  <c r="Q335"/>
  <c r="M179" i="12" s="1"/>
  <c r="Q337" i="3"/>
  <c r="M181" i="12" s="1"/>
  <c r="O394" i="3"/>
  <c r="M184" i="12" l="1"/>
  <c r="M188"/>
  <c r="O273"/>
  <c r="N638" i="4"/>
  <c r="N192" i="12" s="1"/>
  <c r="N195"/>
  <c r="N185"/>
  <c r="N197"/>
  <c r="N184"/>
  <c r="N196"/>
  <c r="O188"/>
  <c r="N183"/>
  <c r="M195"/>
  <c r="M185"/>
  <c r="M183"/>
  <c r="M196"/>
  <c r="O196" s="1"/>
  <c r="M193"/>
  <c r="O193" s="1"/>
  <c r="M191"/>
  <c r="M189"/>
  <c r="O189" s="1"/>
  <c r="M187"/>
  <c r="M197"/>
  <c r="O197" s="1"/>
  <c r="M192"/>
  <c r="O192" s="1"/>
  <c r="Q393" i="3"/>
  <c r="Q394"/>
  <c r="Q395"/>
  <c r="L584" i="4"/>
  <c r="O195" i="12" l="1"/>
  <c r="O187"/>
  <c r="O191"/>
  <c r="O185"/>
  <c r="N215"/>
  <c r="N217"/>
  <c r="N216"/>
  <c r="O183"/>
  <c r="O184"/>
  <c r="M217"/>
  <c r="M216"/>
  <c r="M215"/>
  <c r="L585" i="4"/>
  <c r="L586"/>
  <c r="M584"/>
  <c r="N584" s="1"/>
  <c r="M585"/>
  <c r="M586"/>
  <c r="O217" i="12" l="1"/>
  <c r="O216"/>
  <c r="O215"/>
  <c r="N586" i="4"/>
  <c r="N585"/>
  <c r="N225" i="3"/>
  <c r="K225"/>
  <c r="H225"/>
  <c r="N224"/>
  <c r="K224"/>
  <c r="H224"/>
  <c r="P190"/>
  <c r="O190"/>
  <c r="P189"/>
  <c r="O189"/>
  <c r="P188"/>
  <c r="O188"/>
  <c r="P194"/>
  <c r="O194"/>
  <c r="P193"/>
  <c r="O193"/>
  <c r="P192"/>
  <c r="O192"/>
  <c r="P210"/>
  <c r="O210"/>
  <c r="P209"/>
  <c r="O209"/>
  <c r="P208"/>
  <c r="O208"/>
  <c r="P186"/>
  <c r="O186"/>
  <c r="P185"/>
  <c r="O185"/>
  <c r="P184"/>
  <c r="O184"/>
  <c r="P182"/>
  <c r="O182"/>
  <c r="P181"/>
  <c r="O181"/>
  <c r="P180"/>
  <c r="O180"/>
  <c r="P218"/>
  <c r="O218"/>
  <c r="P217"/>
  <c r="O217"/>
  <c r="P216"/>
  <c r="O216"/>
  <c r="P206"/>
  <c r="O206"/>
  <c r="P205"/>
  <c r="O205"/>
  <c r="P204"/>
  <c r="O204"/>
  <c r="P202"/>
  <c r="P214" s="1"/>
  <c r="O202"/>
  <c r="O214" s="1"/>
  <c r="P201"/>
  <c r="P213" s="1"/>
  <c r="O201"/>
  <c r="O213" s="1"/>
  <c r="P200"/>
  <c r="P212" s="1"/>
  <c r="O200"/>
  <c r="P178"/>
  <c r="O178"/>
  <c r="P177"/>
  <c r="O177"/>
  <c r="P176"/>
  <c r="O176"/>
  <c r="O212" l="1"/>
  <c r="Q177"/>
  <c r="Q178"/>
  <c r="Q200"/>
  <c r="Q201"/>
  <c r="Q202"/>
  <c r="Q204"/>
  <c r="Q205"/>
  <c r="Q206"/>
  <c r="Q216"/>
  <c r="Q217"/>
  <c r="Q218"/>
  <c r="Q180"/>
  <c r="Q181"/>
  <c r="Q182"/>
  <c r="Q184"/>
  <c r="Q185"/>
  <c r="Q186"/>
  <c r="Q208"/>
  <c r="Q209"/>
  <c r="Q210"/>
  <c r="Q192"/>
  <c r="Q193"/>
  <c r="Q194"/>
  <c r="Q188"/>
  <c r="Q189"/>
  <c r="Q190"/>
  <c r="Q176"/>
  <c r="Q213" l="1"/>
  <c r="Q214"/>
  <c r="Q212"/>
  <c r="N54" i="15" l="1"/>
  <c r="G54"/>
  <c r="G58" s="1"/>
  <c r="G70" s="1"/>
  <c r="F54"/>
  <c r="F58" s="1"/>
  <c r="F70" s="1"/>
  <c r="E54"/>
  <c r="E58" s="1"/>
  <c r="E70" s="1"/>
  <c r="D54"/>
  <c r="D58" s="1"/>
  <c r="D70" s="1"/>
  <c r="C54"/>
  <c r="C58" s="1"/>
  <c r="C70" s="1"/>
  <c r="N53"/>
  <c r="G53"/>
  <c r="G57" s="1"/>
  <c r="G69" s="1"/>
  <c r="F53"/>
  <c r="E53"/>
  <c r="E57" s="1"/>
  <c r="E69" s="1"/>
  <c r="D53"/>
  <c r="D57" s="1"/>
  <c r="D69" s="1"/>
  <c r="C53"/>
  <c r="C57" s="1"/>
  <c r="N52"/>
  <c r="G52"/>
  <c r="G56" s="1"/>
  <c r="G68" s="1"/>
  <c r="F52"/>
  <c r="F56" s="1"/>
  <c r="F68" s="1"/>
  <c r="E52"/>
  <c r="E56" s="1"/>
  <c r="E68" s="1"/>
  <c r="D52"/>
  <c r="C52"/>
  <c r="C56" s="1"/>
  <c r="P50"/>
  <c r="O50"/>
  <c r="P49"/>
  <c r="O49"/>
  <c r="P48"/>
  <c r="O48"/>
  <c r="M46"/>
  <c r="L46"/>
  <c r="J46"/>
  <c r="I46"/>
  <c r="M45"/>
  <c r="L45"/>
  <c r="J45"/>
  <c r="I45"/>
  <c r="M44"/>
  <c r="L44"/>
  <c r="J44"/>
  <c r="I44"/>
  <c r="P42"/>
  <c r="O42"/>
  <c r="P41"/>
  <c r="O41"/>
  <c r="P40"/>
  <c r="O40"/>
  <c r="P38"/>
  <c r="O38"/>
  <c r="P37"/>
  <c r="O37"/>
  <c r="P36"/>
  <c r="O36"/>
  <c r="M34"/>
  <c r="M54" s="1"/>
  <c r="M58" s="1"/>
  <c r="M70" s="1"/>
  <c r="L34"/>
  <c r="J34"/>
  <c r="I34"/>
  <c r="M33"/>
  <c r="M53" s="1"/>
  <c r="M57" s="1"/>
  <c r="M69" s="1"/>
  <c r="L33"/>
  <c r="J33"/>
  <c r="J53" s="1"/>
  <c r="J57" s="1"/>
  <c r="J69" s="1"/>
  <c r="I33"/>
  <c r="M32"/>
  <c r="M52" s="1"/>
  <c r="M56" s="1"/>
  <c r="M68" s="1"/>
  <c r="L32"/>
  <c r="J32"/>
  <c r="I32"/>
  <c r="P30"/>
  <c r="O30"/>
  <c r="P29"/>
  <c r="O29"/>
  <c r="P28"/>
  <c r="O28"/>
  <c r="P26"/>
  <c r="O26"/>
  <c r="P25"/>
  <c r="O25"/>
  <c r="P24"/>
  <c r="O24"/>
  <c r="P22"/>
  <c r="O22"/>
  <c r="P21"/>
  <c r="O21"/>
  <c r="P20"/>
  <c r="O20"/>
  <c r="P18"/>
  <c r="O18"/>
  <c r="P17"/>
  <c r="O17"/>
  <c r="Q17" s="1"/>
  <c r="P16"/>
  <c r="O16"/>
  <c r="O32" l="1"/>
  <c r="Q38"/>
  <c r="Q41"/>
  <c r="O44"/>
  <c r="O45"/>
  <c r="O46"/>
  <c r="Q37"/>
  <c r="Q42"/>
  <c r="Q49"/>
  <c r="Q26"/>
  <c r="P32"/>
  <c r="Q32" s="1"/>
  <c r="P34"/>
  <c r="Q21"/>
  <c r="Q22"/>
  <c r="Q25"/>
  <c r="Q28"/>
  <c r="L54"/>
  <c r="L58" s="1"/>
  <c r="L70" s="1"/>
  <c r="Q20"/>
  <c r="Q24"/>
  <c r="Q40"/>
  <c r="Q16"/>
  <c r="Q18"/>
  <c r="Q30"/>
  <c r="L52"/>
  <c r="L56" s="1"/>
  <c r="L68" s="1"/>
  <c r="L53"/>
  <c r="L57" s="1"/>
  <c r="L69" s="1"/>
  <c r="P44"/>
  <c r="Q44" s="1"/>
  <c r="P45"/>
  <c r="Q45" s="1"/>
  <c r="J54"/>
  <c r="J58" s="1"/>
  <c r="J70" s="1"/>
  <c r="Q48"/>
  <c r="Q50"/>
  <c r="I52"/>
  <c r="I56" s="1"/>
  <c r="I68" s="1"/>
  <c r="Q29"/>
  <c r="I53"/>
  <c r="I57" s="1"/>
  <c r="I69" s="1"/>
  <c r="I54"/>
  <c r="I58" s="1"/>
  <c r="Q36"/>
  <c r="C68"/>
  <c r="C69"/>
  <c r="P53"/>
  <c r="P70"/>
  <c r="O33"/>
  <c r="J52"/>
  <c r="J56" s="1"/>
  <c r="J68" s="1"/>
  <c r="O52"/>
  <c r="F57"/>
  <c r="F69" s="1"/>
  <c r="P69" s="1"/>
  <c r="O34"/>
  <c r="Q34" s="1"/>
  <c r="P46"/>
  <c r="Q46" s="1"/>
  <c r="P54"/>
  <c r="P57"/>
  <c r="D56"/>
  <c r="P33"/>
  <c r="O68" l="1"/>
  <c r="O54"/>
  <c r="Q54" s="1"/>
  <c r="O57"/>
  <c r="Q57" s="1"/>
  <c r="P52"/>
  <c r="Q52" s="1"/>
  <c r="O53"/>
  <c r="O56"/>
  <c r="P58"/>
  <c r="O69"/>
  <c r="Q69" s="1"/>
  <c r="D68"/>
  <c r="P68" s="1"/>
  <c r="Q68" s="1"/>
  <c r="P56"/>
  <c r="Q56" s="1"/>
  <c r="I70"/>
  <c r="O70" s="1"/>
  <c r="Q70" s="1"/>
  <c r="O58"/>
  <c r="Q58" s="1"/>
  <c r="Q33"/>
  <c r="Q53"/>
  <c r="H50" i="12" l="1"/>
  <c r="H445" s="1"/>
  <c r="H49"/>
  <c r="H444" s="1"/>
  <c r="H48"/>
  <c r="H443" s="1"/>
  <c r="X50"/>
  <c r="X445" s="1"/>
  <c r="W50"/>
  <c r="W445" s="1"/>
  <c r="X49"/>
  <c r="X444" s="1"/>
  <c r="W49"/>
  <c r="W444" s="1"/>
  <c r="X48"/>
  <c r="X443" s="1"/>
  <c r="T50"/>
  <c r="T445" s="1"/>
  <c r="S50"/>
  <c r="S445" s="1"/>
  <c r="R50"/>
  <c r="R445" s="1"/>
  <c r="Q50"/>
  <c r="Q445" s="1"/>
  <c r="T49"/>
  <c r="T444" s="1"/>
  <c r="S49"/>
  <c r="S444" s="1"/>
  <c r="R49"/>
  <c r="R444" s="1"/>
  <c r="Q49"/>
  <c r="Q444" s="1"/>
  <c r="T48"/>
  <c r="T443" s="1"/>
  <c r="S48"/>
  <c r="S443" s="1"/>
  <c r="R48"/>
  <c r="R443" s="1"/>
  <c r="Q48"/>
  <c r="Q443" s="1"/>
  <c r="N50"/>
  <c r="N445" s="1"/>
  <c r="M50"/>
  <c r="M445" s="1"/>
  <c r="L50"/>
  <c r="L445" s="1"/>
  <c r="K50"/>
  <c r="K445" s="1"/>
  <c r="J50"/>
  <c r="J445" s="1"/>
  <c r="N49"/>
  <c r="N444" s="1"/>
  <c r="M49"/>
  <c r="M444" s="1"/>
  <c r="L49"/>
  <c r="L444" s="1"/>
  <c r="K49"/>
  <c r="K444" s="1"/>
  <c r="J49"/>
  <c r="J444" s="1"/>
  <c r="N48"/>
  <c r="N443" s="1"/>
  <c r="M48"/>
  <c r="M443" s="1"/>
  <c r="L48"/>
  <c r="L443" s="1"/>
  <c r="K48"/>
  <c r="K443" s="1"/>
  <c r="C50"/>
  <c r="C49"/>
  <c r="F50"/>
  <c r="F445" s="1"/>
  <c r="E50"/>
  <c r="D50"/>
  <c r="F49"/>
  <c r="F444" s="1"/>
  <c r="E49"/>
  <c r="D49"/>
  <c r="F48"/>
  <c r="F443" s="1"/>
  <c r="E48"/>
  <c r="D48"/>
  <c r="C48"/>
  <c r="U49" l="1"/>
  <c r="U444" s="1"/>
  <c r="U50"/>
  <c r="U445" s="1"/>
  <c r="G50"/>
  <c r="G445" s="1"/>
  <c r="G48"/>
  <c r="G443" s="1"/>
  <c r="O48"/>
  <c r="O443" s="1"/>
  <c r="G49"/>
  <c r="G444" s="1"/>
  <c r="O50"/>
  <c r="O445" s="1"/>
  <c r="U48"/>
  <c r="U443" s="1"/>
  <c r="O49"/>
  <c r="O444" s="1"/>
  <c r="U46"/>
  <c r="U45"/>
  <c r="U44"/>
  <c r="U42"/>
  <c r="U41"/>
  <c r="U40"/>
  <c r="U38"/>
  <c r="U37"/>
  <c r="U36"/>
  <c r="U34"/>
  <c r="U33"/>
  <c r="U32"/>
  <c r="U30"/>
  <c r="U29"/>
  <c r="U28"/>
  <c r="U26"/>
  <c r="U25"/>
  <c r="U24"/>
  <c r="U22"/>
  <c r="U21"/>
  <c r="U20"/>
  <c r="O46"/>
  <c r="O45"/>
  <c r="O44"/>
  <c r="O42"/>
  <c r="O41"/>
  <c r="O40"/>
  <c r="O38"/>
  <c r="O37"/>
  <c r="O36"/>
  <c r="O34"/>
  <c r="O33"/>
  <c r="O32"/>
  <c r="O30"/>
  <c r="O29"/>
  <c r="O28"/>
  <c r="O26"/>
  <c r="O25"/>
  <c r="O24"/>
  <c r="O22"/>
  <c r="O21"/>
  <c r="O20"/>
  <c r="G46"/>
  <c r="G45"/>
  <c r="G44"/>
  <c r="G42"/>
  <c r="G41"/>
  <c r="G40"/>
  <c r="G38"/>
  <c r="G37"/>
  <c r="G36"/>
  <c r="G34"/>
  <c r="G33"/>
  <c r="G32"/>
  <c r="G30"/>
  <c r="G29"/>
  <c r="G28"/>
  <c r="G26"/>
  <c r="G25"/>
  <c r="G24"/>
  <c r="G22"/>
  <c r="G21"/>
  <c r="G20"/>
  <c r="AT46"/>
  <c r="AS46"/>
  <c r="AK45"/>
  <c r="AJ45"/>
  <c r="AI45"/>
  <c r="AG45"/>
  <c r="AF45"/>
  <c r="AB45"/>
  <c r="AM44"/>
  <c r="AL44"/>
  <c r="AK44"/>
  <c r="AJ44"/>
  <c r="AI44"/>
  <c r="AH44"/>
  <c r="AG44"/>
  <c r="AF44"/>
  <c r="AE44"/>
  <c r="AD44"/>
  <c r="AB44"/>
  <c r="AT42"/>
  <c r="AG42"/>
  <c r="AS42" s="1"/>
  <c r="AT41"/>
  <c r="AI41"/>
  <c r="AB41"/>
  <c r="AM40"/>
  <c r="AL40"/>
  <c r="AK40"/>
  <c r="AJ40"/>
  <c r="AI40"/>
  <c r="AH40"/>
  <c r="AG40"/>
  <c r="AD40"/>
  <c r="AC40"/>
  <c r="AB40"/>
  <c r="AT38"/>
  <c r="AS38"/>
  <c r="AK37"/>
  <c r="AJ37"/>
  <c r="AI37"/>
  <c r="AG37"/>
  <c r="AF37"/>
  <c r="AB37"/>
  <c r="AM36"/>
  <c r="AL36"/>
  <c r="AK36"/>
  <c r="AJ36"/>
  <c r="AI36"/>
  <c r="AH36"/>
  <c r="AG36"/>
  <c r="AF36"/>
  <c r="AE36"/>
  <c r="AD36"/>
  <c r="AB36"/>
  <c r="AT34"/>
  <c r="AG34"/>
  <c r="AB34"/>
  <c r="AT33"/>
  <c r="AG33"/>
  <c r="AB33"/>
  <c r="AQ32"/>
  <c r="AP32"/>
  <c r="AO32"/>
  <c r="AN32"/>
  <c r="AM32"/>
  <c r="AL32"/>
  <c r="AK32"/>
  <c r="AJ32"/>
  <c r="AI32"/>
  <c r="AH32"/>
  <c r="AG32"/>
  <c r="AE32"/>
  <c r="AD32"/>
  <c r="AB32"/>
  <c r="AT30"/>
  <c r="AG30"/>
  <c r="AB30"/>
  <c r="AT29"/>
  <c r="AG29"/>
  <c r="AB29"/>
  <c r="AQ28"/>
  <c r="AP28"/>
  <c r="AO28"/>
  <c r="AN28"/>
  <c r="AM28"/>
  <c r="AL28"/>
  <c r="AK28"/>
  <c r="AJ28"/>
  <c r="AI28"/>
  <c r="AH28"/>
  <c r="AG28"/>
  <c r="AE28"/>
  <c r="AD28"/>
  <c r="AB28"/>
  <c r="AT26"/>
  <c r="AG26"/>
  <c r="AB26"/>
  <c r="AT25"/>
  <c r="AG25"/>
  <c r="AB25"/>
  <c r="AQ24"/>
  <c r="AP24"/>
  <c r="AO24"/>
  <c r="AN24"/>
  <c r="AM24"/>
  <c r="AL24"/>
  <c r="AK24"/>
  <c r="AJ24"/>
  <c r="AI24"/>
  <c r="AH24"/>
  <c r="AG24"/>
  <c r="AE24"/>
  <c r="AD24"/>
  <c r="AB24"/>
  <c r="AT22"/>
  <c r="AG22"/>
  <c r="AB22"/>
  <c r="AT21"/>
  <c r="AG21"/>
  <c r="AB21"/>
  <c r="AQ20"/>
  <c r="AP20"/>
  <c r="AO20"/>
  <c r="AN20"/>
  <c r="AM20"/>
  <c r="AL20"/>
  <c r="AK20"/>
  <c r="AJ20"/>
  <c r="AI20"/>
  <c r="AH20"/>
  <c r="AG20"/>
  <c r="AE20"/>
  <c r="AD20"/>
  <c r="AB20"/>
  <c r="AT18"/>
  <c r="AG18"/>
  <c r="AB18"/>
  <c r="AT17"/>
  <c r="AG17"/>
  <c r="AB17"/>
  <c r="AQ16"/>
  <c r="AP16"/>
  <c r="AO16"/>
  <c r="AN16"/>
  <c r="AM16"/>
  <c r="AL16"/>
  <c r="AK16"/>
  <c r="AJ16"/>
  <c r="AI16"/>
  <c r="AH16"/>
  <c r="AG16"/>
  <c r="AE16"/>
  <c r="AD16"/>
  <c r="AB16"/>
  <c r="AT14"/>
  <c r="AG14"/>
  <c r="AB14"/>
  <c r="AT13"/>
  <c r="AG13"/>
  <c r="AB13"/>
  <c r="AQ12"/>
  <c r="AP12"/>
  <c r="AO12"/>
  <c r="AN12"/>
  <c r="AM12"/>
  <c r="AL12"/>
  <c r="AK12"/>
  <c r="AJ12"/>
  <c r="AI12"/>
  <c r="AH12"/>
  <c r="AG12"/>
  <c r="AE12"/>
  <c r="AD12"/>
  <c r="AB12"/>
  <c r="AN46" i="3"/>
  <c r="AM46"/>
  <c r="AE45"/>
  <c r="AD45"/>
  <c r="AC45"/>
  <c r="AA45"/>
  <c r="Z45"/>
  <c r="V45"/>
  <c r="AG44"/>
  <c r="AF44"/>
  <c r="AE44"/>
  <c r="AD44"/>
  <c r="AC44"/>
  <c r="AB44"/>
  <c r="AA44"/>
  <c r="Z44"/>
  <c r="Y44"/>
  <c r="X44"/>
  <c r="V44"/>
  <c r="AN31"/>
  <c r="AA31"/>
  <c r="V31"/>
  <c r="AN30"/>
  <c r="AA30"/>
  <c r="V30"/>
  <c r="AK29"/>
  <c r="AJ29"/>
  <c r="AI29"/>
  <c r="AH29"/>
  <c r="AG29"/>
  <c r="AF29"/>
  <c r="AE29"/>
  <c r="AD29"/>
  <c r="AC29"/>
  <c r="AB29"/>
  <c r="AA29"/>
  <c r="Y29"/>
  <c r="X29"/>
  <c r="V29"/>
  <c r="AN27"/>
  <c r="AA27"/>
  <c r="V27"/>
  <c r="AN26"/>
  <c r="AA26"/>
  <c r="V26"/>
  <c r="AK25"/>
  <c r="AJ25"/>
  <c r="AI25"/>
  <c r="AH25"/>
  <c r="AG25"/>
  <c r="AF25"/>
  <c r="AE25"/>
  <c r="AD25"/>
  <c r="AC25"/>
  <c r="AB25"/>
  <c r="AA25"/>
  <c r="Y25"/>
  <c r="X25"/>
  <c r="V25"/>
  <c r="AN23"/>
  <c r="AA23"/>
  <c r="V23"/>
  <c r="AN22"/>
  <c r="AA22"/>
  <c r="V22"/>
  <c r="AK21"/>
  <c r="AJ21"/>
  <c r="AI21"/>
  <c r="AH21"/>
  <c r="AG21"/>
  <c r="AF21"/>
  <c r="AE21"/>
  <c r="AD21"/>
  <c r="AC21"/>
  <c r="AB21"/>
  <c r="AA21"/>
  <c r="Y21"/>
  <c r="X21"/>
  <c r="V21"/>
  <c r="AM31" l="1"/>
  <c r="AO31" s="1"/>
  <c r="AN25"/>
  <c r="AM26"/>
  <c r="AO26" s="1"/>
  <c r="AN45"/>
  <c r="AS30" i="12"/>
  <c r="AU30" s="1"/>
  <c r="AT36"/>
  <c r="AS40"/>
  <c r="AS41"/>
  <c r="AU41" s="1"/>
  <c r="AU46"/>
  <c r="AS17"/>
  <c r="AU17" s="1"/>
  <c r="AS25"/>
  <c r="AU25" s="1"/>
  <c r="AU42"/>
  <c r="AS44"/>
  <c r="AS20"/>
  <c r="AS21"/>
  <c r="AU21" s="1"/>
  <c r="AS28"/>
  <c r="AS29"/>
  <c r="AU29" s="1"/>
  <c r="AS36"/>
  <c r="AU36" s="1"/>
  <c r="AT45"/>
  <c r="AT44"/>
  <c r="AS16"/>
  <c r="AS24"/>
  <c r="AT16"/>
  <c r="AS18"/>
  <c r="AU18" s="1"/>
  <c r="AT24"/>
  <c r="AS26"/>
  <c r="AU26" s="1"/>
  <c r="AT32"/>
  <c r="AS34"/>
  <c r="AU34" s="1"/>
  <c r="AU38"/>
  <c r="AS32"/>
  <c r="AS33"/>
  <c r="AU33" s="1"/>
  <c r="AS37"/>
  <c r="AT37"/>
  <c r="AS45"/>
  <c r="AT20"/>
  <c r="AS22"/>
  <c r="AU22" s="1"/>
  <c r="AT28"/>
  <c r="AS12"/>
  <c r="AS13"/>
  <c r="AU13" s="1"/>
  <c r="AS14"/>
  <c r="AU14" s="1"/>
  <c r="AT40"/>
  <c r="AT12"/>
  <c r="AM23" i="3"/>
  <c r="AO23" s="1"/>
  <c r="AM27"/>
  <c r="AO27" s="1"/>
  <c r="AN29"/>
  <c r="AM30"/>
  <c r="AO30" s="1"/>
  <c r="AM22"/>
  <c r="AO22" s="1"/>
  <c r="AM45"/>
  <c r="AO46"/>
  <c r="AM21"/>
  <c r="AN21"/>
  <c r="AM25"/>
  <c r="AM29"/>
  <c r="AM44"/>
  <c r="AN44"/>
  <c r="AO29" l="1"/>
  <c r="AO44"/>
  <c r="AO21"/>
  <c r="AO45"/>
  <c r="AO25"/>
  <c r="AU24" i="12"/>
  <c r="AU44"/>
  <c r="AU40"/>
  <c r="AU20"/>
  <c r="AU32"/>
  <c r="AU45"/>
  <c r="AU12"/>
  <c r="AU28"/>
  <c r="AU37"/>
  <c r="AU16"/>
  <c r="AL50" i="3" l="1"/>
  <c r="AK50"/>
  <c r="AJ50"/>
  <c r="AI50"/>
  <c r="AH50"/>
  <c r="AG50"/>
  <c r="AF50"/>
  <c r="AE50"/>
  <c r="AD50"/>
  <c r="AC50"/>
  <c r="AB50"/>
  <c r="Z50"/>
  <c r="Y50"/>
  <c r="X50"/>
  <c r="W50"/>
  <c r="AL49"/>
  <c r="AK49"/>
  <c r="AJ49"/>
  <c r="AI49"/>
  <c r="AH49"/>
  <c r="AG49"/>
  <c r="AF49"/>
  <c r="AB49"/>
  <c r="Y49"/>
  <c r="X49"/>
  <c r="W49"/>
  <c r="AL48"/>
  <c r="AN42"/>
  <c r="AA42"/>
  <c r="AM42" s="1"/>
  <c r="AN41"/>
  <c r="AC41"/>
  <c r="V41"/>
  <c r="AG40"/>
  <c r="AF40"/>
  <c r="AE40"/>
  <c r="AD40"/>
  <c r="AC40"/>
  <c r="AB40"/>
  <c r="AA40"/>
  <c r="X40"/>
  <c r="W40"/>
  <c r="W48" s="1"/>
  <c r="V40"/>
  <c r="AN38"/>
  <c r="AM38"/>
  <c r="AE49"/>
  <c r="AD49"/>
  <c r="Z49"/>
  <c r="Z48"/>
  <c r="AN19"/>
  <c r="AA19"/>
  <c r="V19"/>
  <c r="AN18"/>
  <c r="AA18"/>
  <c r="V18"/>
  <c r="AK17"/>
  <c r="AJ17"/>
  <c r="AI17"/>
  <c r="AH17"/>
  <c r="AG17"/>
  <c r="AF17"/>
  <c r="AE17"/>
  <c r="AD17"/>
  <c r="AC17"/>
  <c r="AB17"/>
  <c r="AA17"/>
  <c r="Y17"/>
  <c r="X17"/>
  <c r="V17"/>
  <c r="AN15"/>
  <c r="AA15"/>
  <c r="V15"/>
  <c r="V50" s="1"/>
  <c r="AN14"/>
  <c r="AA14"/>
  <c r="V14"/>
  <c r="AK13"/>
  <c r="AK48" s="1"/>
  <c r="AJ13"/>
  <c r="AJ48" s="1"/>
  <c r="AI13"/>
  <c r="AI48" s="1"/>
  <c r="AH13"/>
  <c r="AH48" s="1"/>
  <c r="AG13"/>
  <c r="AF13"/>
  <c r="AE13"/>
  <c r="AD13"/>
  <c r="AC13"/>
  <c r="AB13"/>
  <c r="AA13"/>
  <c r="Y13"/>
  <c r="X13"/>
  <c r="V13"/>
  <c r="AM18" l="1"/>
  <c r="AO18" s="1"/>
  <c r="AA50"/>
  <c r="AM50" s="1"/>
  <c r="AM41"/>
  <c r="AO41" s="1"/>
  <c r="AN13"/>
  <c r="AM17"/>
  <c r="V49"/>
  <c r="V48"/>
  <c r="AC49"/>
  <c r="AM15"/>
  <c r="AO15" s="1"/>
  <c r="AM19"/>
  <c r="AO19" s="1"/>
  <c r="AO42"/>
  <c r="AG48"/>
  <c r="AM14"/>
  <c r="AO14" s="1"/>
  <c r="AB48"/>
  <c r="AF48"/>
  <c r="AO38"/>
  <c r="AM40"/>
  <c r="Y48"/>
  <c r="AD48"/>
  <c r="AM13"/>
  <c r="AA49"/>
  <c r="AN17"/>
  <c r="AA48"/>
  <c r="AE48"/>
  <c r="AN40"/>
  <c r="AN50"/>
  <c r="AC48"/>
  <c r="AN49"/>
  <c r="X48"/>
  <c r="AO13" l="1"/>
  <c r="AM48"/>
  <c r="AO17"/>
  <c r="AO40"/>
  <c r="AM49"/>
  <c r="AO49" s="1"/>
  <c r="AN48"/>
  <c r="AO50"/>
  <c r="AO48" l="1"/>
</calcChain>
</file>

<file path=xl/sharedStrings.xml><?xml version="1.0" encoding="utf-8"?>
<sst xmlns="http://schemas.openxmlformats.org/spreadsheetml/2006/main" count="8558" uniqueCount="1064">
  <si>
    <t>T : Total</t>
  </si>
  <si>
    <t>F : Filles</t>
  </si>
  <si>
    <t xml:space="preserve">    Première Année</t>
  </si>
  <si>
    <r>
      <t xml:space="preserve">     2</t>
    </r>
    <r>
      <rPr>
        <sz val="12"/>
        <rFont val="Times New Roman"/>
        <family val="1"/>
      </rPr>
      <t xml:space="preserve"> ème A</t>
    </r>
  </si>
  <si>
    <r>
      <t xml:space="preserve">     3</t>
    </r>
    <r>
      <rPr>
        <sz val="12"/>
        <rFont val="Times New Roman"/>
        <family val="1"/>
      </rPr>
      <t xml:space="preserve"> ème A</t>
    </r>
  </si>
  <si>
    <r>
      <t xml:space="preserve">     4</t>
    </r>
    <r>
      <rPr>
        <sz val="12"/>
        <rFont val="Times New Roman"/>
        <family val="1"/>
      </rPr>
      <t xml:space="preserve"> ème A</t>
    </r>
  </si>
  <si>
    <r>
      <t xml:space="preserve">     5</t>
    </r>
    <r>
      <rPr>
        <sz val="12"/>
        <rFont val="Times New Roman"/>
        <family val="1"/>
      </rPr>
      <t xml:space="preserve"> ème A</t>
    </r>
  </si>
  <si>
    <r>
      <t xml:space="preserve">     6</t>
    </r>
    <r>
      <rPr>
        <sz val="12"/>
        <rFont val="Times New Roman"/>
        <family val="1"/>
      </rPr>
      <t xml:space="preserve"> ème A</t>
    </r>
  </si>
  <si>
    <r>
      <t xml:space="preserve">     7</t>
    </r>
    <r>
      <rPr>
        <sz val="12"/>
        <rFont val="Times New Roman"/>
        <family val="1"/>
      </rPr>
      <t xml:space="preserve"> ème A</t>
    </r>
  </si>
  <si>
    <t xml:space="preserve">TOTAL </t>
  </si>
  <si>
    <t>E : Etrangers</t>
  </si>
  <si>
    <t xml:space="preserve">Bac Ant </t>
  </si>
  <si>
    <t>TRF</t>
  </si>
  <si>
    <t>DB</t>
  </si>
  <si>
    <t>TRP</t>
  </si>
  <si>
    <t>Admis</t>
  </si>
  <si>
    <t>Rép</t>
  </si>
  <si>
    <t>Bac 09</t>
  </si>
  <si>
    <t>Fac de Medecine</t>
  </si>
  <si>
    <t>T</t>
  </si>
  <si>
    <t>Medecine</t>
  </si>
  <si>
    <t>F</t>
  </si>
  <si>
    <t>E</t>
  </si>
  <si>
    <t>Chirurgie Dentaire</t>
  </si>
  <si>
    <t>Pharmaçie</t>
  </si>
  <si>
    <t>TOTAL Fac Medecine</t>
  </si>
  <si>
    <t>Ministère de l'Enseignement Supérieur et de la Recherche Scientifique</t>
  </si>
  <si>
    <t>Direction du Développement et de la Prospective</t>
  </si>
  <si>
    <r>
      <t>Diplôme Préparé:</t>
    </r>
    <r>
      <rPr>
        <sz val="13"/>
        <rFont val="Times New Roman (Arabic)"/>
      </rPr>
      <t xml:space="preserve"> ………………………………………………………………</t>
    </r>
  </si>
  <si>
    <t xml:space="preserve"> Transférés</t>
  </si>
  <si>
    <t xml:space="preserve"> Doublants</t>
  </si>
  <si>
    <t>Triplants</t>
  </si>
  <si>
    <t>Répétitifs</t>
  </si>
  <si>
    <r>
      <t>4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</si>
  <si>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2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</si>
  <si>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3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</si>
  <si>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5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</si>
  <si>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6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</si>
  <si>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7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</si>
  <si>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t>Domaine/ Filière/Spécialité</t>
  </si>
  <si>
    <r>
      <rPr>
        <b/>
        <sz val="12"/>
        <rFont val="Times New Roman"/>
        <family val="1"/>
      </rPr>
      <t>T</t>
    </r>
    <r>
      <rPr>
        <sz val="12"/>
        <rFont val="Times New Roman"/>
        <family val="1"/>
      </rPr>
      <t xml:space="preserve"> : Total                          </t>
    </r>
    <r>
      <rPr>
        <b/>
        <sz val="12"/>
        <rFont val="Times New Roman"/>
        <family val="1"/>
      </rPr>
      <t xml:space="preserve">   F</t>
    </r>
    <r>
      <rPr>
        <sz val="12"/>
        <rFont val="Times New Roman"/>
        <family val="1"/>
      </rPr>
      <t xml:space="preserve"> : Filles                             </t>
    </r>
    <r>
      <rPr>
        <b/>
        <sz val="12"/>
        <rFont val="Times New Roman"/>
        <family val="1"/>
      </rPr>
      <t xml:space="preserve"> E</t>
    </r>
    <r>
      <rPr>
        <sz val="12"/>
        <rFont val="Times New Roman"/>
        <family val="1"/>
      </rPr>
      <t xml:space="preserve"> : Etrangers</t>
    </r>
  </si>
  <si>
    <r>
      <t>Nouveaux Inscrits en 1</t>
    </r>
    <r>
      <rPr>
        <vertAlign val="superscript"/>
        <sz val="10"/>
        <rFont val="Times New Roman"/>
        <family val="1"/>
      </rPr>
      <t>ére</t>
    </r>
    <r>
      <rPr>
        <sz val="10"/>
        <rFont val="Times New Roman"/>
        <family val="1"/>
      </rPr>
      <t xml:space="preserve"> année</t>
    </r>
  </si>
  <si>
    <t>Première Année</t>
  </si>
  <si>
    <r>
      <t>Diplôme Préparé:</t>
    </r>
    <r>
      <rPr>
        <sz val="13"/>
        <rFont val="Times New Roman (Arabic)"/>
      </rPr>
      <t xml:space="preserve"> ……………………………………………………</t>
    </r>
  </si>
  <si>
    <t>TAB 5: TABLEAU DES DIPLOMES DE GRADUATION</t>
  </si>
  <si>
    <t>Dont Féminin</t>
  </si>
  <si>
    <t>Dont Etrangers</t>
  </si>
  <si>
    <t>Mathématiques</t>
  </si>
  <si>
    <t>Chimie</t>
  </si>
  <si>
    <t>TOTAL</t>
  </si>
  <si>
    <t>TAB 1: TABLEAU DES INSCRITS EN GRADUATION SYSTÈME CLASSIQUE</t>
  </si>
  <si>
    <t>TAB 2: TABLEAU DES INSCRITS EN GRADUATION SYSTÈME LMD LICENCE</t>
  </si>
  <si>
    <t>TAB 3: TABLEAU DES INSCRITS EN GRADUATION SYSTÈME LMD MASTER</t>
  </si>
  <si>
    <t>TAB 4: TABLEAU DES INSCRITS EN POST GRADUATION</t>
  </si>
  <si>
    <t>NB: Veuillez préciser le diplôme préparé.</t>
  </si>
  <si>
    <t>* Veuillez préciser le diplôme préparé.: Ingénieur, Docteur , Licence  et Master (LMD).</t>
  </si>
  <si>
    <t>TAB 6: TABLEAU DES DIPLOMES DE POST GRADUATION</t>
  </si>
  <si>
    <t>Langues Etrangères</t>
  </si>
  <si>
    <t>TOTAL GENERAL</t>
  </si>
  <si>
    <t>Techniques Mathématiques: Génie des Procédés</t>
  </si>
  <si>
    <t>Techniques Mathématiques: Génie Civil</t>
  </si>
  <si>
    <t>Techniques Mathématiques: Génie Electrique</t>
  </si>
  <si>
    <t>Techniques Mathématiques: Génie Mécanique</t>
  </si>
  <si>
    <t>Sciences Experimentales</t>
  </si>
  <si>
    <t>Gestion et Economie</t>
  </si>
  <si>
    <t>Lettres et Philosophie</t>
  </si>
  <si>
    <t>Bâtiment et Travaux Publics</t>
  </si>
  <si>
    <t>Fabrication Mécanique</t>
  </si>
  <si>
    <t>Electrotechnique</t>
  </si>
  <si>
    <t>Electronique</t>
  </si>
  <si>
    <t>Techniques Comptables</t>
  </si>
  <si>
    <t>Technologie : Génie Civil</t>
  </si>
  <si>
    <t>Technologie : Génie Electrique</t>
  </si>
  <si>
    <t>Technologie : Génie Mécanique</t>
  </si>
  <si>
    <t>Sciences Exactes</t>
  </si>
  <si>
    <t>Sces. de la Nature et de la Vie</t>
  </si>
  <si>
    <t>Lettres et Langues Etrangères</t>
  </si>
  <si>
    <t>Lettres et Sciences Islamiques</t>
  </si>
  <si>
    <t>Lettres et Sciences Humaines</t>
  </si>
  <si>
    <t>Bac Antérieur</t>
  </si>
  <si>
    <t xml:space="preserve">                            Année du Bac             Série de Bac</t>
  </si>
  <si>
    <t>Bac Etranger</t>
  </si>
  <si>
    <t>Bac Algérien</t>
  </si>
  <si>
    <t>Filière d'Inscription ====&gt;&gt;&gt;</t>
  </si>
  <si>
    <t>TAB 7: TABLEAU DES NOUVEAUX INSCRITS EN GRADUATION</t>
  </si>
  <si>
    <t>S/Total Enseignement Générale</t>
  </si>
  <si>
    <t>S/Total Enseignement Technique</t>
  </si>
  <si>
    <t>S/Total Nouveau Régime</t>
  </si>
  <si>
    <t>TAB 1: TABLEAU DES INSCRITS EN GRADUATION SYSTÈME CLASSIQUE (Suite)</t>
  </si>
  <si>
    <t>Filière/Spécialité (*)</t>
  </si>
  <si>
    <t>(*) Donner une seule spécialité et/ou option par ligne</t>
  </si>
  <si>
    <t>NB: Veuillez préciser le diplôme préparé.: Magistère, Doctorat, Doctorat LMD.</t>
  </si>
  <si>
    <t>Nouveaux Inscrits Bac 2017</t>
  </si>
  <si>
    <t>Bac Antérieur a 2017</t>
  </si>
  <si>
    <t>Bac 2017</t>
  </si>
  <si>
    <t>N.B: Comptabiliser uniquement les diplômés de l'année 2017, c'est-à-dire les étudiants inscrits en dernière année de leur cycle d'étude durant l'année universitaire 2016/2017 et ayant terminé avec succès leurs études avant la fin de l'année 2017.</t>
  </si>
  <si>
    <t>N.B: Comptabiliser uniquement les diplômés de l'année 2017; c'est-à-dire les post-gradués inscrits durant l'année universitaire 2016/2017 et ayant soutenu leurs thèses avant la fin de l'année 2017.</t>
  </si>
  <si>
    <t xml:space="preserve">DES INSCRITS  </t>
  </si>
  <si>
    <t>EN LICENCE LMD</t>
  </si>
  <si>
    <t xml:space="preserve"> EN SYSTÈME CLASSIQUE</t>
  </si>
  <si>
    <t>DES INSCRITS</t>
  </si>
  <si>
    <t>EN MASTER LMD</t>
  </si>
  <si>
    <t>Système classique cycle court</t>
  </si>
  <si>
    <t>Système classique cycle long</t>
  </si>
  <si>
    <t>Classes préparatoires</t>
  </si>
  <si>
    <t>licence LMD</t>
  </si>
  <si>
    <t>Total</t>
  </si>
  <si>
    <t>Master LMD</t>
  </si>
  <si>
    <t xml:space="preserve">    Nouveaux Inscrits 17-18</t>
  </si>
  <si>
    <t xml:space="preserve">    Inscrits en Graduation 17-18</t>
  </si>
  <si>
    <t xml:space="preserve">    Diplômes de la Graduation 16-17</t>
  </si>
  <si>
    <t>Dont Doctorat LMD</t>
  </si>
  <si>
    <t xml:space="preserve">NB: Veuillez préciser le domaine ou la filière de formation. </t>
  </si>
  <si>
    <t>Inscrits en P.Graduation 17-18</t>
  </si>
  <si>
    <t>Veuillez mettre à jour les formules selon les dimensions du tableau</t>
  </si>
  <si>
    <t xml:space="preserve">NB: Veuillez préciser le domaines, filières de formation et spécialités. </t>
  </si>
  <si>
    <t>Veuillez insérer en ligne, le total pour chaque filière de formation, domaine et faculté.</t>
  </si>
  <si>
    <t xml:space="preserve">Veuillez insérer en ligne, le total pour chaque filière , domaines, facultés et diplôme préparé. </t>
  </si>
  <si>
    <t xml:space="preserve">TOTAL GENERAL DES DIPLOMES             </t>
  </si>
  <si>
    <t>TABLEAU RECAPITULATIF DE L'ETABLISSEMENT</t>
  </si>
  <si>
    <r>
      <t>(*)</t>
    </r>
    <r>
      <rPr>
        <sz val="12"/>
        <rFont val="Times New Roman"/>
        <family val="1"/>
      </rPr>
      <t>Il s'agit des filières disposant d'un parcours d'étude dés la première année.</t>
    </r>
  </si>
  <si>
    <r>
      <t>Domaine ou Filière</t>
    </r>
    <r>
      <rPr>
        <b/>
        <sz val="10"/>
        <rFont val="Times New Roman"/>
        <family val="1"/>
      </rPr>
      <t>(*)</t>
    </r>
  </si>
  <si>
    <t>Veuillez respecter la mise en page et la mise en forme des tableaux.</t>
  </si>
  <si>
    <t>Veuillez mettre à jour les formules des tableaux.</t>
  </si>
  <si>
    <t>Tronc commun du domaine n°1</t>
  </si>
  <si>
    <t>Spécialité 1</t>
  </si>
  <si>
    <t>Spécialité 2</t>
  </si>
  <si>
    <t>Spécialité 3</t>
  </si>
  <si>
    <t>Total filière 1</t>
  </si>
  <si>
    <t>Spécialité 4</t>
  </si>
  <si>
    <t>Total filière 2</t>
  </si>
  <si>
    <t>Total domaine n°1</t>
  </si>
  <si>
    <t>TOTAL FACULTE 1</t>
  </si>
  <si>
    <t>FACULTE 1</t>
  </si>
  <si>
    <t>Licence LMD</t>
  </si>
  <si>
    <t>ETABLISSEMENT 1</t>
  </si>
  <si>
    <t xml:space="preserve">Filière à recrutement national;  </t>
  </si>
  <si>
    <t xml:space="preserve">calasses préparatoires; MCIL;ISTA. </t>
  </si>
  <si>
    <t>----------------</t>
  </si>
  <si>
    <t>Faculté 3</t>
  </si>
  <si>
    <t>Facuté N</t>
  </si>
  <si>
    <t>Faculté 2</t>
  </si>
  <si>
    <t xml:space="preserve">Voir l'exemple ci-dessous pour une faculté </t>
  </si>
  <si>
    <t xml:space="preserve">TOTAL DES INSCRITS  </t>
  </si>
  <si>
    <t>(FAC1+FAC2+…+FACN)</t>
  </si>
  <si>
    <t xml:space="preserve">EN LICENCE LMD </t>
  </si>
  <si>
    <t>Conception valable pour les tableaux 1; 2; 3; 4; 5 et 6</t>
  </si>
  <si>
    <r>
      <rPr>
        <sz val="12"/>
        <color rgb="FFFF0000"/>
        <rFont val="Times New Roman"/>
        <family val="1"/>
      </rPr>
      <t>Ecoles nationales supérieurs:</t>
    </r>
    <r>
      <rPr>
        <sz val="12"/>
        <rFont val="Times New Roman"/>
        <family val="1"/>
      </rPr>
      <t xml:space="preserve"> Veuillez remplir les données du 1ere cycle (classes préparatoires intégrées) dans ce tableau</t>
    </r>
  </si>
  <si>
    <t xml:space="preserve">Domaine/Filière/Spécialité </t>
  </si>
  <si>
    <t xml:space="preserve">Etablissement Universitaire:         </t>
  </si>
  <si>
    <t xml:space="preserve">Faculté ou Institut.:            </t>
  </si>
  <si>
    <t>Veuillez consulter le lien suivant -Cliquer ici-</t>
  </si>
  <si>
    <r>
      <rPr>
        <sz val="12"/>
        <color rgb="FFFF0000"/>
        <rFont val="Times New Roman"/>
        <family val="1"/>
      </rPr>
      <t>Ecoles nationales supérieurs:</t>
    </r>
    <r>
      <rPr>
        <sz val="12"/>
        <rFont val="Times New Roman"/>
        <family val="1"/>
      </rPr>
      <t xml:space="preserve"> Veuillez remplir les données du 2éme cycle (master de 3 ans) dans ce tableau.</t>
    </r>
  </si>
  <si>
    <t>NB: Veuillez préciser le diplôme préparé (Doctorat, PES, PEM, MEP…), filières de formation et spécialités (Médecine, pharmacie, mathématique, anglais…)</t>
  </si>
  <si>
    <t>Génie Mécanique</t>
  </si>
  <si>
    <t>Construction Mécanique</t>
  </si>
  <si>
    <t>Energétique</t>
  </si>
  <si>
    <t>Génie Civil</t>
  </si>
  <si>
    <t>Hydraulique Urbaine</t>
  </si>
  <si>
    <t>Ouvrages et Aménagement Hydraulique</t>
  </si>
  <si>
    <t>Génie des Procédés</t>
  </si>
  <si>
    <t>Automatique</t>
  </si>
  <si>
    <t>Télécommunication</t>
  </si>
  <si>
    <t>Electromécanique</t>
  </si>
  <si>
    <t>Génie Minier</t>
  </si>
  <si>
    <t>Valorisation des Ressources Minérales</t>
  </si>
  <si>
    <t>Université A/Mira de Bejaia</t>
  </si>
  <si>
    <t>Université A/Mira de bejaia</t>
  </si>
  <si>
    <t>Installation Energétique et Turbomachine</t>
  </si>
  <si>
    <t>Génie Chimique</t>
  </si>
  <si>
    <t>Génie Pharmaceutique</t>
  </si>
  <si>
    <t>Génie des Procédés de l'Environnement</t>
  </si>
  <si>
    <t>Architecture, Ville et Territoire</t>
  </si>
  <si>
    <t>Automatique et Systèmes</t>
  </si>
  <si>
    <t>Automatique et Informatique Industrielle</t>
  </si>
  <si>
    <t>Réseaux et Télécommunications</t>
  </si>
  <si>
    <t>Instrumentation</t>
  </si>
  <si>
    <t>Commandes Electriques</t>
  </si>
  <si>
    <t>Réseaux Electriques</t>
  </si>
  <si>
    <t>Machines Electriques</t>
  </si>
  <si>
    <t>Mines</t>
  </si>
  <si>
    <r>
      <t>Diplôme Préparé:</t>
    </r>
    <r>
      <rPr>
        <sz val="13"/>
        <rFont val="Times New Roman (Arabic)"/>
      </rPr>
      <t xml:space="preserve"> Licence</t>
    </r>
  </si>
  <si>
    <t>Tronc-Commun</t>
  </si>
  <si>
    <t>Sciences Alimentaires</t>
  </si>
  <si>
    <t>Ecologie et Environnement</t>
  </si>
  <si>
    <t>Microbiologie</t>
  </si>
  <si>
    <t xml:space="preserve">NB: Veuillez préciser le diplôme préparé, domaines, filières de formation et spécialités. </t>
  </si>
  <si>
    <t xml:space="preserve">Veuillez insérer en ligne, le total par spécialité, filière de formation, domaine, faculté, diplôme préparé et total général de l'Etablissement. </t>
  </si>
  <si>
    <r>
      <t xml:space="preserve">Diplôme Préparé:      </t>
    </r>
    <r>
      <rPr>
        <sz val="13"/>
        <rFont val="Times New Roman (Arabic)"/>
      </rPr>
      <t>MASTER</t>
    </r>
  </si>
  <si>
    <t>Mathématiques et Informatique</t>
  </si>
  <si>
    <t>Informatique</t>
  </si>
  <si>
    <t>Mathématiques Appliquées</t>
  </si>
  <si>
    <t>Sciences de la Matière</t>
  </si>
  <si>
    <t>Analyse Mathématique</t>
  </si>
  <si>
    <t>Probabilité ,Statistiques et Applications</t>
  </si>
  <si>
    <t>Statistiques et Analyse Décisionnelle</t>
  </si>
  <si>
    <t>Réseaux et Systèmes distribués</t>
  </si>
  <si>
    <t>Administration et Sécurité des Réseaux</t>
  </si>
  <si>
    <t>Génie Logiciel</t>
  </si>
  <si>
    <t>Intélligence Artificielle</t>
  </si>
  <si>
    <t xml:space="preserve">Modél, Mathé,et Eval,perf, Réseaux  </t>
  </si>
  <si>
    <t xml:space="preserve">Modél, Mathé,et Tech, de Décision  </t>
  </si>
  <si>
    <t>Mathématiques Financièces</t>
  </si>
  <si>
    <t>Physique</t>
  </si>
  <si>
    <t>Dynamique des fluide set Enèrgitique</t>
  </si>
  <si>
    <t>Physique des Matériaux</t>
  </si>
  <si>
    <t>Physique Théorique</t>
  </si>
  <si>
    <t>Analyses Chimiques</t>
  </si>
  <si>
    <t xml:space="preserve">Chimie </t>
  </si>
  <si>
    <t>Chimie Analytique</t>
  </si>
  <si>
    <t>1ére année Sciences economiques</t>
  </si>
  <si>
    <t xml:space="preserve"> ,Gestion et Commerciales</t>
  </si>
  <si>
    <t xml:space="preserve"> SEGC/Sciences de Gestion/</t>
  </si>
  <si>
    <t>2ème année Sciences de Gestion</t>
  </si>
  <si>
    <t>3ème année Management</t>
  </si>
  <si>
    <t xml:space="preserve">3ème année Gestion des </t>
  </si>
  <si>
    <t>Ressources Humaines</t>
  </si>
  <si>
    <t>3ème année Entrepreneuriat</t>
  </si>
  <si>
    <t>SEGC/Sciences Financières  et Comptabilité/</t>
  </si>
  <si>
    <t>2ème année Sciences Financières</t>
  </si>
  <si>
    <t xml:space="preserve"> et Comptabilité</t>
  </si>
  <si>
    <t>3ème année Comptabilité et Finance</t>
  </si>
  <si>
    <t>SEGC/Sciences Commerciales</t>
  </si>
  <si>
    <t>2éme année Sciences Commerciales</t>
  </si>
  <si>
    <t xml:space="preserve">3ème année Commerce </t>
  </si>
  <si>
    <t>International et Logistique</t>
  </si>
  <si>
    <t>3ème année Marketing</t>
  </si>
  <si>
    <t xml:space="preserve"> SEGC/Sciences Economiques</t>
  </si>
  <si>
    <t>2ème année Sciences Economiques</t>
  </si>
  <si>
    <t>3ème année Economie Monétaire et Bancaire</t>
  </si>
  <si>
    <t xml:space="preserve">SEGC/Sciences Economiques </t>
  </si>
  <si>
    <t>3ème année Economie Quantitative</t>
  </si>
  <si>
    <t xml:space="preserve">SEGC/Sciences Economiques/ </t>
  </si>
  <si>
    <t>3ème année Economie du Développement</t>
  </si>
  <si>
    <t>SEGC/Sciences de Gestion/</t>
  </si>
  <si>
    <t>Gestion des Ressources Humaines</t>
  </si>
  <si>
    <t>(Académique)</t>
  </si>
  <si>
    <t>Management des Organisations</t>
  </si>
  <si>
    <t>Management</t>
  </si>
  <si>
    <t>Management des Ressources Humaines</t>
  </si>
  <si>
    <t>SEGC/Sciences de Gestion/Entrepreneuriat</t>
  </si>
  <si>
    <t>SEGC/Sciences financières et Comptabilité</t>
  </si>
  <si>
    <t>Comptabilité et Audit</t>
  </si>
  <si>
    <t>Comptabilité, Contrôle et Audit</t>
  </si>
  <si>
    <t>(Professionnel)</t>
  </si>
  <si>
    <t>Finance d'Entreprise</t>
  </si>
  <si>
    <t>SEGC/Sciences Economiques/</t>
  </si>
  <si>
    <t>Economie industrielle</t>
  </si>
  <si>
    <t>Economie Quantitative</t>
  </si>
  <si>
    <t>Economie Monétaire et Bancaire</t>
  </si>
  <si>
    <t>Economie de Développement</t>
  </si>
  <si>
    <t>Monnaie , Banque et Environnement</t>
  </si>
  <si>
    <t xml:space="preserve"> International (Académique)</t>
  </si>
  <si>
    <t>Economie de Développement et</t>
  </si>
  <si>
    <t xml:space="preserve"> Gouvernance (Académique)</t>
  </si>
  <si>
    <t>Economie de Transport</t>
  </si>
  <si>
    <t>SEGC/Sciences Commerciales/</t>
  </si>
  <si>
    <t>Commerce International et Logistique</t>
  </si>
  <si>
    <t xml:space="preserve">Finanace etCommerce International </t>
  </si>
  <si>
    <t>Marketing</t>
  </si>
  <si>
    <t>Marketing des Services</t>
  </si>
  <si>
    <t>Logistique et Distribution (Professionnel)</t>
  </si>
  <si>
    <t>Logistique et Distribution (Académique)</t>
  </si>
  <si>
    <t>Ecoles nationales supérieurs: Veuillez remplir les données du 1ere cycle (classes préparatoires intégrées) dans ce tableau</t>
  </si>
  <si>
    <t>Université de Bejaia</t>
  </si>
  <si>
    <t xml:space="preserve">Faculté des Sciences Humaines et Sociales </t>
  </si>
  <si>
    <t xml:space="preserve">Sciences et Techniques des Activités Physiques et Sportives </t>
  </si>
  <si>
    <t xml:space="preserve">Licence </t>
  </si>
  <si>
    <t xml:space="preserve">Domaine </t>
  </si>
  <si>
    <t xml:space="preserve">Sciences et Techniques des </t>
  </si>
  <si>
    <t xml:space="preserve">Activités Physiques et Sportives </t>
  </si>
  <si>
    <t xml:space="preserve">Filière </t>
  </si>
  <si>
    <t xml:space="preserve">Activités Physique et Sportive </t>
  </si>
  <si>
    <t xml:space="preserve">Educative </t>
  </si>
  <si>
    <t xml:space="preserve">Spécialité </t>
  </si>
  <si>
    <t xml:space="preserve">Education et motricité </t>
  </si>
  <si>
    <t xml:space="preserve">Entrainement Sportif </t>
  </si>
  <si>
    <t xml:space="preserve">Entrainement Sportif Compétitif </t>
  </si>
  <si>
    <t xml:space="preserve">Sciences  Sociales </t>
  </si>
  <si>
    <t xml:space="preserve">Sciences Humaines et  Sociales </t>
  </si>
  <si>
    <t>Sciences Sociales - Sociologie</t>
  </si>
  <si>
    <t>Sociologie</t>
  </si>
  <si>
    <t>Filière : Sociologie</t>
  </si>
  <si>
    <t xml:space="preserve">Sociologie du travail, emploi et organisation </t>
  </si>
  <si>
    <t>Sciences Sociales - Psychologie</t>
  </si>
  <si>
    <t>Psychologie Clinique</t>
  </si>
  <si>
    <t>Psychologie du travail et d'organisation</t>
  </si>
  <si>
    <t>Filière : Psychologie</t>
  </si>
  <si>
    <t>Sciences Sociales - Orthophonie</t>
  </si>
  <si>
    <t xml:space="preserve">Orthophonie </t>
  </si>
  <si>
    <t xml:space="preserve">Sciences  Humaines </t>
  </si>
  <si>
    <t xml:space="preserve">Sciences Humaines - Sciences de </t>
  </si>
  <si>
    <t xml:space="preserve">l'information et de la Communication </t>
  </si>
  <si>
    <t xml:space="preserve">Communication </t>
  </si>
  <si>
    <t xml:space="preserve">Filière : Sciences Humaines </t>
  </si>
  <si>
    <t>Spécialité:  Sciences de l'information et de la Communicaton :</t>
  </si>
  <si>
    <t xml:space="preserve">Communication et Relations Publiques </t>
  </si>
  <si>
    <t>Sciences Humaines - Histoire</t>
  </si>
  <si>
    <t>Histoire Générale</t>
  </si>
  <si>
    <t xml:space="preserve">Master </t>
  </si>
  <si>
    <r>
      <rPr>
        <b/>
        <sz val="12"/>
        <color theme="1"/>
        <rFont val="Times New Roman"/>
        <family val="1"/>
      </rPr>
      <t>Filière:</t>
    </r>
    <r>
      <rPr>
        <sz val="12"/>
        <color theme="1"/>
        <rFont val="Times New Roman"/>
        <family val="1"/>
      </rPr>
      <t xml:space="preserve"> Activité Physique et Sportive Educative</t>
    </r>
  </si>
  <si>
    <r>
      <rPr>
        <b/>
        <sz val="12"/>
        <color theme="1"/>
        <rFont val="Times New Roman"/>
        <family val="1"/>
      </rPr>
      <t>Spécialité:</t>
    </r>
    <r>
      <rPr>
        <sz val="12"/>
        <color theme="1"/>
        <rFont val="Times New Roman"/>
        <family val="1"/>
      </rPr>
      <t xml:space="preserve"> Activité Physique et Sportive </t>
    </r>
  </si>
  <si>
    <t>Scolaire</t>
  </si>
  <si>
    <r>
      <rPr>
        <b/>
        <sz val="12"/>
        <rFont val="Times New Roman"/>
        <family val="1"/>
      </rPr>
      <t>Filière:</t>
    </r>
    <r>
      <rPr>
        <sz val="12"/>
        <rFont val="Times New Roman"/>
        <family val="1"/>
      </rPr>
      <t xml:space="preserve"> Entrainement Sportif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</si>
  <si>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Entrainement Sportif</t>
    </r>
  </si>
  <si>
    <t xml:space="preserve">d'Elite </t>
  </si>
  <si>
    <t>Master</t>
  </si>
  <si>
    <r>
      <rPr>
        <b/>
        <sz val="12"/>
        <rFont val="Times New Roman"/>
        <family val="1"/>
      </rPr>
      <t>Filière:</t>
    </r>
    <r>
      <rPr>
        <sz val="12"/>
        <rFont val="Times New Roman"/>
        <family val="1"/>
      </rPr>
      <t xml:space="preserve"> Sciences Sociales- Psychologie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</si>
  <si>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Psychologie Clinique</t>
    </r>
  </si>
  <si>
    <r>
      <rPr>
        <b/>
        <sz val="12"/>
        <rFont val="Times New Roman"/>
        <family val="1"/>
      </rPr>
      <t>Filière:</t>
    </r>
    <r>
      <rPr>
        <sz val="12"/>
        <rFont val="Times New Roman"/>
        <family val="1"/>
      </rPr>
      <t xml:space="preserve"> Sciences Sociales 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</si>
  <si>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Psychologie: Psychologie Clinique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</si>
  <si>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Psychologie de travail et de </t>
    </r>
  </si>
  <si>
    <t>l'organisation</t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</si>
  <si>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Psychologie de travail, de </t>
    </r>
  </si>
  <si>
    <t>l'organisation et GRH</t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</si>
  <si>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Psychophatologie et la Psychosomatique </t>
    </r>
  </si>
  <si>
    <r>
      <rPr>
        <b/>
        <sz val="12"/>
        <rFont val="Times New Roman"/>
        <family val="1"/>
      </rPr>
      <t>Filière:</t>
    </r>
    <r>
      <rPr>
        <sz val="12"/>
        <rFont val="Times New Roman"/>
        <family val="1"/>
      </rPr>
      <t xml:space="preserve"> Sciences Sociales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</si>
  <si>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Developpement et Handicap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</si>
  <si>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Sociologie du Travail et des Ressources Humaines </t>
    </r>
  </si>
  <si>
    <r>
      <rPr>
        <b/>
        <sz val="12"/>
        <rFont val="Times New Roman"/>
        <family val="1"/>
      </rPr>
      <t>Filière:</t>
    </r>
    <r>
      <rPr>
        <sz val="12"/>
        <rFont val="Times New Roman"/>
        <family val="1"/>
      </rPr>
      <t xml:space="preserve"> Sciences Sociales- Orthophonie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</si>
  <si>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Pathologie de Language et de la Communication 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</si>
  <si>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Sociologie de la Santé</t>
    </r>
  </si>
  <si>
    <t xml:space="preserve">Etablissement Universitaire:       </t>
  </si>
  <si>
    <t>Faculté de Technologie</t>
  </si>
  <si>
    <r>
      <t>Diplôme Préparé:</t>
    </r>
    <r>
      <rPr>
        <sz val="13"/>
        <rFont val="Times New Roman (Arabic)"/>
      </rPr>
      <t xml:space="preserve"> Licence LMD</t>
    </r>
  </si>
  <si>
    <t xml:space="preserve">Etablissement Universitaire:          </t>
  </si>
  <si>
    <t xml:space="preserve">Etablissement Universitaire:   </t>
  </si>
  <si>
    <r>
      <t xml:space="preserve">Faculté ou Institut:     </t>
    </r>
    <r>
      <rPr>
        <sz val="13"/>
        <rFont val="Times New Roman (Arabic)"/>
      </rPr>
      <t xml:space="preserve">  </t>
    </r>
  </si>
  <si>
    <t>Sciences de la Nature et de la Vie</t>
  </si>
  <si>
    <r>
      <t xml:space="preserve">Département:    </t>
    </r>
    <r>
      <rPr>
        <sz val="13"/>
        <rFont val="Times New Roman (Arabic)"/>
      </rPr>
      <t xml:space="preserve">  </t>
    </r>
  </si>
  <si>
    <t xml:space="preserve">Etablissement Universitaire:        </t>
  </si>
  <si>
    <t>Faculté des sciences exactes</t>
  </si>
  <si>
    <r>
      <t>Diplôme Préparé:</t>
    </r>
    <r>
      <rPr>
        <sz val="13"/>
        <rFont val="Times New Roman (Arabic)"/>
      </rPr>
      <t xml:space="preserve"> </t>
    </r>
  </si>
  <si>
    <t>Diplôme Préparé: Licence LMD</t>
  </si>
  <si>
    <t xml:space="preserve">Département:              </t>
  </si>
  <si>
    <t xml:space="preserve">Faculté: </t>
  </si>
  <si>
    <t>Des Sciences Economiques Commerciales et des Sciences de Gestion</t>
  </si>
  <si>
    <t xml:space="preserve">Département:             </t>
  </si>
  <si>
    <t xml:space="preserve">Etablissement Universitaire:  </t>
  </si>
  <si>
    <t xml:space="preserve">Faculté ou Institut.:          </t>
  </si>
  <si>
    <t>Ecoles nationales supérieurs: Veuillez remplir les données du 2éme cycle (master de 3 ans) dans ce tableau.</t>
  </si>
  <si>
    <r>
      <t>Diplôme Préparé:</t>
    </r>
    <r>
      <rPr>
        <sz val="13"/>
        <rFont val="Times New Roman (Arabic)"/>
      </rPr>
      <t xml:space="preserve"> Master LMD</t>
    </r>
  </si>
  <si>
    <t xml:space="preserve">Faculté ou Institut.:             </t>
  </si>
  <si>
    <t>Université  Abderrahmane Mira de Béjaia</t>
  </si>
  <si>
    <t xml:space="preserve"> Sciences de la Nature et de la Vie</t>
  </si>
  <si>
    <t xml:space="preserve">Faculté ou Institut.: </t>
  </si>
  <si>
    <r>
      <t>Diplôme Préparé:</t>
    </r>
    <r>
      <rPr>
        <sz val="13"/>
        <rFont val="Times New Roman (Arabic)"/>
      </rPr>
      <t xml:space="preserve"> Master</t>
    </r>
  </si>
  <si>
    <t>Abderrahmane Mira de Béjaia</t>
  </si>
  <si>
    <t xml:space="preserve">Département:               </t>
  </si>
  <si>
    <r>
      <rPr>
        <b/>
        <sz val="12"/>
        <rFont val="Times New Roman"/>
        <family val="1"/>
      </rPr>
      <t>Filière:</t>
    </r>
    <r>
      <rPr>
        <sz val="12"/>
        <rFont val="Times New Roman"/>
        <family val="1"/>
      </rPr>
      <t xml:space="preserve"> Sciences Sociales- Sociologie </t>
    </r>
  </si>
  <si>
    <r>
      <rPr>
        <b/>
        <sz val="12"/>
        <rFont val="Times New Roman"/>
        <family val="1"/>
      </rPr>
      <t>Spécialité:</t>
    </r>
    <r>
      <rPr>
        <sz val="12"/>
        <rFont val="Times New Roman"/>
        <family val="1"/>
      </rPr>
      <t xml:space="preserve"> Sociologie de l'organisation et de Travail </t>
    </r>
  </si>
  <si>
    <t>TOTAL FACULTE DES SCIENCES HUMAINES ET SOCIALES</t>
  </si>
  <si>
    <t>TOTAL  FACULTE DES SCIENCES HUMAINES ET SOCIALES</t>
  </si>
  <si>
    <t>Etablissement Universitaire: Université Abderrahmane Mira - Béjaia</t>
  </si>
  <si>
    <t>Faculté ou Institut : Technologie</t>
  </si>
  <si>
    <t>Département : Génie Electrique</t>
  </si>
  <si>
    <t>Diplôme Préparé : Doctorat LMD</t>
  </si>
  <si>
    <t>Electrotechnique / Commande et Conversion d'Energie</t>
  </si>
  <si>
    <t>Génie Electrique / Commande et Conversion d'Energie</t>
  </si>
  <si>
    <t>Electronique / Télécommunication</t>
  </si>
  <si>
    <t>Electronique / Electronique</t>
  </si>
  <si>
    <t>Electronique / Télécommunication, Automatique, Traitement de Signal</t>
  </si>
  <si>
    <t xml:space="preserve">T  O  T  A  L               </t>
  </si>
  <si>
    <t xml:space="preserve">Veuillez insérer en ligne, le total par spécialité, filière , diplôme préparé et total général de l'Etablissement. </t>
  </si>
  <si>
    <t>Département : Génie Mécanique</t>
  </si>
  <si>
    <t>Génie Mécanique / Génie Mécanique</t>
  </si>
  <si>
    <t>Département : Génie des Procédés</t>
  </si>
  <si>
    <t>Génie des Procédés / Génie des Procédés</t>
  </si>
  <si>
    <t>Génie des Procédés / Matériaux Polymères et Composites</t>
  </si>
  <si>
    <t>Département : Génie Civil</t>
  </si>
  <si>
    <t>Génie Civil / Génie Civil</t>
  </si>
  <si>
    <t>Faculté ou Institut : Sciences de la Nature et de la Vie</t>
  </si>
  <si>
    <t>Département : Microbiologie</t>
  </si>
  <si>
    <t>Sciences Biologiques / Microbiologie</t>
  </si>
  <si>
    <t>Département : Biologie Physico-Chimique</t>
  </si>
  <si>
    <t>Sciences Biologiques / Biochimie Appliquée</t>
  </si>
  <si>
    <t>Sciences Biologiques / Biochimie et Biotechnologie</t>
  </si>
  <si>
    <t>Département : Sciences Alimentaires</t>
  </si>
  <si>
    <t>Sciences Biologiques / Sciences Alimentaires</t>
  </si>
  <si>
    <t>Sciences Biologiques / Agroressources et Technologie Alimentaire</t>
  </si>
  <si>
    <t>Département : Sciences Biologiques de l'Environnement</t>
  </si>
  <si>
    <t>Sciences Biologiques / Biologie-Santé et Environnement</t>
  </si>
  <si>
    <t>Faculté ou Institut : Sciences Economiques, Commerciales et des Sciences de Gestion</t>
  </si>
  <si>
    <t>Département : Sciences de Gestion</t>
  </si>
  <si>
    <t>Economie et Gestion / Economie Managériale</t>
  </si>
  <si>
    <t>Economie et Gestion / Economie du Développement</t>
  </si>
  <si>
    <t>Département : Sciences Economiques</t>
  </si>
  <si>
    <t>Economie et Gestion / Economie Appliquée</t>
  </si>
  <si>
    <t>Faculté ou Institut : Lettres et Langues</t>
  </si>
  <si>
    <t>Département : Langue et Littérature Françaises</t>
  </si>
  <si>
    <t>Français / Sciences du Langage</t>
  </si>
  <si>
    <t>Département : Langue et Culture Amazighes</t>
  </si>
  <si>
    <t>Langue et Culture Amazighes / Aménagement Linguistique, le cas de l'Amazighe</t>
  </si>
  <si>
    <t>Faculté ou Institut : Sciences Exactes</t>
  </si>
  <si>
    <t>Département : Informatique</t>
  </si>
  <si>
    <t>Informatique / Réseaux et Systèmes Distribués</t>
  </si>
  <si>
    <t>Informatique / Cloud Computing</t>
  </si>
  <si>
    <t>Département : Recherche Opérationnelle</t>
  </si>
  <si>
    <t>Mathématiques Appliquées / Recherche Opérationnelle et Aide à  la Décision</t>
  </si>
  <si>
    <t>Département : Physique</t>
  </si>
  <si>
    <t>Physique / Matériaux et Nano-composites</t>
  </si>
  <si>
    <t>Physique / Physique Théorique</t>
  </si>
  <si>
    <t>Faculté ou Institut : Droit et Sciences Politiques</t>
  </si>
  <si>
    <t>Département : Droit Public</t>
  </si>
  <si>
    <t>Droit / Droit Public: Droit Public des Affaires</t>
  </si>
  <si>
    <t>Droit / Droit Public: Droit International Humanitaire et Droits de l'Homme</t>
  </si>
  <si>
    <t>Faculté ou Institut : Sciences Humaines et Sociales</t>
  </si>
  <si>
    <t>Département : Sciences Sociales</t>
  </si>
  <si>
    <t>Sociologie / Sociologie des Organisations</t>
  </si>
  <si>
    <t>Médecine</t>
  </si>
  <si>
    <r>
      <t xml:space="preserve">Etablissement Universitaire:    </t>
    </r>
    <r>
      <rPr>
        <sz val="13"/>
        <rFont val="Times New Roman (Arabic)"/>
      </rPr>
      <t xml:space="preserve"> Université A/MIRA de Béjaia</t>
    </r>
  </si>
  <si>
    <t xml:space="preserve">Faculté ou Institut:  Technologie </t>
  </si>
  <si>
    <t>ST/Architecture</t>
  </si>
  <si>
    <t>ST/Génie Civil</t>
  </si>
  <si>
    <t>ST/Génie des Procédés</t>
  </si>
  <si>
    <t>ST/Automatique</t>
  </si>
  <si>
    <t>ST/Electromécanique</t>
  </si>
  <si>
    <t>ST/Electronique</t>
  </si>
  <si>
    <t>ST/Electrotechnique</t>
  </si>
  <si>
    <t>ST/Télécommunications</t>
  </si>
  <si>
    <t>ST/Génie Mécanique</t>
  </si>
  <si>
    <t>ST/Hydraulique</t>
  </si>
  <si>
    <t>ST/Génie Minier</t>
  </si>
  <si>
    <r>
      <t>Diplôme Préparé:</t>
    </r>
    <r>
      <rPr>
        <sz val="13"/>
        <rFont val="Times New Roman (Arabic)"/>
      </rPr>
      <t xml:space="preserve"> Master </t>
    </r>
  </si>
  <si>
    <t>ST/Architecture et Urbanisme</t>
  </si>
  <si>
    <t>ST/Mines</t>
  </si>
  <si>
    <t xml:space="preserve">Faculté ou Institut:  Sciences de la Nature et de Vie </t>
  </si>
  <si>
    <t>SNV/Sciences Biologiques</t>
  </si>
  <si>
    <t>SNV/Biologie et Physiologie Animale</t>
  </si>
  <si>
    <t>SNV/Biologie Végétale</t>
  </si>
  <si>
    <t>SNV/Biochimie</t>
  </si>
  <si>
    <t>SNV/Biochimie appliquée</t>
  </si>
  <si>
    <t>SNV/Génétique appliquée</t>
  </si>
  <si>
    <t>SNV/Biotechnologies</t>
  </si>
  <si>
    <t>SNV/Microbiologie</t>
  </si>
  <si>
    <t>SNV/Sciences Infirmières</t>
  </si>
  <si>
    <t xml:space="preserve">Faculté ou Institut:  Sciences Exactes </t>
  </si>
  <si>
    <t>SM/Chimie</t>
  </si>
  <si>
    <t>SM/Physique</t>
  </si>
  <si>
    <t>MI/Informatique</t>
  </si>
  <si>
    <t>MI/Mathématiques</t>
  </si>
  <si>
    <t>MI/Mathématiques Appliquées</t>
  </si>
  <si>
    <t xml:space="preserve">Faculté ou Institut:  Sciences Economiques, Commerçiales et des Sciences de Gestion </t>
  </si>
  <si>
    <r>
      <t xml:space="preserve">Diplôme Préparé: </t>
    </r>
    <r>
      <rPr>
        <sz val="13"/>
        <rFont val="Times New Roman (Arabic)"/>
      </rPr>
      <t>Licence LMD</t>
    </r>
  </si>
  <si>
    <t>SEGC/Sciences de Gestion</t>
  </si>
  <si>
    <t>SEGC/Sciences Financières et Comptabilité</t>
  </si>
  <si>
    <t>SEGC/Sciences Economiques</t>
  </si>
  <si>
    <t xml:space="preserve">Diplôme Préparé: Master </t>
  </si>
  <si>
    <t>Faculté ou Institut:  Sciences Humaines et Sociales</t>
  </si>
  <si>
    <t>STAPS/Activité Physique et Sportive Educative</t>
  </si>
  <si>
    <t>STAPS/Entrainement Sportif</t>
  </si>
  <si>
    <t>SHS/Sciences Humaines</t>
  </si>
  <si>
    <t>SHS/Sciences Humaines - Sciences de l'information et de la communication</t>
  </si>
  <si>
    <t>SHS/Psychologie</t>
  </si>
  <si>
    <t xml:space="preserve">SHS/Sciences Sociales - Orthophonie </t>
  </si>
  <si>
    <t>SHS/Sciences Sociales - Psychologie</t>
  </si>
  <si>
    <t>SHS/Sciences Sociales - Sociologie</t>
  </si>
  <si>
    <t>SHS/Sociologie</t>
  </si>
  <si>
    <t>SHS/Sciences Sociales</t>
  </si>
  <si>
    <t>Etablissement Universitaire:    Université A/MIRA de Béjaia</t>
  </si>
  <si>
    <t xml:space="preserve">Faculté ou Institut:   Droit et Sciences Politiques </t>
  </si>
  <si>
    <r>
      <t>Diplôme Préparé:</t>
    </r>
    <r>
      <rPr>
        <sz val="13"/>
        <rFont val="Times New Roman (Arabic)"/>
      </rPr>
      <t xml:space="preserve"> Licence LMD </t>
    </r>
  </si>
  <si>
    <t xml:space="preserve">Droit des Affaires </t>
  </si>
  <si>
    <t>Droit Privé</t>
  </si>
  <si>
    <t>Droit Public</t>
  </si>
  <si>
    <r>
      <t>Diplôme Préparé:</t>
    </r>
    <r>
      <rPr>
        <sz val="13"/>
        <rFont val="Times New Roman (Arabic)"/>
      </rPr>
      <t xml:space="preserve"> Licence Classique </t>
    </r>
  </si>
  <si>
    <t>Sciences Juridiques et Administratives</t>
  </si>
  <si>
    <r>
      <t xml:space="preserve">Etablissement Universitaire:    </t>
    </r>
    <r>
      <rPr>
        <sz val="13"/>
        <rFont val="Times New Roman (Arabic)"/>
      </rPr>
      <t>Université A/MIRA de Béjaia</t>
    </r>
  </si>
  <si>
    <r>
      <t xml:space="preserve">Faculté ou Institut:  Lettres et </t>
    </r>
    <r>
      <rPr>
        <sz val="13"/>
        <rFont val="Times New Roman (Arabic)"/>
      </rPr>
      <t xml:space="preserve">Langues </t>
    </r>
  </si>
  <si>
    <t>LLE/Langue Anglaise</t>
  </si>
  <si>
    <t>LLE/Langue Française</t>
  </si>
  <si>
    <t>LCA/Langue et Civilisation</t>
  </si>
  <si>
    <t>LCA/Langue et Civilisation Amazighes</t>
  </si>
  <si>
    <t>LCA/Langue et Culture Amazighes</t>
  </si>
  <si>
    <t>LCA/Langue et Littérature</t>
  </si>
  <si>
    <t>LCA/Linguistique et Didactique</t>
  </si>
  <si>
    <t>LLA/Etudes Linguistique</t>
  </si>
  <si>
    <t>LLA/Etudes Littéraires</t>
  </si>
  <si>
    <t>LLE/Anglais</t>
  </si>
  <si>
    <t>LLE/Français</t>
  </si>
  <si>
    <t>LCA/Civilisation amazigh</t>
  </si>
  <si>
    <t>LCA/Linguistique</t>
  </si>
  <si>
    <t>LLA/Langue arabe</t>
  </si>
  <si>
    <t>LLA/Littérature arabe</t>
  </si>
  <si>
    <t xml:space="preserve">Faculté ou Institut:  Médecine </t>
  </si>
  <si>
    <r>
      <t>Diplôme Préparé:</t>
    </r>
    <r>
      <rPr>
        <sz val="13"/>
        <rFont val="Times New Roman (Arabic)"/>
      </rPr>
      <t xml:space="preserve"> Docteur en Médecine</t>
    </r>
  </si>
  <si>
    <t xml:space="preserve">Sceinces et Technologie </t>
  </si>
  <si>
    <t>Hydraulique</t>
  </si>
  <si>
    <t>Architecture</t>
  </si>
  <si>
    <t xml:space="preserve">Sciences de la Nature et de la Vie </t>
  </si>
  <si>
    <t>Sciences Biologique</t>
  </si>
  <si>
    <t>SEGC</t>
  </si>
  <si>
    <t>Droit</t>
  </si>
  <si>
    <t xml:space="preserve">Sciences Sociales </t>
  </si>
  <si>
    <t xml:space="preserve">Sciences Humaines </t>
  </si>
  <si>
    <t>STAPS</t>
  </si>
  <si>
    <t>Langue Française</t>
  </si>
  <si>
    <t>Langue Anglaise</t>
  </si>
  <si>
    <t>Langue et Culture Amazighes</t>
  </si>
  <si>
    <t xml:space="preserve">Langue et Littérature Arabes </t>
  </si>
  <si>
    <t xml:space="preserve">Docteur en Médecine </t>
  </si>
  <si>
    <t>Etablissement Universitaire:   Université A/Mira de Bejaia</t>
  </si>
  <si>
    <t>Sciences et Technologie</t>
  </si>
  <si>
    <t xml:space="preserve">Génie Mécanique </t>
  </si>
  <si>
    <t>TOTAL GENIE MECANIQUE</t>
  </si>
  <si>
    <t>TOTAL GENIE CIVIL</t>
  </si>
  <si>
    <t xml:space="preserve"> </t>
  </si>
  <si>
    <t>Hydraulique Urbaise</t>
  </si>
  <si>
    <t>TOTAL HYDRAULIQUE</t>
  </si>
  <si>
    <t>TOTAL GENIE DES PROCEDES</t>
  </si>
  <si>
    <t>TOTAL AUTOMATIQUE</t>
  </si>
  <si>
    <t>TOTAL TELECOMMUNICATION</t>
  </si>
  <si>
    <t>TOTAL ELECTRONIQUE</t>
  </si>
  <si>
    <t>TOTAL ELECTROTECHNIQUE</t>
  </si>
  <si>
    <t>TOTAL ELECTROMECANIQUE</t>
  </si>
  <si>
    <t xml:space="preserve">Exploitation des Mines </t>
  </si>
  <si>
    <t>TOTAL GENIE MINIER</t>
  </si>
  <si>
    <t>TOTAL SCIENCES  ET TECHNOLOGIE</t>
  </si>
  <si>
    <t>Architecture, Urbanisme et Métiers de la Ville</t>
  </si>
  <si>
    <t>TOTAL ARCHITECTURE</t>
  </si>
  <si>
    <t>TOTAL FACULTE TECHNOLOGIE</t>
  </si>
  <si>
    <t>Génie des Matériaux</t>
  </si>
  <si>
    <t xml:space="preserve">Matériaux et Structures </t>
  </si>
  <si>
    <t xml:space="preserve"> Structures </t>
  </si>
  <si>
    <t xml:space="preserve">Génie des Procédés </t>
  </si>
  <si>
    <t>Génie des Polymères</t>
  </si>
  <si>
    <t>Génie Alimentaires</t>
  </si>
  <si>
    <t>Génie des procédés des Matériaux</t>
  </si>
  <si>
    <t>Système en Télécommunications</t>
  </si>
  <si>
    <t>Automatismes industriels</t>
  </si>
  <si>
    <t>Electrotechnique Industrielle</t>
  </si>
  <si>
    <t>TOTAL ELECTROTECHIQUE</t>
  </si>
  <si>
    <t>Energie Renouvelables</t>
  </si>
  <si>
    <t>Energies Renouvelables en Electrotechniques</t>
  </si>
  <si>
    <t>TOTAL ENERGIES RENOUVELLABLES</t>
  </si>
  <si>
    <t>Exploitations des Mines</t>
  </si>
  <si>
    <t>TOTAL MINES</t>
  </si>
  <si>
    <t>TOTAL SCIENCES ET TECHNOLOGIE</t>
  </si>
  <si>
    <t>Université A. Mira de Béjaia</t>
  </si>
  <si>
    <t>Université Abderahmane MIRA - Béjaia</t>
  </si>
  <si>
    <t>Enseignements de bases en droit</t>
  </si>
  <si>
    <t>Droit public des affaires</t>
  </si>
  <si>
    <t>Droit Immobilier</t>
  </si>
  <si>
    <t>Droit Administratif</t>
  </si>
  <si>
    <t>Droit Public Economique</t>
  </si>
  <si>
    <t>Droit International Public</t>
  </si>
  <si>
    <t>Droit des collectivités territoriales</t>
  </si>
  <si>
    <t>Droit international humanitaire et  Droits de l'homme</t>
  </si>
  <si>
    <t>Professions Juridiques et Judiciaires</t>
  </si>
  <si>
    <t>Droit Pénal et Sciences Criminelles</t>
  </si>
  <si>
    <t>Droit Privé général</t>
  </si>
  <si>
    <t>Droit Privé et Sciences Criminelles</t>
  </si>
  <si>
    <t>Lettres et Langues</t>
  </si>
  <si>
    <t>Langue et Littérature Arabes</t>
  </si>
  <si>
    <t>Licence</t>
  </si>
  <si>
    <t>L.L.Arabes</t>
  </si>
  <si>
    <t>Linguistique Générale</t>
  </si>
  <si>
    <t>Littérature Arabe</t>
  </si>
  <si>
    <t>Faculté des Lettres et des Langues</t>
  </si>
  <si>
    <t>LCA/Langue et Civilisation/Langue et Civilisation</t>
  </si>
  <si>
    <t>LCA/Linguistique et Didactique/Linguistique et Didactique</t>
  </si>
  <si>
    <t>LCA/Langue et Littérature/Langue et Littérature</t>
  </si>
  <si>
    <t>LCA/Langue et Civilisation/Anthropologie</t>
  </si>
  <si>
    <t>LCA/Linguistique et Didactique/Linguistique Amazighe</t>
  </si>
  <si>
    <t>LCA/Langue et Littérature/Littérature Amazighe</t>
  </si>
  <si>
    <t xml:space="preserve">Universite A-Mira de Bejaia </t>
  </si>
  <si>
    <t xml:space="preserve">Faculte des Lettres et des Langues </t>
  </si>
  <si>
    <t xml:space="preserve">Licence LMD  d'Anglais </t>
  </si>
  <si>
    <t xml:space="preserve">LLE/Langue Anglaise </t>
  </si>
  <si>
    <r>
      <t>Diplôme Préparé:</t>
    </r>
    <r>
      <rPr>
        <sz val="13"/>
        <rFont val="Times New Roman (Arabic)"/>
      </rPr>
      <t xml:space="preserve"> LMD Langue Française</t>
    </r>
  </si>
  <si>
    <t xml:space="preserve">Lettres et Langues Françaises </t>
  </si>
  <si>
    <t>Linguistique Arabe</t>
  </si>
  <si>
    <t>Linguistique du Discours</t>
  </si>
  <si>
    <t>Littérature Arabe de Moderne et Contemporaine</t>
  </si>
  <si>
    <t>Littérature Arabe Ancienne</t>
  </si>
  <si>
    <t>Sciences du Langage</t>
  </si>
  <si>
    <t>Littérature Algérienne</t>
  </si>
  <si>
    <t>A.MIRA BEJAIA</t>
  </si>
  <si>
    <t>Département de Langue et Culture Amazighes</t>
  </si>
  <si>
    <t>LCA/Linduistique et Didactique/Langue, Variation et Aménagement</t>
  </si>
  <si>
    <t>LCA/Linguistique/Géographie Linguistique</t>
  </si>
  <si>
    <t>LCA/Linguistique et Didactique/Didactique de la langue Amazighe</t>
  </si>
  <si>
    <t xml:space="preserve">LCA/Langue et Littérature/Littérature d'expression Amazighe </t>
  </si>
  <si>
    <t xml:space="preserve">LCA/Langue et Littérature/Littérature ecrite  d'expression Amazighe </t>
  </si>
  <si>
    <t>LCA/Langue et Civilisation/Anthropologie de la langue Amazighe</t>
  </si>
  <si>
    <t xml:space="preserve">LCA/Civilisation Amazigh/Anthropologie </t>
  </si>
  <si>
    <t xml:space="preserve">Master LMD d'Anglais </t>
  </si>
  <si>
    <t xml:space="preserve">Linguistique </t>
  </si>
  <si>
    <t xml:space="preserve">Littérature et Civilisation </t>
  </si>
  <si>
    <t xml:space="preserve">Didactique des Langues étrangères </t>
  </si>
  <si>
    <t xml:space="preserve">Didactique de l'Anglais </t>
  </si>
  <si>
    <t>Littérature et Civilisation Anglo-Saxonnes</t>
  </si>
  <si>
    <t xml:space="preserve">Linguisti Appliquee et Enseign de l'Anglais </t>
  </si>
  <si>
    <t>Master LMD Français</t>
  </si>
  <si>
    <t>M1 Sciences du Langages</t>
  </si>
  <si>
    <t xml:space="preserve">M1 Littérature et Civilisation </t>
  </si>
  <si>
    <t xml:space="preserve">M1 Littérature et Approche Interdiciplinaire </t>
  </si>
  <si>
    <t xml:space="preserve">M1 Linguistique et Langue Appliquée </t>
  </si>
  <si>
    <t xml:space="preserve">M1 Didactique </t>
  </si>
  <si>
    <t xml:space="preserve">M2 Didactique  du Français Langue Etrangère </t>
  </si>
  <si>
    <t xml:space="preserve">M2 Littérature Enseignement du Français Langue Etrangère </t>
  </si>
  <si>
    <t>Etablissement Universitaire : Université Abderrahmane Mira - Béjaia</t>
  </si>
  <si>
    <t>Diplôme Préparé : Doctorat LMD 3ème Cycle</t>
  </si>
  <si>
    <r>
      <t>8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</si>
  <si>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9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</si>
  <si>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r>
      <t>10</t>
    </r>
    <r>
      <rPr>
        <vertAlign val="superscript"/>
        <sz val="12"/>
        <rFont val="Times New Roman"/>
        <family val="1"/>
      </rPr>
      <t>ème</t>
    </r>
    <r>
      <rPr>
        <sz val="12"/>
        <rFont val="Times New Roman"/>
        <family val="1"/>
      </rPr>
      <t xml:space="preserve"> Année</t>
    </r>
  </si>
  <si>
    <t>Filière / Spécialité</t>
  </si>
  <si>
    <t>Electrotechnique / Haute Tension et Réseaux Electriques</t>
  </si>
  <si>
    <t>Génie Electrique / Haute Tension et Réseaux Electriques</t>
  </si>
  <si>
    <t xml:space="preserve">Electronique / Electronique </t>
  </si>
  <si>
    <t>Electronique / Automatique</t>
  </si>
  <si>
    <t>Génie Mécanique / Mécanique et Ingénierie</t>
  </si>
  <si>
    <t>Génie Mécanique / Ingénierie Mécanique</t>
  </si>
  <si>
    <t>Génie Civil / Matériaux et Structures</t>
  </si>
  <si>
    <t>Département : Hydraulique</t>
  </si>
  <si>
    <t>Hydraulique / Génie Hydraulique et Environnement</t>
  </si>
  <si>
    <t>Faculté ou Institut :Technologie</t>
  </si>
  <si>
    <t>Département : Mines et Géologie</t>
  </si>
  <si>
    <t>Mines et Géologie / Gestion de l'Environnement Minier</t>
  </si>
  <si>
    <t>Sciences Biologiques / Biochimie Appliquée et Biotechnologies</t>
  </si>
  <si>
    <t>Sciences Biologiques / Biochimie et Biologie Moléculaire</t>
  </si>
  <si>
    <t>Sciences Biologiques / Biodiversité, Santé et Environnement</t>
  </si>
  <si>
    <t>Sciences Biologiques / Biologie et Environnement</t>
  </si>
  <si>
    <t>Sciences Biologiques / Ecologie Microbienne en Agriculture, Santé et Environnement</t>
  </si>
  <si>
    <t>Sciences Biologiques / Microbiologie Appliquée</t>
  </si>
  <si>
    <t>Sciences Biologiques / Agro-ressources, Bioprocédés et Sciences Alimentaires</t>
  </si>
  <si>
    <t>Sciences Biologiques / Bio-ressources, Environnement et Technologie Agro-alimentaire</t>
  </si>
  <si>
    <r>
      <t>Diplôme Préparé:</t>
    </r>
    <r>
      <rPr>
        <sz val="13"/>
        <rFont val="Times New Roman (Arabic)"/>
      </rPr>
      <t xml:space="preserve"> </t>
    </r>
    <r>
      <rPr>
        <b/>
        <sz val="13"/>
        <rFont val="Times New Roman (Arabic)"/>
      </rPr>
      <t>Doctorat en Sciences</t>
    </r>
  </si>
  <si>
    <t>6ème Année</t>
  </si>
  <si>
    <t xml:space="preserve">Au dela de la 6éme Année </t>
  </si>
  <si>
    <t>Hydraulique/Hydraulique Générale</t>
  </si>
  <si>
    <t>Etablissement Universitaire:           Université Abderrahmane Mira Béjaia</t>
  </si>
  <si>
    <t>Faculté ou Institut.:                            Technologie</t>
  </si>
  <si>
    <r>
      <t>Diplôme Préparé:</t>
    </r>
    <r>
      <rPr>
        <sz val="13"/>
        <rFont val="Times New Roman (Arabic)"/>
      </rPr>
      <t xml:space="preserve"> </t>
    </r>
    <r>
      <rPr>
        <b/>
        <sz val="13"/>
        <rFont val="Times New Roman (Arabic)"/>
      </rPr>
      <t xml:space="preserve"> Doctorat en Sciences</t>
    </r>
  </si>
  <si>
    <t>Génie des Procédés/Genie Chimique</t>
  </si>
  <si>
    <t>Génie des Procédés/Génie des Polymères</t>
  </si>
  <si>
    <t>Génie Mécanique/Energitique et Rhéologique</t>
  </si>
  <si>
    <t>Génie Mécanique/Mécanique des Matériaux</t>
  </si>
  <si>
    <t>Génie Mécanique/Matériaux pour l'ingénierie Mécanique</t>
  </si>
  <si>
    <t>Département:                                        Génie Electrique</t>
  </si>
  <si>
    <r>
      <t>Diplôme Préparé:</t>
    </r>
    <r>
      <rPr>
        <sz val="13"/>
        <rFont val="Times New Roman (Arabic)"/>
      </rPr>
      <t xml:space="preserve">  </t>
    </r>
    <r>
      <rPr>
        <b/>
        <sz val="13"/>
        <rFont val="Times New Roman (Arabic)"/>
      </rPr>
      <t>Doctorat en Sciences</t>
    </r>
  </si>
  <si>
    <t>Electrotechnique/Systémes Electro-Enérgitique</t>
  </si>
  <si>
    <t>Electrotechnique/Commande Electrique</t>
  </si>
  <si>
    <t>Génie Electrique/Haute Tension</t>
  </si>
  <si>
    <t>Auomatique et traitement du signal/Systéme</t>
  </si>
  <si>
    <t>Génie Electrique/Electrotechnique</t>
  </si>
  <si>
    <t>Automatique/Automatique</t>
  </si>
  <si>
    <t>Génie Civil/Matériaux et Structures</t>
  </si>
  <si>
    <t>Génie Minier/Génie Minier</t>
  </si>
  <si>
    <t>Faculté ou Institut.:                            Sciences de La Nature et de La Vie</t>
  </si>
  <si>
    <t>Biologie/Alimentation et Technologie Alimentaire</t>
  </si>
  <si>
    <t>Biologie/Contrôle de Qualité des Aliments Cetification et Méthodes de Validation</t>
  </si>
  <si>
    <t>Biologie/Sciences Alimentaire</t>
  </si>
  <si>
    <t>Biologie/Analyse de l'Environnement et Biodiversité</t>
  </si>
  <si>
    <t>Biologie/Biologie de la Conservation et Eco-Developpement</t>
  </si>
  <si>
    <t>Biologie/Ecologie et Environnement</t>
  </si>
  <si>
    <t>Département:                                       Biologie Physico-Chimique</t>
  </si>
  <si>
    <t>Biologie/Biochimie</t>
  </si>
  <si>
    <t>Biologie/Biochimie Appliquée au Substances Végetale</t>
  </si>
  <si>
    <t>Biologie/Biologie Moléculaire</t>
  </si>
  <si>
    <t>Biologie/Ingénierie Biochimique et Biotechnologie</t>
  </si>
  <si>
    <t>Biologie/Microbiologie</t>
  </si>
  <si>
    <t>Biologie/Microbiologie Appliquée</t>
  </si>
  <si>
    <t>Physique / Matériaux et Nano composites</t>
  </si>
  <si>
    <t>Physique / Sciences des Matériaux</t>
  </si>
  <si>
    <t>Département : Chimie</t>
  </si>
  <si>
    <t>Chimie / Chimie des Matériaux</t>
  </si>
  <si>
    <t>Chimie / Chimie Appliquée</t>
  </si>
  <si>
    <t>Chimie / Analyse Chimique et Chimie des Matériaux</t>
  </si>
  <si>
    <t>Chimie / Analyse Chimique</t>
  </si>
  <si>
    <t>Mathématiques / Probabilité et Statistiques</t>
  </si>
  <si>
    <t>Mathématiques / Mathématiques Appliquées</t>
  </si>
  <si>
    <t>Mathématiques / Analyse et Probabilités</t>
  </si>
  <si>
    <t>Mathématiques / Analyse</t>
  </si>
  <si>
    <t>Informatique / Intelligence Artificielle et Génie Logiciel</t>
  </si>
  <si>
    <t xml:space="preserve">Mathematique Appliquée/Modélisation Mathematique et Technique de Décision </t>
  </si>
  <si>
    <t xml:space="preserve">Physique/Physique des Materiaux </t>
  </si>
  <si>
    <t>Physique/Physique Théorique</t>
  </si>
  <si>
    <t>Mathematique/Analyse et Probabilité</t>
  </si>
  <si>
    <t>Informatique/Cloud Computing</t>
  </si>
  <si>
    <t>Informatique/Réseaux et Systèmes Distribuée</t>
  </si>
  <si>
    <t>Chimie/Chimie et Environnement</t>
  </si>
  <si>
    <t>Economie et Gestion / Economie du  Développement</t>
  </si>
  <si>
    <t>Economie et Gestion / Sciences de Gestion</t>
  </si>
  <si>
    <t>Sciences de Gestion / Gestion</t>
  </si>
  <si>
    <t>Economie / Economie</t>
  </si>
  <si>
    <t>Economie et Gestion / Sciences Economiques</t>
  </si>
  <si>
    <t>Sciences Economiques / Economie</t>
  </si>
  <si>
    <t xml:space="preserve"> Sciences Economiques/Dynamique Economique Développement Locale et de Téritoire</t>
  </si>
  <si>
    <t xml:space="preserve"> Sciences Economiques/Economie de l'Environnement</t>
  </si>
  <si>
    <t xml:space="preserve"> Sciences Economiques/Economie de la Santé et du Développement Durable</t>
  </si>
  <si>
    <t xml:space="preserve"> Sciences Economiques/Economie et Géographie</t>
  </si>
  <si>
    <t xml:space="preserve"> Sciences Economiques/Espaces Développement et Mondialisation</t>
  </si>
  <si>
    <t xml:space="preserve"> Sciences Economiques/Géstion du Développement</t>
  </si>
  <si>
    <t xml:space="preserve"> Sciences Economiques/Monnais Finances et Globalisation</t>
  </si>
  <si>
    <t xml:space="preserve"> Sciences Economiques/Techniques Qantitatives</t>
  </si>
  <si>
    <t>Droit / Droit Public: Droit des Collectivités Territoriales</t>
  </si>
  <si>
    <t>Droit / Droit Public</t>
  </si>
  <si>
    <t>Droit / Droit Privé Général</t>
  </si>
  <si>
    <t>Droit / Droit Privé et Sciences Criminelles</t>
  </si>
  <si>
    <t>Droit/Droit</t>
  </si>
  <si>
    <t>Sciences Sociales -Sociologie / Sociologie de la Santé et du Travail</t>
  </si>
  <si>
    <t>Psychologie / Psychologie Clinique</t>
  </si>
  <si>
    <t>Activité Physique et Sportive Educative / Education et Motricité</t>
  </si>
  <si>
    <t>Sociologie/Sociologie de L'environnement</t>
  </si>
  <si>
    <t>Sociologie/Sociologie des Organisation et du Travail</t>
  </si>
  <si>
    <t>Langue Française / Sciences du Langage</t>
  </si>
  <si>
    <t>Langue Française / Sciences des Textes Litttéraires Français  et Francophones</t>
  </si>
  <si>
    <t>Langue Française / Linguistique appliquée à l'enseignement du francais</t>
  </si>
  <si>
    <t>Langue Française / Didactique du Français</t>
  </si>
  <si>
    <t>Langue Française / Didactique</t>
  </si>
  <si>
    <t>Anglais / Didactique de la Langue et la Littérateure Anglaise</t>
  </si>
  <si>
    <t>Littérature Algérienne et Sciences du Langage / Analyse du Discours et Théorie de la Réception</t>
  </si>
  <si>
    <t>Littérature / Sémiotique et Analyse du Discours</t>
  </si>
  <si>
    <t>Applications des Sciences de la langue dans les départements de langue et littérature arabe / Linguistique Appliquée</t>
  </si>
  <si>
    <t>Applications des Sciences de la langue dans les départements de langue et littérature arabe / Analyse du Discours</t>
  </si>
  <si>
    <t>Linguistique et Didactique / Onomastique et Aménagement Linguistique de Tamazight</t>
  </si>
  <si>
    <t>Didactique de la Langue Amazighe / Didactique de la Langue Amazighe</t>
  </si>
  <si>
    <t>Etude Amazigh/Linguistique</t>
  </si>
  <si>
    <t>Etude Amazigh/Letterature</t>
  </si>
  <si>
    <t xml:space="preserve"> Langue et Culture Amazigh/Civilisation</t>
  </si>
  <si>
    <t>Français/Didactique</t>
  </si>
  <si>
    <t>Français/Sciences des Textes Letteraires</t>
  </si>
  <si>
    <t>Diplôme Préparé : Docteur en Médecine</t>
  </si>
  <si>
    <t>Faculté de Médecine</t>
  </si>
  <si>
    <r>
      <t>Sciences et Technologies (</t>
    </r>
    <r>
      <rPr>
        <b/>
        <sz val="12"/>
        <rFont val="Times New Roman"/>
        <family val="1"/>
      </rPr>
      <t>ST</t>
    </r>
    <r>
      <rPr>
        <sz val="12"/>
        <rFont val="Times New Roman"/>
        <family val="1"/>
      </rPr>
      <t>)</t>
    </r>
  </si>
  <si>
    <t>Architecture, urbanisme et métiers de la ville</t>
  </si>
  <si>
    <r>
      <t>(</t>
    </r>
    <r>
      <rPr>
        <b/>
        <sz val="12"/>
        <rFont val="Times New Roman"/>
        <family val="1"/>
      </rPr>
      <t>AUMV</t>
    </r>
    <r>
      <rPr>
        <sz val="12"/>
        <rFont val="Times New Roman"/>
        <family val="1"/>
      </rPr>
      <t>)</t>
    </r>
  </si>
  <si>
    <t>Université Abderrahmane Mira - Béjaïa</t>
  </si>
  <si>
    <t>Faculté des Sciences de la Nature et de la Vie</t>
  </si>
  <si>
    <t>SNV LMD</t>
  </si>
  <si>
    <t>Biotechnologies</t>
  </si>
  <si>
    <t>Sciences Biologiques</t>
  </si>
  <si>
    <t>Biologie</t>
  </si>
  <si>
    <t>Faculté des Sciences Exactes</t>
  </si>
  <si>
    <t xml:space="preserve">Mathématiques Appliquées </t>
  </si>
  <si>
    <t>Tronc commun</t>
  </si>
  <si>
    <r>
      <t>Domaine:</t>
    </r>
    <r>
      <rPr>
        <b/>
        <sz val="12"/>
        <rFont val="Times New Roman"/>
        <family val="1"/>
      </rPr>
      <t xml:space="preserve"> MI</t>
    </r>
  </si>
  <si>
    <r>
      <t xml:space="preserve"> Filière :</t>
    </r>
    <r>
      <rPr>
        <b/>
        <sz val="12"/>
        <rFont val="Times New Roman"/>
        <family val="1"/>
      </rPr>
      <t xml:space="preserve"> Mathématiques </t>
    </r>
  </si>
  <si>
    <r>
      <t xml:space="preserve">Spécialité :  </t>
    </r>
    <r>
      <rPr>
        <b/>
        <sz val="12"/>
        <rFont val="Times New Roman"/>
        <family val="1"/>
      </rPr>
      <t>Mathématiques</t>
    </r>
  </si>
  <si>
    <t xml:space="preserve">Total/  Filière : Mathématiques </t>
  </si>
  <si>
    <r>
      <t xml:space="preserve"> Filière :</t>
    </r>
    <r>
      <rPr>
        <b/>
        <sz val="12"/>
        <rFont val="Times New Roman"/>
        <family val="1"/>
      </rPr>
      <t xml:space="preserve"> Informatique</t>
    </r>
  </si>
  <si>
    <t>Total/  Filière : Informatique</t>
  </si>
  <si>
    <r>
      <t xml:space="preserve"> Filière : </t>
    </r>
    <r>
      <rPr>
        <b/>
        <sz val="12"/>
        <rFont val="Times New Roman"/>
        <family val="1"/>
      </rPr>
      <t>Mathématiques Appliquées</t>
    </r>
  </si>
  <si>
    <t>( Recrutement National )</t>
  </si>
  <si>
    <t>Total/                                             Filière : Mathématiques Appliquées</t>
  </si>
  <si>
    <t>Total/                                             Domaine : MI</t>
  </si>
  <si>
    <r>
      <t>Domaine:</t>
    </r>
    <r>
      <rPr>
        <b/>
        <sz val="12"/>
        <rFont val="Times New Roman"/>
        <family val="1"/>
      </rPr>
      <t>SM</t>
    </r>
  </si>
  <si>
    <r>
      <t xml:space="preserve"> Filière :</t>
    </r>
    <r>
      <rPr>
        <b/>
        <sz val="12"/>
        <rFont val="Times New Roman"/>
        <family val="1"/>
      </rPr>
      <t xml:space="preserve"> Physique</t>
    </r>
  </si>
  <si>
    <r>
      <t xml:space="preserve">Spécialité :  </t>
    </r>
    <r>
      <rPr>
        <b/>
        <sz val="12"/>
        <rFont val="Times New Roman"/>
        <family val="1"/>
      </rPr>
      <t>Physique Fondamentale</t>
    </r>
  </si>
  <si>
    <t>Total/                                             Filière : Physique</t>
  </si>
  <si>
    <r>
      <t xml:space="preserve"> Filière :</t>
    </r>
    <r>
      <rPr>
        <b/>
        <sz val="12"/>
        <rFont val="Times New Roman"/>
        <family val="1"/>
      </rPr>
      <t xml:space="preserve"> Chimie</t>
    </r>
  </si>
  <si>
    <r>
      <t xml:space="preserve">Spécialité : </t>
    </r>
    <r>
      <rPr>
        <b/>
        <sz val="12"/>
        <rFont val="Times New Roman"/>
        <family val="1"/>
      </rPr>
      <t>Chimie Fondamentale</t>
    </r>
  </si>
  <si>
    <t>Total/                                             Filière : Chimie</t>
  </si>
  <si>
    <t>Total/                                             Domaine : SM</t>
  </si>
  <si>
    <t>Total                                                      Domaine: Mathématiques et Informatique</t>
  </si>
  <si>
    <t>Total                                                      Domaine: Sciences de la Matière</t>
  </si>
  <si>
    <r>
      <rPr>
        <b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: Total                          </t>
    </r>
    <r>
      <rPr>
        <b/>
        <sz val="12"/>
        <color theme="1"/>
        <rFont val="Times New Roman"/>
        <family val="1"/>
      </rPr>
      <t xml:space="preserve">   F</t>
    </r>
    <r>
      <rPr>
        <sz val="12"/>
        <color theme="1"/>
        <rFont val="Times New Roman"/>
        <family val="1"/>
      </rPr>
      <t xml:space="preserve"> : Filles                             </t>
    </r>
    <r>
      <rPr>
        <b/>
        <sz val="12"/>
        <color theme="1"/>
        <rFont val="Times New Roman"/>
        <family val="1"/>
      </rPr>
      <t xml:space="preserve"> E</t>
    </r>
    <r>
      <rPr>
        <sz val="12"/>
        <color theme="1"/>
        <rFont val="Times New Roman"/>
        <family val="1"/>
      </rPr>
      <t xml:space="preserve"> : Etrangers</t>
    </r>
  </si>
  <si>
    <t>Sciences infirmières</t>
  </si>
  <si>
    <t>1ére année Sciences economiques  ,Gestion et Commerciales</t>
  </si>
  <si>
    <t>Sciences de Gestion</t>
  </si>
  <si>
    <t>Sciences Financières  et Comptabilité</t>
  </si>
  <si>
    <t>Sciences Commerciales</t>
  </si>
  <si>
    <t>Sciences Economiques</t>
  </si>
  <si>
    <t>Droit-Enseignements de bases en droit</t>
  </si>
  <si>
    <t>Droit des affaires</t>
  </si>
  <si>
    <t>Sciences Juridiques et Administratives (licence classique)</t>
  </si>
  <si>
    <t xml:space="preserve">Langue Anglaise </t>
  </si>
  <si>
    <t>medecine</t>
  </si>
  <si>
    <r>
      <t>2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</si>
  <si>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3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</si>
  <si>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4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</si>
  <si>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5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</si>
  <si>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6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</si>
  <si>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7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</si>
  <si>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8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</si>
  <si>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9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</si>
  <si>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r>
      <t>10</t>
    </r>
    <r>
      <rPr>
        <vertAlign val="superscript"/>
        <sz val="7"/>
        <rFont val="Times New Roman"/>
        <family val="1"/>
      </rPr>
      <t>ème</t>
    </r>
    <r>
      <rPr>
        <sz val="7"/>
        <rFont val="Times New Roman"/>
        <family val="1"/>
      </rPr>
      <t xml:space="preserve"> Année</t>
    </r>
  </si>
  <si>
    <t>Faculté</t>
  </si>
  <si>
    <t>faculté de technologie</t>
  </si>
  <si>
    <t xml:space="preserve">Faculté ou Institut.:   </t>
  </si>
  <si>
    <t xml:space="preserve">Faculté ou Institut.:                          </t>
  </si>
  <si>
    <t xml:space="preserve">  Faculté de Droit et des Sciences politiques</t>
  </si>
  <si>
    <t xml:space="preserve">Département:            </t>
  </si>
  <si>
    <t>Total     Filière : Physique</t>
  </si>
  <si>
    <t>Total          Filière : Chimie</t>
  </si>
  <si>
    <r>
      <t xml:space="preserve">Faculté ou Institut.:             </t>
    </r>
    <r>
      <rPr>
        <sz val="13"/>
        <rFont val="Times New Roman (Arabic)"/>
      </rPr>
      <t xml:space="preserve">                           </t>
    </r>
  </si>
  <si>
    <t>Faculté de Droit et des Sciences politiques</t>
  </si>
  <si>
    <t>Faculté des Lettres et Langues</t>
  </si>
  <si>
    <t>Total         Filière : Mathématiques</t>
  </si>
  <si>
    <t>Total          Filière : Informatique</t>
  </si>
  <si>
    <t>Total              Filière : Mathématiques Appliquées</t>
  </si>
  <si>
    <t xml:space="preserve">Faculté ou Institut.:                           </t>
  </si>
  <si>
    <t>Technologie</t>
  </si>
  <si>
    <t>Université Abderrahmane Mira Béjaia</t>
  </si>
  <si>
    <t xml:space="preserve">Département:                                    </t>
  </si>
  <si>
    <t xml:space="preserve">  Hydraulique</t>
  </si>
  <si>
    <t xml:space="preserve"> Université Abderrahmane Mira Béjaia</t>
  </si>
  <si>
    <t xml:space="preserve">Faculté ou Institut.:                         </t>
  </si>
  <si>
    <t xml:space="preserve">   Technologie</t>
  </si>
  <si>
    <t xml:space="preserve">Département:                                      </t>
  </si>
  <si>
    <t xml:space="preserve"> Génie des Procédés</t>
  </si>
  <si>
    <t xml:space="preserve">Etablissement Universitaire:           </t>
  </si>
  <si>
    <t xml:space="preserve">  Technologie</t>
  </si>
  <si>
    <t xml:space="preserve">Département:                                     </t>
  </si>
  <si>
    <t xml:space="preserve">  Génie des Mécanique</t>
  </si>
  <si>
    <t xml:space="preserve"> Technologie</t>
  </si>
  <si>
    <t xml:space="preserve">Département:                                        </t>
  </si>
  <si>
    <t xml:space="preserve">Département:                                  </t>
  </si>
  <si>
    <t xml:space="preserve">    Mine et Géologie</t>
  </si>
  <si>
    <t>Université ABDERAHMANE MIRA de Béjaia</t>
  </si>
  <si>
    <t>DEMS</t>
  </si>
  <si>
    <t>PEDIATRIE</t>
  </si>
  <si>
    <t>MEDECINE INTERNE</t>
  </si>
  <si>
    <t>NEPHROLOGIE</t>
  </si>
  <si>
    <t>HEMATOLOGIE</t>
  </si>
  <si>
    <t>PSYCHIATRIE</t>
  </si>
  <si>
    <t>O.R.L</t>
  </si>
  <si>
    <t>GYNECO-OBSTETRIQUE</t>
  </si>
  <si>
    <t>NEUROCHIRURGIE</t>
  </si>
  <si>
    <t>CHIRUGIE GENERALE</t>
  </si>
  <si>
    <t>TOTAL DES INSCITS FACULTE DE MEDECINE</t>
  </si>
  <si>
    <t>MEDECINE DU TRAVAIL</t>
  </si>
  <si>
    <t>ANESTHESIE REANIMATION</t>
  </si>
  <si>
    <t>CHIRUGIE ORTHOPEDIQUE</t>
  </si>
  <si>
    <t>PNEUMO-PHTISIOLOGIE</t>
  </si>
  <si>
    <t>INFECTIOLOGIE</t>
  </si>
  <si>
    <t>Total Faculté des Sciences de la Nature et de la Vie</t>
  </si>
  <si>
    <t>Total faculté de technologie</t>
  </si>
  <si>
    <t>Total Faculté des Sciences Exactes</t>
  </si>
  <si>
    <t>Faculté SEGC</t>
  </si>
  <si>
    <t>Total faculté SEGC</t>
  </si>
  <si>
    <t>Total Faculté des sciences humaines et sociales</t>
  </si>
  <si>
    <t>Faculté des sciences humaines et sociales</t>
  </si>
  <si>
    <t>Faculté de Droit</t>
  </si>
  <si>
    <t>Faculté de médecine</t>
  </si>
  <si>
    <t>Total des inscits  Faculté des Lettres et des Langues</t>
  </si>
  <si>
    <t>Total faculté de droit et des sciences politiques</t>
  </si>
  <si>
    <r>
      <t>Spécialité :</t>
    </r>
    <r>
      <rPr>
        <b/>
        <sz val="11"/>
        <rFont val="Times New Roman"/>
        <family val="1"/>
      </rPr>
      <t xml:space="preserve"> Stat,  Trait, Info de Données</t>
    </r>
  </si>
  <si>
    <t>TOTAL  DES INSCRITS  EN LICENCE LMD  FACULTE LETTRES ET LANGUES</t>
  </si>
  <si>
    <t>TOTAL DES INSCRITS EN MASTER LMD</t>
  </si>
  <si>
    <t>TOTAL DES INSCRITS EN MASTER LMD FACULTE DES SCIENCES EXACTES</t>
  </si>
  <si>
    <r>
      <t>Diplôme Préparé:</t>
    </r>
    <r>
      <rPr>
        <sz val="13"/>
        <rFont val="Times New Roman (Arabic)"/>
      </rPr>
      <t>Master</t>
    </r>
  </si>
  <si>
    <t>FACULTE SEGC</t>
  </si>
  <si>
    <r>
      <rPr>
        <b/>
        <sz val="11"/>
        <rFont val="Times New Roman"/>
        <family val="1"/>
      </rPr>
      <t>Spécialité:</t>
    </r>
    <r>
      <rPr>
        <sz val="11"/>
        <rFont val="Times New Roman"/>
        <family val="1"/>
      </rPr>
      <t xml:space="preserve">  Communication et Relations Publiques </t>
    </r>
  </si>
  <si>
    <r>
      <rPr>
        <b/>
        <sz val="12"/>
        <rFont val="Times New Roman"/>
        <family val="1"/>
      </rPr>
      <t>Filière :</t>
    </r>
    <r>
      <rPr>
        <sz val="12"/>
        <rFont val="Times New Roman"/>
        <family val="1"/>
      </rPr>
      <t xml:space="preserve"> Sciences Humaines -Sciences de l'information et de la Communicaton </t>
    </r>
  </si>
  <si>
    <t>TOTAL DES INSCRITS EN MASTER LMD FACULTE DES SCIENCES HUMAINES ET SOCIALES</t>
  </si>
  <si>
    <t xml:space="preserve">Universite A/Mira de Bejaia </t>
  </si>
  <si>
    <t xml:space="preserve">Etablissement Universitaire : </t>
  </si>
  <si>
    <t>Université Abderrahmane Mira - Béjaia</t>
  </si>
  <si>
    <t xml:space="preserve">Faculté ou Institut : </t>
  </si>
  <si>
    <t xml:space="preserve">Département : </t>
  </si>
  <si>
    <t>Biologie Physico-chimique</t>
  </si>
  <si>
    <r>
      <t>2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</si>
  <si>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3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</si>
  <si>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4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</si>
  <si>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5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</si>
  <si>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6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</si>
  <si>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7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</si>
  <si>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8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</si>
  <si>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9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</si>
  <si>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r>
      <t>10</t>
    </r>
    <r>
      <rPr>
        <vertAlign val="superscript"/>
        <sz val="8"/>
        <rFont val="Times New Roman"/>
        <family val="1"/>
      </rPr>
      <t>ème</t>
    </r>
    <r>
      <rPr>
        <sz val="8"/>
        <rFont val="Times New Roman"/>
        <family val="1"/>
      </rPr>
      <t xml:space="preserve"> Année</t>
    </r>
  </si>
  <si>
    <t xml:space="preserve">Faculté ou Institut.:                     </t>
  </si>
  <si>
    <t xml:space="preserve">  Sciences Exactes</t>
  </si>
  <si>
    <t xml:space="preserve">Département:                                       </t>
  </si>
  <si>
    <t>Recherche Operationnelle</t>
  </si>
  <si>
    <t xml:space="preserve">Faculté ou Institut.:                        </t>
  </si>
  <si>
    <t xml:space="preserve">Département:                              </t>
  </si>
  <si>
    <t xml:space="preserve">    Physique</t>
  </si>
  <si>
    <t xml:space="preserve">   Sciences Exactes</t>
  </si>
  <si>
    <t xml:space="preserve">Département:                                 </t>
  </si>
  <si>
    <t xml:space="preserve">   Informatique</t>
  </si>
  <si>
    <t xml:space="preserve">Faculté ou Institut.:                             </t>
  </si>
  <si>
    <t xml:space="preserve"> Sciences Exactes</t>
  </si>
  <si>
    <t xml:space="preserve"> Chimie</t>
  </si>
  <si>
    <t>Sciences Economiques, Commerciales et des Sciences de Gestion</t>
  </si>
  <si>
    <t>Sciences Economique, Sciences de Gestion et des Sciences Commerciales</t>
  </si>
  <si>
    <t xml:space="preserve"> Sciences Economiques</t>
  </si>
  <si>
    <t xml:space="preserve">Faculté ou Institut.:                      </t>
  </si>
  <si>
    <t xml:space="preserve"> Sciences de Géstion</t>
  </si>
  <si>
    <t>Sciences de Géstion/Technique D'aide a la Décision</t>
  </si>
  <si>
    <t>Droit et Sciences Politiques</t>
  </si>
  <si>
    <t>Département :</t>
  </si>
  <si>
    <t xml:space="preserve"> Droit Public</t>
  </si>
  <si>
    <t>Faculté ou Institut :</t>
  </si>
  <si>
    <t xml:space="preserve"> Droit et Sciences Politiques</t>
  </si>
  <si>
    <t xml:space="preserve">Faculté ou Institut.:                  </t>
  </si>
  <si>
    <t xml:space="preserve">Faculté ou Institut.:                            </t>
  </si>
  <si>
    <t xml:space="preserve"> Droit et Sciences Politique</t>
  </si>
  <si>
    <t xml:space="preserve">Département:                                </t>
  </si>
  <si>
    <t xml:space="preserve">Faculté ou Institut.:                              </t>
  </si>
  <si>
    <t>Sciences Humaines et Sociales</t>
  </si>
  <si>
    <t>Sciences Sociales</t>
  </si>
  <si>
    <t>Langue et Littérature Françaises</t>
  </si>
  <si>
    <t>Etablissement Universitaire :</t>
  </si>
  <si>
    <t xml:space="preserve"> Université Abderrahmane Mira - Béjaia</t>
  </si>
  <si>
    <t>Langue et Littérature Anglaises</t>
  </si>
  <si>
    <t xml:space="preserve">Département:                                   </t>
  </si>
  <si>
    <t xml:space="preserve">Etablissement Universitaire:      </t>
  </si>
  <si>
    <t>Sciences Biologiques de l’Environnement</t>
  </si>
  <si>
    <r>
      <t xml:space="preserve">Etablissement Universitaire:     </t>
    </r>
    <r>
      <rPr>
        <sz val="13"/>
        <rFont val="Times New Roman (Arabic)"/>
      </rPr>
      <t xml:space="preserve">      </t>
    </r>
  </si>
  <si>
    <t xml:space="preserve">  Sciences de La Nature et de La Vie</t>
  </si>
  <si>
    <t xml:space="preserve"> Sciences Alimentaire</t>
  </si>
  <si>
    <r>
      <t xml:space="preserve">Etablissement Universitaire:          </t>
    </r>
    <r>
      <rPr>
        <b/>
        <sz val="13"/>
        <rFont val="Times New Roman (Arabic)"/>
      </rPr>
      <t xml:space="preserve"> </t>
    </r>
  </si>
  <si>
    <t xml:space="preserve"> Sciences de La Nature et de La Vie</t>
  </si>
  <si>
    <t xml:space="preserve"> Sciences Biologiques de l'Environnement</t>
  </si>
  <si>
    <t xml:space="preserve"> Microbiologie</t>
  </si>
  <si>
    <t>Recherche Opérationnelle</t>
  </si>
  <si>
    <t xml:space="preserve">  Mathematique</t>
  </si>
  <si>
    <t>Sciences de Géstion/Gestion des Entreprises</t>
  </si>
  <si>
    <t>Sciences de Géstion/Management Economques des Téritoires et Entrepreneuriat</t>
  </si>
  <si>
    <t>Droit et Sciences Politique</t>
  </si>
  <si>
    <t>Droit des Affaires</t>
  </si>
  <si>
    <t>Sciences et Techniques des Activités Physiques et Sportives</t>
  </si>
  <si>
    <t xml:space="preserve"> Lettres et Langues</t>
  </si>
  <si>
    <t xml:space="preserve"> Langue et Culture Amazighes</t>
  </si>
  <si>
    <t>Lettre et Langues</t>
  </si>
  <si>
    <t>Langue et Culture Amazigh</t>
  </si>
  <si>
    <t>Langue et Letterature Francaise</t>
  </si>
  <si>
    <t>TOTAL  DES  INSCRITS EN DOCTORAT EN SCIENCES FACULTE DE TECHNOLOGIE</t>
  </si>
  <si>
    <r>
      <t xml:space="preserve">Etablissement Universitaire:    </t>
    </r>
    <r>
      <rPr>
        <sz val="13"/>
        <rFont val="Times New Roman (Arabic)"/>
      </rPr>
      <t xml:space="preserve"> Université Abderrahmane Mira Béjaia</t>
    </r>
  </si>
  <si>
    <r>
      <t xml:space="preserve">Faculté ou Institut:     </t>
    </r>
    <r>
      <rPr>
        <sz val="13"/>
        <rFont val="Times New Roman (Arabic)"/>
      </rPr>
      <t xml:space="preserve">   Sceinces Exactes</t>
    </r>
  </si>
  <si>
    <r>
      <t xml:space="preserve">Département:    </t>
    </r>
    <r>
      <rPr>
        <sz val="13"/>
        <rFont val="Times New Roman (Arabic)"/>
      </rPr>
      <t>Informatique</t>
    </r>
  </si>
  <si>
    <r>
      <t>Diplôme Préparé:</t>
    </r>
    <r>
      <rPr>
        <sz val="13"/>
        <rFont val="Times New Roman (Arabic)"/>
      </rPr>
      <t xml:space="preserve"> Magister</t>
    </r>
  </si>
  <si>
    <r>
      <t xml:space="preserve">Faculté ou Institut: </t>
    </r>
    <r>
      <rPr>
        <sz val="13"/>
        <rFont val="Times New Roman (Arabic)"/>
      </rPr>
      <t xml:space="preserve">   Droit et Sceinces Politique</t>
    </r>
  </si>
  <si>
    <r>
      <t xml:space="preserve">Département:   </t>
    </r>
    <r>
      <rPr>
        <sz val="13"/>
        <rFont val="Times New Roman (Arabic)"/>
      </rPr>
      <t>Droit</t>
    </r>
  </si>
  <si>
    <r>
      <t>Diplôme Préparé:</t>
    </r>
    <r>
      <rPr>
        <sz val="13"/>
        <rFont val="Times New Roman (Arabic)"/>
      </rPr>
      <t>Magister</t>
    </r>
  </si>
  <si>
    <t>Droit/Institution Publique et Gouvernance</t>
  </si>
  <si>
    <r>
      <t xml:space="preserve">Faculté ou Institut:     </t>
    </r>
    <r>
      <rPr>
        <sz val="13"/>
        <rFont val="Times New Roman (Arabic)"/>
      </rPr>
      <t>Sciences Economique, Sciences de Gestion et des Sciences Commerciales</t>
    </r>
  </si>
  <si>
    <r>
      <t xml:space="preserve">Département:    </t>
    </r>
    <r>
      <rPr>
        <sz val="13"/>
        <rFont val="Times New Roman (Arabic)"/>
      </rPr>
      <t xml:space="preserve">  Sceinces Economique</t>
    </r>
  </si>
  <si>
    <t>Sceinces Econimoque/Managment Economique des Terretoires et Entrepreneuriat</t>
  </si>
  <si>
    <r>
      <t xml:space="preserve">Département:    </t>
    </r>
    <r>
      <rPr>
        <sz val="13"/>
        <rFont val="Times New Roman (Arabic)"/>
      </rPr>
      <t xml:space="preserve"> Sceinces de Gestion</t>
    </r>
  </si>
  <si>
    <t>Sceinces de Gestion/Gestion des Entreprises</t>
  </si>
  <si>
    <r>
      <t xml:space="preserve">Faculté ou Institut:     </t>
    </r>
    <r>
      <rPr>
        <sz val="13"/>
        <rFont val="Times New Roman (Arabic)"/>
      </rPr>
      <t xml:space="preserve">   Sciences Humaine et Sociale</t>
    </r>
  </si>
  <si>
    <r>
      <t xml:space="preserve">Département:    </t>
    </r>
    <r>
      <rPr>
        <sz val="13"/>
        <rFont val="Times New Roman (Arabic)"/>
      </rPr>
      <t>Sociologie</t>
    </r>
  </si>
  <si>
    <r>
      <rPr>
        <b/>
        <sz val="10"/>
        <rFont val="Cambria"/>
        <family val="1"/>
        <scheme val="major"/>
      </rPr>
      <t>Sociologie/Sociologie de l'Environnemen</t>
    </r>
    <r>
      <rPr>
        <b/>
        <sz val="13"/>
        <rFont val="Times New Roman (Arabic)"/>
      </rPr>
      <t>t</t>
    </r>
  </si>
  <si>
    <t>Sociologie/Sociologie des Organisations et du Travail</t>
  </si>
  <si>
    <t>Anthropologie/Anthropologie</t>
  </si>
  <si>
    <r>
      <t xml:space="preserve">Faculté ou Institut:     </t>
    </r>
    <r>
      <rPr>
        <sz val="13"/>
        <rFont val="Times New Roman (Arabic)"/>
      </rPr>
      <t xml:space="preserve">    Technologie</t>
    </r>
  </si>
  <si>
    <r>
      <t xml:space="preserve">Département:    </t>
    </r>
    <r>
      <rPr>
        <sz val="13"/>
        <rFont val="Times New Roman (Arabic)"/>
      </rPr>
      <t xml:space="preserve">  Génie Electrique</t>
    </r>
  </si>
  <si>
    <r>
      <t>Diplôme Préparé:</t>
    </r>
    <r>
      <rPr>
        <sz val="13"/>
        <rFont val="Times New Roman (Arabic)"/>
      </rPr>
      <t xml:space="preserve"> Doctorat en Sciences</t>
    </r>
  </si>
  <si>
    <t>Electrotechnique/Systèmes Electro-Energitique</t>
  </si>
  <si>
    <t>Automatique etTraitement du Signale/Systèmes</t>
  </si>
  <si>
    <r>
      <t xml:space="preserve">Département:    </t>
    </r>
    <r>
      <rPr>
        <sz val="13"/>
        <rFont val="Times New Roman (Arabic)"/>
      </rPr>
      <t xml:space="preserve">  Génie Mécanique</t>
    </r>
  </si>
  <si>
    <r>
      <t>Diplôme Préparé:</t>
    </r>
    <r>
      <rPr>
        <sz val="13"/>
        <rFont val="Times New Roman (Arabic)"/>
      </rPr>
      <t>Doctorat en Sciences</t>
    </r>
  </si>
  <si>
    <t>Génie Mécanique/Matériaux pour l'Ingenieurie Mécanique</t>
  </si>
  <si>
    <r>
      <t xml:space="preserve">Faculté ou Institut:     </t>
    </r>
    <r>
      <rPr>
        <sz val="13"/>
        <rFont val="Times New Roman (Arabic)"/>
      </rPr>
      <t xml:space="preserve">  Technologie</t>
    </r>
  </si>
  <si>
    <r>
      <t xml:space="preserve">Département:    </t>
    </r>
    <r>
      <rPr>
        <sz val="13"/>
        <rFont val="Times New Roman (Arabic)"/>
      </rPr>
      <t xml:space="preserve">  Génie des Procédés </t>
    </r>
  </si>
  <si>
    <t>Génie des Procedés/Génie Chimique</t>
  </si>
  <si>
    <t>Génie des Procedés/Génie des Polymères</t>
  </si>
  <si>
    <r>
      <t xml:space="preserve">Département:    </t>
    </r>
    <r>
      <rPr>
        <sz val="13"/>
        <rFont val="Times New Roman (Arabic)"/>
      </rPr>
      <t xml:space="preserve">  Hydraulique</t>
    </r>
  </si>
  <si>
    <r>
      <t xml:space="preserve">Département:    </t>
    </r>
    <r>
      <rPr>
        <sz val="13"/>
        <rFont val="Times New Roman (Arabic)"/>
      </rPr>
      <t xml:space="preserve">  Génie Civil</t>
    </r>
  </si>
  <si>
    <t>Génie Civil/Matérieux et Structure</t>
  </si>
  <si>
    <r>
      <t xml:space="preserve">Faculté ou Institut:     </t>
    </r>
    <r>
      <rPr>
        <sz val="13"/>
        <rFont val="Times New Roman (Arabic)"/>
      </rPr>
      <t xml:space="preserve">  Sciences de la Nature et de la Vie</t>
    </r>
  </si>
  <si>
    <r>
      <t xml:space="preserve">Département:    </t>
    </r>
    <r>
      <rPr>
        <sz val="13"/>
        <rFont val="Times New Roman (Arabic)"/>
      </rPr>
      <t xml:space="preserve">  Microbiologie</t>
    </r>
  </si>
  <si>
    <t>Biologie/Microbilogie Appliquée</t>
  </si>
  <si>
    <r>
      <t xml:space="preserve">Département:    </t>
    </r>
    <r>
      <rPr>
        <sz val="13"/>
        <rFont val="Times New Roman (Arabic)"/>
      </rPr>
      <t xml:space="preserve">  Biologie Pysico-Chimique</t>
    </r>
  </si>
  <si>
    <t>Biologie/Biochimie, Biophysique Moléculaire</t>
  </si>
  <si>
    <t>Biologie/Ingénieurie Biochimie et Biotechnologie</t>
  </si>
  <si>
    <r>
      <t xml:space="preserve">Département:    </t>
    </r>
    <r>
      <rPr>
        <sz val="13"/>
        <rFont val="Times New Roman (Arabic)"/>
      </rPr>
      <t xml:space="preserve">  Sciences Biologique et Environnement</t>
    </r>
  </si>
  <si>
    <t>Biologie/Biologie de la Conservation et Eco-développement</t>
  </si>
  <si>
    <r>
      <t xml:space="preserve">Département:    </t>
    </r>
    <r>
      <rPr>
        <sz val="13"/>
        <rFont val="Times New Roman (Arabic)"/>
      </rPr>
      <t xml:space="preserve"> Sciences Alimentaires</t>
    </r>
  </si>
  <si>
    <t>Biologie/Sciences Alimentaires</t>
  </si>
  <si>
    <t>Biologie/Alimentation et Technologie Alimentaires</t>
  </si>
  <si>
    <r>
      <t xml:space="preserve">Faculté ou Institut:     </t>
    </r>
    <r>
      <rPr>
        <sz val="13"/>
        <rFont val="Times New Roman (Arabic)"/>
      </rPr>
      <t xml:space="preserve">   Sciences Exactes</t>
    </r>
  </si>
  <si>
    <r>
      <t xml:space="preserve">Département:    </t>
    </r>
    <r>
      <rPr>
        <sz val="13"/>
        <rFont val="Times New Roman (Arabic)"/>
      </rPr>
      <t xml:space="preserve">  Chimie</t>
    </r>
  </si>
  <si>
    <r>
      <t xml:space="preserve">Département:    </t>
    </r>
    <r>
      <rPr>
        <sz val="13"/>
        <rFont val="Times New Roman (Arabic)"/>
      </rPr>
      <t xml:space="preserve">  Mathematique</t>
    </r>
  </si>
  <si>
    <r>
      <t xml:space="preserve">Département:    </t>
    </r>
    <r>
      <rPr>
        <sz val="13"/>
        <rFont val="Times New Roman (Arabic)"/>
      </rPr>
      <t xml:space="preserve">  Recherche Opérationnelle</t>
    </r>
  </si>
  <si>
    <t>Mathematique Appliquée/Modelisation Mathematique et Technique de Décision</t>
  </si>
  <si>
    <r>
      <t xml:space="preserve">Département:    </t>
    </r>
    <r>
      <rPr>
        <sz val="13"/>
        <rFont val="Times New Roman (Arabic)"/>
      </rPr>
      <t xml:space="preserve"> Physique</t>
    </r>
  </si>
  <si>
    <t>Physique/Physique des Matériaux</t>
  </si>
  <si>
    <r>
      <t xml:space="preserve">Département:    </t>
    </r>
    <r>
      <rPr>
        <sz val="13"/>
        <rFont val="Times New Roman (Arabic)"/>
      </rPr>
      <t xml:space="preserve">  Informatique</t>
    </r>
  </si>
  <si>
    <t>Informatique/Résaux et Système Distribuées</t>
  </si>
  <si>
    <r>
      <t xml:space="preserve">Faculté ou Institut:     </t>
    </r>
    <r>
      <rPr>
        <sz val="13"/>
        <rFont val="Times New Roman (Arabic)"/>
      </rPr>
      <t xml:space="preserve">   Sciences Economique, Sciences de Gestion et des Sciences Commerciales</t>
    </r>
  </si>
  <si>
    <r>
      <t xml:space="preserve">Département:    </t>
    </r>
    <r>
      <rPr>
        <sz val="13"/>
        <rFont val="Times New Roman (Arabic)"/>
      </rPr>
      <t xml:space="preserve"> Sciences Economiques</t>
    </r>
  </si>
  <si>
    <r>
      <t>Diplôme Préparé:</t>
    </r>
    <r>
      <rPr>
        <sz val="13"/>
        <rFont val="Times New Roman (Arabic)"/>
      </rPr>
      <t xml:space="preserve">  Doctorat en Sciences</t>
    </r>
  </si>
  <si>
    <t>Sciences Economique/Gestion du Développement</t>
  </si>
  <si>
    <t>Sciences Economique/Espace Développement et Mondialisation</t>
  </si>
  <si>
    <t>Sciences Economique/Monnais Finance et Globalisation</t>
  </si>
  <si>
    <t xml:space="preserve">Total Doctorat en sciences faculté de technologie      </t>
  </si>
  <si>
    <t xml:space="preserve">Total doctorat LMD faculté de technologie            </t>
  </si>
  <si>
    <t xml:space="preserve">Total doctorat en sciences faculté des sciences de la nature et de la vie            </t>
  </si>
  <si>
    <t xml:space="preserve">Total doctorat LMD faculté SEGC     </t>
  </si>
  <si>
    <t xml:space="preserve">Total doctorat en sciences faculté SEGC            </t>
  </si>
  <si>
    <t xml:space="preserve">Total doctorat LMD faculté des lettres et des langues   </t>
  </si>
  <si>
    <t>Total doctorat en sciences faculté des sciences exactes</t>
  </si>
  <si>
    <t xml:space="preserve">Total doctorat LMD faculté des sciences de la nature et de la vie              </t>
  </si>
  <si>
    <t xml:space="preserve">Total doctorat LMD faculté des sciences exactes     </t>
  </si>
  <si>
    <t xml:space="preserve">Total doctorat LMD faculté de droit           </t>
  </si>
  <si>
    <t xml:space="preserve">Total doctorat LMD faculté des sciences humaines et sociales              </t>
  </si>
  <si>
    <t>TOTAL  DES INSCRITS  EN LICENCE LMD FACULTE DE TECHNOLOGIE</t>
  </si>
  <si>
    <t>Spécialité 1:Microbiologie</t>
  </si>
  <si>
    <t>Spécialité 2: Biochimie</t>
  </si>
  <si>
    <t>Spécialité 3: Biologie et Physiologie Animale</t>
  </si>
  <si>
    <t>Total filière 1: Sciences Biologiques</t>
  </si>
  <si>
    <t>Spécialité 1:Emballage et qualité</t>
  </si>
  <si>
    <t>Spécialité 2: Sciences Alimentaires</t>
  </si>
  <si>
    <t>Spécialité 3: Alimentation et Nutrition et pathologie</t>
  </si>
  <si>
    <t>Total filière 2: Sciences Alimentaires</t>
  </si>
  <si>
    <t>Spécialité1:Ecologie et Environnement</t>
  </si>
  <si>
    <t>Total filière 3: Ecologie et environnement</t>
  </si>
  <si>
    <t>Spécialité 4:Biologie et Physiologie Végétale</t>
  </si>
  <si>
    <t xml:space="preserve">Spécialité 1: Microbiologie Moléculaire </t>
  </si>
  <si>
    <t>et Médicale</t>
  </si>
  <si>
    <t xml:space="preserve">Spécialité 2:  Microbiologie </t>
  </si>
  <si>
    <t>en secteur Biomédical</t>
  </si>
  <si>
    <t>Spécialité 3: Ecologie Microbienne</t>
  </si>
  <si>
    <t xml:space="preserve"> Spécialité 4: Microbiologie Fondamentale</t>
  </si>
  <si>
    <t xml:space="preserve"> Spécialité 5: Microbiologie Appliquée</t>
  </si>
  <si>
    <t xml:space="preserve"> Spécialité 6: Biochimie et Biologie Moléculaire</t>
  </si>
  <si>
    <t xml:space="preserve"> Spécialité 7: Biochimie Appliquée</t>
  </si>
  <si>
    <t xml:space="preserve"> Spécialité 8: Pharmacologie Toxicologie</t>
  </si>
  <si>
    <t xml:space="preserve"> Spécialité 9: Biochimie Fondamentale</t>
  </si>
  <si>
    <t xml:space="preserve"> Spécialité 10: Génétique Fondamentale</t>
  </si>
  <si>
    <t xml:space="preserve"> et  Appliquée</t>
  </si>
  <si>
    <t xml:space="preserve"> Spécialité 11: Biologie Animale</t>
  </si>
  <si>
    <t xml:space="preserve"> Spécialité 12: Biologie de la Conservation</t>
  </si>
  <si>
    <t xml:space="preserve"> Spécialité 1: Production </t>
  </si>
  <si>
    <t>et Transformation Laitière</t>
  </si>
  <si>
    <t xml:space="preserve"> Spécialité 2: Qualité des Produits </t>
  </si>
  <si>
    <t>et Sécurité Alimentaire</t>
  </si>
  <si>
    <t xml:space="preserve"> Spécialité 3: Sciences des Corps Gras</t>
  </si>
  <si>
    <t xml:space="preserve"> Spécialité 4: Industrie des Corps Gras</t>
  </si>
  <si>
    <t xml:space="preserve"> Spécialité 5:  Industrie Laitière</t>
  </si>
  <si>
    <t xml:space="preserve"> Spécialité 1: Ecologie </t>
  </si>
  <si>
    <t xml:space="preserve"> Spécialité 2: Toxicologie Industrielle </t>
  </si>
  <si>
    <t>et Environnementale</t>
  </si>
  <si>
    <t xml:space="preserve"> Spécialité 3: Biodiversité </t>
  </si>
  <si>
    <t xml:space="preserve"> Spécialité 4: Bio Ressources Animales </t>
  </si>
  <si>
    <t>et Biologie Interactive</t>
  </si>
  <si>
    <t xml:space="preserve"> Spécialité 5: Environnement </t>
  </si>
  <si>
    <t>et Santé publique</t>
  </si>
  <si>
    <t xml:space="preserve">Total filière 3: Ecologie </t>
  </si>
  <si>
    <t>et environnement</t>
  </si>
  <si>
    <t xml:space="preserve"> Spécialité 1:  Biotechnologie Microbienne</t>
  </si>
  <si>
    <t>Total filière 4: Biotechnologies</t>
  </si>
  <si>
    <t>TOTAL DES INSCRITS EN MASTER LMD FACULTE DES SCIENCES DE LA NATURE ET DE LA VIE</t>
  </si>
  <si>
    <t>TOTAL DES INSCRITS EN MASTER LMD FACULTE DE TECHNOLOGIE</t>
  </si>
  <si>
    <t>TOTAL DES INSCITS EN GRADUATION ET EN POST GRADUATION UNIVERSITE DE BEJAIA</t>
  </si>
  <si>
    <t>TOTAL  doctorat LMD faculté de technologie</t>
  </si>
  <si>
    <t xml:space="preserve">TOTAL doctorat en sciences faculté des sciences de la nature et de la vie </t>
  </si>
  <si>
    <t xml:space="preserve">TOTAL doctorat LMD faculté des sciences de la nature et de la vie </t>
  </si>
  <si>
    <t>Total doctorat LMD faculté des sciences exactes</t>
  </si>
  <si>
    <t>Total doctorat LMD faculté SEGC</t>
  </si>
  <si>
    <t>Total  doctorat en sciences faculté SEGC</t>
  </si>
  <si>
    <t>Total doctorat en sciences faculté de droit</t>
  </si>
  <si>
    <t>Total doctorat LMD faculté des  Sciences Humaines et Sociales</t>
  </si>
  <si>
    <t>Total doctorat LMD faculté de droit</t>
  </si>
  <si>
    <t>Total doctorat LMD faculté des lettres et des langues</t>
  </si>
  <si>
    <t>Total doctorat en sciences faculté des lettes et des langues</t>
  </si>
  <si>
    <t>technologie</t>
  </si>
  <si>
    <t>des sciences de la natures et de la vie</t>
  </si>
  <si>
    <t>des sciences exactes</t>
  </si>
  <si>
    <t>droit et des sciences politiques</t>
  </si>
  <si>
    <t>des sciences humaines et sociales</t>
  </si>
  <si>
    <t>des lettres et des langues</t>
  </si>
  <si>
    <t xml:space="preserve">medecine </t>
  </si>
  <si>
    <t>litérature arabe ancien filière</t>
  </si>
  <si>
    <t xml:space="preserve">M2 Lingui.Didactique  du Français Langue Etrangère </t>
  </si>
  <si>
    <t>M2 Sciences du Langages A.P</t>
  </si>
  <si>
    <t xml:space="preserve">M2 Sciences Textes  Français Langue Etrangère </t>
  </si>
  <si>
    <t>Marketing industriel</t>
  </si>
  <si>
    <t>Chimie des matériaux</t>
  </si>
  <si>
    <t>Fab.Méca.et production</t>
  </si>
</sst>
</file>

<file path=xl/styles.xml><?xml version="1.0" encoding="utf-8"?>
<styleSheet xmlns="http://schemas.openxmlformats.org/spreadsheetml/2006/main">
  <fonts count="70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sz val="12"/>
      <name val="Arial"/>
      <family val="2"/>
    </font>
    <font>
      <sz val="18"/>
      <name val="Times New Roman (Arabic)"/>
      <family val="1"/>
      <charset val="180"/>
    </font>
    <font>
      <sz val="10"/>
      <name val="Arial"/>
      <family val="2"/>
    </font>
    <font>
      <b/>
      <sz val="13"/>
      <name val="Times New Roman (Arabic)"/>
      <family val="1"/>
      <charset val="180"/>
    </font>
    <font>
      <b/>
      <sz val="13"/>
      <name val="Times New Roman (Arabic)"/>
    </font>
    <font>
      <sz val="14"/>
      <name val="Times New Roman (Arabic)"/>
    </font>
    <font>
      <sz val="13"/>
      <name val="Times New Roman (Arabic)"/>
    </font>
    <font>
      <vertAlign val="superscript"/>
      <sz val="12"/>
      <name val="Times New Roman"/>
      <family val="1"/>
    </font>
    <font>
      <vertAlign val="superscript"/>
      <sz val="10"/>
      <name val="Times New Roman"/>
      <family val="1"/>
    </font>
    <font>
      <sz val="10"/>
      <name val="Arial"/>
      <family val="2"/>
    </font>
    <font>
      <sz val="12"/>
      <name val="Times New Roman (Arabic)"/>
      <family val="1"/>
      <charset val="180"/>
    </font>
    <font>
      <b/>
      <sz val="12"/>
      <name val="Times New Roman (Arabic)"/>
    </font>
    <font>
      <b/>
      <sz val="10.8"/>
      <name val="Times New Roman (Arabic)"/>
      <family val="1"/>
      <charset val="180"/>
    </font>
    <font>
      <b/>
      <sz val="11"/>
      <name val="Times New Roman (Arabic)"/>
      <family val="1"/>
      <charset val="180"/>
    </font>
    <font>
      <b/>
      <sz val="11"/>
      <name val="Times New Roman (Arabic)"/>
    </font>
    <font>
      <b/>
      <sz val="10"/>
      <name val="Arial"/>
      <family val="2"/>
    </font>
    <font>
      <b/>
      <sz val="11"/>
      <name val="Times New Roman"/>
      <family val="1"/>
    </font>
    <font>
      <sz val="11"/>
      <name val="Times New Roman"/>
      <family val="1"/>
      <charset val="178"/>
    </font>
    <font>
      <sz val="12"/>
      <name val="Times New Roman"/>
      <family val="1"/>
      <charset val="178"/>
    </font>
    <font>
      <sz val="16"/>
      <name val="Times New Roman"/>
      <family val="1"/>
    </font>
    <font>
      <b/>
      <sz val="13"/>
      <name val="Times New Roman"/>
      <family val="1"/>
    </font>
    <font>
      <sz val="13"/>
      <name val="Times New Roman"/>
      <family val="1"/>
    </font>
    <font>
      <b/>
      <sz val="10"/>
      <name val="Times New Roman"/>
      <family val="1"/>
    </font>
    <font>
      <b/>
      <sz val="10"/>
      <name val="Times New Roman (Arabic)"/>
      <family val="1"/>
      <charset val="180"/>
    </font>
    <font>
      <u/>
      <sz val="10.199999999999999"/>
      <color theme="10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u/>
      <sz val="11"/>
      <color theme="10"/>
      <name val="Times New Roman"/>
      <family val="1"/>
    </font>
    <font>
      <sz val="1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b/>
      <sz val="12"/>
      <color theme="1"/>
      <name val="Times New Roman"/>
      <family val="1"/>
    </font>
    <font>
      <sz val="18"/>
      <name val="Times New Roman"/>
      <family val="1"/>
    </font>
    <font>
      <b/>
      <sz val="10.8"/>
      <name val="Times New Roman"/>
      <family val="1"/>
    </font>
    <font>
      <sz val="11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6"/>
      <name val="Arial"/>
      <family val="2"/>
    </font>
    <font>
      <b/>
      <sz val="11"/>
      <color theme="1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</font>
    <font>
      <vertAlign val="superscript"/>
      <sz val="7"/>
      <name val="Times New Roman"/>
      <family val="1"/>
    </font>
    <font>
      <sz val="12"/>
      <name val="Times New Roman (Arabic)"/>
    </font>
    <font>
      <b/>
      <sz val="12"/>
      <color rgb="FF000000"/>
      <name val="Times New Roman"/>
      <family val="1"/>
    </font>
    <font>
      <b/>
      <sz val="11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vertAlign val="superscript"/>
      <sz val="8"/>
      <name val="Times New Roman"/>
      <family val="1"/>
    </font>
    <font>
      <sz val="8"/>
      <color theme="1"/>
      <name val="Calibri"/>
      <family val="2"/>
      <scheme val="minor"/>
    </font>
    <font>
      <b/>
      <sz val="10"/>
      <name val="Cambria"/>
      <family val="1"/>
      <scheme val="major"/>
    </font>
    <font>
      <b/>
      <sz val="12"/>
      <name val="Times New Roman (Arabic)"/>
      <family val="1"/>
      <charset val="180"/>
    </font>
    <font>
      <b/>
      <sz val="12"/>
      <name val="Cambria"/>
      <family val="1"/>
      <scheme val="major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1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0"/>
    <xf numFmtId="0" fontId="7" fillId="0" borderId="0"/>
    <xf numFmtId="0" fontId="14" fillId="0" borderId="0"/>
    <xf numFmtId="0" fontId="21" fillId="0" borderId="0"/>
    <xf numFmtId="0" fontId="14" fillId="0" borderId="0"/>
    <xf numFmtId="0" fontId="10" fillId="0" borderId="0"/>
    <xf numFmtId="0" fontId="6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8" fillId="0" borderId="0"/>
  </cellStyleXfs>
  <cellXfs count="1316">
    <xf numFmtId="0" fontId="0" fillId="0" borderId="0" xfId="0"/>
    <xf numFmtId="0" fontId="8" fillId="0" borderId="0" xfId="1" applyFont="1" applyFill="1" applyAlignment="1">
      <alignment vertical="top"/>
    </xf>
    <xf numFmtId="0" fontId="9" fillId="0" borderId="0" xfId="1" applyFont="1" applyFill="1" applyAlignment="1">
      <alignment horizontal="center" vertical="center"/>
    </xf>
    <xf numFmtId="0" fontId="8" fillId="0" borderId="0" xfId="1" applyFont="1" applyFill="1"/>
    <xf numFmtId="0" fontId="8" fillId="0" borderId="0" xfId="1" applyFont="1" applyFill="1" applyBorder="1"/>
    <xf numFmtId="0" fontId="8" fillId="0" borderId="2" xfId="1" applyFont="1" applyFill="1" applyBorder="1"/>
    <xf numFmtId="0" fontId="8" fillId="0" borderId="0" xfId="1" applyFont="1" applyFill="1" applyAlignment="1">
      <alignment horizontal="left" vertical="top"/>
    </xf>
    <xf numFmtId="0" fontId="9" fillId="0" borderId="0" xfId="1" applyFont="1" applyFill="1" applyAlignment="1">
      <alignment horizontal="left" vertical="center"/>
    </xf>
    <xf numFmtId="0" fontId="8" fillId="0" borderId="1" xfId="1" applyFont="1" applyFill="1" applyBorder="1"/>
    <xf numFmtId="0" fontId="8" fillId="0" borderId="2" xfId="1" applyFont="1" applyFill="1" applyBorder="1" applyAlignment="1">
      <alignment horizontal="left"/>
    </xf>
    <xf numFmtId="0" fontId="8" fillId="0" borderId="3" xfId="1" applyFont="1" applyFill="1" applyBorder="1" applyAlignment="1">
      <alignment horizontal="left"/>
    </xf>
    <xf numFmtId="0" fontId="9" fillId="0" borderId="1" xfId="1" applyFont="1" applyFill="1" applyBorder="1" applyAlignment="1">
      <alignment horizontal="left"/>
    </xf>
    <xf numFmtId="0" fontId="8" fillId="0" borderId="1" xfId="1" applyFont="1" applyFill="1" applyBorder="1" applyAlignment="1">
      <alignment horizontal="left"/>
    </xf>
    <xf numFmtId="0" fontId="9" fillId="0" borderId="2" xfId="1" applyFont="1" applyFill="1" applyBorder="1" applyAlignment="1">
      <alignment horizontal="center"/>
    </xf>
    <xf numFmtId="0" fontId="8" fillId="0" borderId="0" xfId="1" applyFont="1" applyFill="1" applyAlignment="1">
      <alignment horizontal="left"/>
    </xf>
    <xf numFmtId="0" fontId="9" fillId="0" borderId="4" xfId="1" applyFont="1" applyFill="1" applyBorder="1" applyAlignment="1">
      <alignment horizontal="center" vertical="center"/>
    </xf>
    <xf numFmtId="0" fontId="8" fillId="0" borderId="4" xfId="1" applyFont="1" applyFill="1" applyBorder="1"/>
    <xf numFmtId="0" fontId="9" fillId="0" borderId="4" xfId="1" applyFont="1" applyFill="1" applyBorder="1"/>
    <xf numFmtId="0" fontId="8" fillId="0" borderId="6" xfId="1" applyFont="1" applyFill="1" applyBorder="1" applyAlignment="1">
      <alignment horizontal="center"/>
    </xf>
    <xf numFmtId="0" fontId="8" fillId="0" borderId="7" xfId="1" applyFont="1" applyFill="1" applyBorder="1" applyAlignment="1">
      <alignment horizontal="center"/>
    </xf>
    <xf numFmtId="0" fontId="8" fillId="0" borderId="0" xfId="1" applyFont="1" applyFill="1" applyAlignment="1">
      <alignment horizontal="center"/>
    </xf>
    <xf numFmtId="0" fontId="8" fillId="0" borderId="5" xfId="1" applyFont="1" applyFill="1" applyBorder="1" applyAlignment="1">
      <alignment horizontal="center"/>
    </xf>
    <xf numFmtId="0" fontId="9" fillId="0" borderId="6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/>
    <xf numFmtId="0" fontId="8" fillId="0" borderId="6" xfId="1" applyFont="1" applyFill="1" applyBorder="1" applyAlignment="1"/>
    <xf numFmtId="0" fontId="9" fillId="0" borderId="7" xfId="1" applyFont="1" applyFill="1" applyBorder="1" applyAlignment="1">
      <alignment horizontal="center" vertical="center"/>
    </xf>
    <xf numFmtId="0" fontId="8" fillId="0" borderId="7" xfId="1" applyFont="1" applyFill="1" applyBorder="1"/>
    <xf numFmtId="0" fontId="9" fillId="0" borderId="7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13" xfId="0" applyFont="1" applyBorder="1" applyAlignment="1">
      <alignment vertical="center"/>
    </xf>
    <xf numFmtId="0" fontId="14" fillId="0" borderId="14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8" fillId="0" borderId="0" xfId="1" applyFont="1" applyFill="1" applyAlignment="1">
      <alignment horizontal="left" vertical="top" textRotation="90" wrapText="1"/>
    </xf>
    <xf numFmtId="0" fontId="10" fillId="0" borderId="0" xfId="1" applyFont="1" applyFill="1" applyAlignment="1">
      <alignment horizontal="center" vertical="center" textRotation="90" wrapText="1"/>
    </xf>
    <xf numFmtId="0" fontId="10" fillId="0" borderId="5" xfId="1" applyFont="1" applyFill="1" applyBorder="1" applyAlignment="1">
      <alignment horizontal="center" vertical="center" textRotation="90" wrapText="1"/>
    </xf>
    <xf numFmtId="0" fontId="11" fillId="0" borderId="5" xfId="1" applyFont="1" applyFill="1" applyBorder="1" applyAlignment="1">
      <alignment horizontal="center" vertical="center" textRotation="90" wrapText="1"/>
    </xf>
    <xf numFmtId="0" fontId="10" fillId="0" borderId="5" xfId="1" applyFont="1" applyFill="1" applyBorder="1" applyAlignment="1">
      <alignment horizontal="center" vertical="center" textRotation="90"/>
    </xf>
    <xf numFmtId="0" fontId="10" fillId="0" borderId="0" xfId="1" applyFont="1" applyFill="1" applyBorder="1" applyAlignment="1">
      <alignment horizontal="center" vertical="center" textRotation="90" wrapText="1"/>
    </xf>
    <xf numFmtId="0" fontId="8" fillId="0" borderId="18" xfId="1" applyFont="1" applyFill="1" applyBorder="1"/>
    <xf numFmtId="0" fontId="8" fillId="0" borderId="19" xfId="1" applyFont="1" applyFill="1" applyBorder="1" applyAlignment="1">
      <alignment horizontal="left"/>
    </xf>
    <xf numFmtId="0" fontId="8" fillId="0" borderId="20" xfId="1" applyFont="1" applyFill="1" applyBorder="1" applyAlignment="1">
      <alignment horizontal="left"/>
    </xf>
    <xf numFmtId="0" fontId="10" fillId="0" borderId="21" xfId="1" applyFont="1" applyFill="1" applyBorder="1" applyAlignment="1">
      <alignment horizontal="center" vertical="center" textRotation="90" wrapText="1"/>
    </xf>
    <xf numFmtId="0" fontId="11" fillId="0" borderId="22" xfId="1" applyFont="1" applyFill="1" applyBorder="1" applyAlignment="1">
      <alignment horizontal="center" vertical="center" textRotation="90" wrapText="1"/>
    </xf>
    <xf numFmtId="0" fontId="10" fillId="0" borderId="22" xfId="1" applyFont="1" applyFill="1" applyBorder="1" applyAlignment="1">
      <alignment horizontal="center" vertical="center" textRotation="90" wrapText="1"/>
    </xf>
    <xf numFmtId="0" fontId="10" fillId="0" borderId="23" xfId="1" applyFont="1" applyFill="1" applyBorder="1" applyAlignment="1">
      <alignment horizontal="center" vertical="center" textRotation="90" wrapText="1"/>
    </xf>
    <xf numFmtId="0" fontId="16" fillId="0" borderId="9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" fillId="0" borderId="0" xfId="1" applyFont="1" applyFill="1" applyBorder="1" applyAlignment="1">
      <alignment horizontal="left"/>
    </xf>
    <xf numFmtId="0" fontId="8" fillId="0" borderId="24" xfId="1" applyFont="1" applyFill="1" applyBorder="1"/>
    <xf numFmtId="0" fontId="8" fillId="0" borderId="25" xfId="1" applyFont="1" applyFill="1" applyBorder="1"/>
    <xf numFmtId="0" fontId="8" fillId="0" borderId="26" xfId="1" applyFont="1" applyFill="1" applyBorder="1"/>
    <xf numFmtId="0" fontId="8" fillId="0" borderId="27" xfId="1" applyFont="1" applyFill="1" applyBorder="1"/>
    <xf numFmtId="0" fontId="8" fillId="0" borderId="28" xfId="1" applyFont="1" applyFill="1" applyBorder="1"/>
    <xf numFmtId="0" fontId="8" fillId="0" borderId="21" xfId="1" applyFont="1" applyFill="1" applyBorder="1"/>
    <xf numFmtId="0" fontId="8" fillId="0" borderId="22" xfId="1" applyFont="1" applyFill="1" applyBorder="1"/>
    <xf numFmtId="0" fontId="8" fillId="0" borderId="23" xfId="1" applyFont="1" applyFill="1" applyBorder="1"/>
    <xf numFmtId="0" fontId="8" fillId="0" borderId="18" xfId="1" applyFont="1" applyFill="1" applyBorder="1" applyAlignment="1">
      <alignment horizontal="left"/>
    </xf>
    <xf numFmtId="0" fontId="9" fillId="0" borderId="19" xfId="1" applyFont="1" applyFill="1" applyBorder="1" applyAlignment="1">
      <alignment horizontal="center"/>
    </xf>
    <xf numFmtId="0" fontId="10" fillId="0" borderId="23" xfId="1" applyFont="1" applyFill="1" applyBorder="1" applyAlignment="1">
      <alignment horizontal="center" vertical="center" textRotation="90"/>
    </xf>
    <xf numFmtId="0" fontId="16" fillId="0" borderId="0" xfId="0" applyFont="1" applyBorder="1" applyAlignment="1">
      <alignment vertical="center"/>
    </xf>
    <xf numFmtId="0" fontId="9" fillId="0" borderId="24" xfId="1" applyFont="1" applyFill="1" applyBorder="1"/>
    <xf numFmtId="0" fontId="9" fillId="0" borderId="25" xfId="1" applyFont="1" applyFill="1" applyBorder="1"/>
    <xf numFmtId="0" fontId="9" fillId="0" borderId="26" xfId="1" applyFont="1" applyFill="1" applyBorder="1"/>
    <xf numFmtId="0" fontId="9" fillId="0" borderId="27" xfId="1" applyFont="1" applyFill="1" applyBorder="1"/>
    <xf numFmtId="0" fontId="9" fillId="0" borderId="28" xfId="1" applyFont="1" applyFill="1" applyBorder="1"/>
    <xf numFmtId="0" fontId="9" fillId="0" borderId="21" xfId="1" applyFont="1" applyFill="1" applyBorder="1"/>
    <xf numFmtId="0" fontId="9" fillId="0" borderId="22" xfId="1" applyFont="1" applyFill="1" applyBorder="1"/>
    <xf numFmtId="0" fontId="9" fillId="0" borderId="23" xfId="1" applyFont="1" applyFill="1" applyBorder="1"/>
    <xf numFmtId="0" fontId="8" fillId="0" borderId="30" xfId="1" applyFont="1" applyFill="1" applyBorder="1" applyAlignment="1"/>
    <xf numFmtId="0" fontId="8" fillId="0" borderId="31" xfId="1" applyFont="1" applyFill="1" applyBorder="1" applyAlignment="1">
      <alignment horizontal="center"/>
    </xf>
    <xf numFmtId="0" fontId="8" fillId="0" borderId="32" xfId="1" applyFont="1" applyFill="1" applyBorder="1" applyAlignment="1">
      <alignment horizontal="center"/>
    </xf>
    <xf numFmtId="0" fontId="9" fillId="0" borderId="33" xfId="1" applyFont="1" applyFill="1" applyBorder="1" applyAlignment="1">
      <alignment horizontal="center" vertical="center"/>
    </xf>
    <xf numFmtId="0" fontId="9" fillId="0" borderId="34" xfId="1" applyFont="1" applyFill="1" applyBorder="1" applyAlignment="1">
      <alignment horizontal="center" vertical="center"/>
    </xf>
    <xf numFmtId="0" fontId="9" fillId="0" borderId="35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center"/>
    </xf>
    <xf numFmtId="0" fontId="9" fillId="0" borderId="31" xfId="1" applyFont="1" applyFill="1" applyBorder="1" applyAlignment="1">
      <alignment horizontal="center"/>
    </xf>
    <xf numFmtId="0" fontId="8" fillId="0" borderId="0" xfId="1" applyFont="1" applyFill="1" applyBorder="1" applyAlignment="1"/>
    <xf numFmtId="0" fontId="9" fillId="0" borderId="29" xfId="1" applyFont="1" applyFill="1" applyBorder="1" applyAlignment="1">
      <alignment horizontal="center" vertical="center" wrapText="1"/>
    </xf>
    <xf numFmtId="0" fontId="7" fillId="0" borderId="0" xfId="11"/>
    <xf numFmtId="0" fontId="8" fillId="0" borderId="0" xfId="11" applyFont="1" applyAlignment="1">
      <alignment vertical="center"/>
    </xf>
    <xf numFmtId="0" fontId="15" fillId="0" borderId="12" xfId="11" applyFont="1" applyBorder="1" applyAlignment="1">
      <alignment horizontal="left" vertical="center"/>
    </xf>
    <xf numFmtId="0" fontId="24" fillId="0" borderId="13" xfId="11" applyFont="1" applyBorder="1" applyAlignment="1">
      <alignment vertical="center"/>
    </xf>
    <xf numFmtId="0" fontId="24" fillId="0" borderId="14" xfId="11" applyFont="1" applyBorder="1" applyAlignment="1">
      <alignment vertical="center"/>
    </xf>
    <xf numFmtId="0" fontId="15" fillId="0" borderId="15" xfId="11" applyFont="1" applyBorder="1" applyAlignment="1">
      <alignment horizontal="left" vertical="center"/>
    </xf>
    <xf numFmtId="0" fontId="25" fillId="0" borderId="0" xfId="11" applyFont="1" applyBorder="1" applyAlignment="1">
      <alignment vertical="center"/>
    </xf>
    <xf numFmtId="0" fontId="15" fillId="0" borderId="16" xfId="11" applyFont="1" applyBorder="1" applyAlignment="1">
      <alignment horizontal="left" vertical="center"/>
    </xf>
    <xf numFmtId="0" fontId="25" fillId="0" borderId="8" xfId="11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30" fillId="0" borderId="0" xfId="15" applyFont="1" applyAlignment="1">
      <alignment vertical="center"/>
    </xf>
    <xf numFmtId="0" fontId="30" fillId="0" borderId="0" xfId="15" applyFont="1" applyAlignment="1">
      <alignment horizontal="right" vertical="center"/>
    </xf>
    <xf numFmtId="0" fontId="30" fillId="0" borderId="4" xfId="15" applyFont="1" applyBorder="1" applyAlignment="1">
      <alignment vertical="center"/>
    </xf>
    <xf numFmtId="0" fontId="9" fillId="0" borderId="4" xfId="15" applyFont="1" applyBorder="1" applyAlignment="1">
      <alignment horizontal="center" vertical="center"/>
    </xf>
    <xf numFmtId="0" fontId="30" fillId="0" borderId="7" xfId="15" applyFont="1" applyBorder="1" applyAlignment="1">
      <alignment horizontal="center" vertical="center" wrapText="1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5" fillId="0" borderId="9" xfId="11" applyFont="1" applyBorder="1" applyAlignment="1">
      <alignment horizontal="left" vertical="center"/>
    </xf>
    <xf numFmtId="0" fontId="9" fillId="0" borderId="5" xfId="15" applyFont="1" applyBorder="1" applyAlignment="1">
      <alignment horizontal="center" vertical="center"/>
    </xf>
    <xf numFmtId="0" fontId="9" fillId="0" borderId="39" xfId="15" applyFont="1" applyBorder="1" applyAlignment="1">
      <alignment horizontal="center" vertical="center"/>
    </xf>
    <xf numFmtId="0" fontId="30" fillId="0" borderId="40" xfId="15" applyFont="1" applyBorder="1" applyAlignment="1">
      <alignment vertical="center"/>
    </xf>
    <xf numFmtId="0" fontId="28" fillId="0" borderId="9" xfId="15" applyFont="1" applyBorder="1" applyAlignment="1">
      <alignment horizontal="center" vertical="center"/>
    </xf>
    <xf numFmtId="0" fontId="30" fillId="0" borderId="41" xfId="15" applyFont="1" applyBorder="1" applyAlignment="1">
      <alignment horizontal="center" vertical="center" wrapText="1"/>
    </xf>
    <xf numFmtId="0" fontId="30" fillId="0" borderId="27" xfId="15" applyFont="1" applyBorder="1" applyAlignment="1">
      <alignment vertical="center"/>
    </xf>
    <xf numFmtId="0" fontId="30" fillId="0" borderId="28" xfId="15" applyFont="1" applyBorder="1" applyAlignment="1">
      <alignment vertical="center"/>
    </xf>
    <xf numFmtId="0" fontId="9" fillId="0" borderId="27" xfId="15" applyFont="1" applyBorder="1" applyAlignment="1">
      <alignment horizontal="center" vertical="center"/>
    </xf>
    <xf numFmtId="0" fontId="9" fillId="0" borderId="28" xfId="15" applyFont="1" applyBorder="1" applyAlignment="1">
      <alignment horizontal="center" vertical="center"/>
    </xf>
    <xf numFmtId="0" fontId="9" fillId="0" borderId="42" xfId="15" applyFont="1" applyBorder="1" applyAlignment="1">
      <alignment horizontal="center" vertical="center"/>
    </xf>
    <xf numFmtId="0" fontId="9" fillId="0" borderId="38" xfId="15" applyFont="1" applyBorder="1" applyAlignment="1">
      <alignment horizontal="center" vertical="center"/>
    </xf>
    <xf numFmtId="0" fontId="30" fillId="0" borderId="33" xfId="15" applyFont="1" applyBorder="1" applyAlignment="1">
      <alignment horizontal="right" vertical="center"/>
    </xf>
    <xf numFmtId="0" fontId="30" fillId="0" borderId="34" xfId="15" applyFont="1" applyBorder="1" applyAlignment="1">
      <alignment horizontal="right" vertical="center"/>
    </xf>
    <xf numFmtId="0" fontId="29" fillId="0" borderId="34" xfId="15" applyFont="1" applyBorder="1" applyAlignment="1">
      <alignment horizontal="left" vertical="center" wrapText="1"/>
    </xf>
    <xf numFmtId="0" fontId="29" fillId="0" borderId="34" xfId="15" applyFont="1" applyBorder="1" applyAlignment="1">
      <alignment vertical="center"/>
    </xf>
    <xf numFmtId="0" fontId="28" fillId="0" borderId="34" xfId="15" applyFont="1" applyBorder="1" applyAlignment="1">
      <alignment horizontal="center" vertical="center" wrapText="1"/>
    </xf>
    <xf numFmtId="0" fontId="28" fillId="0" borderId="35" xfId="15" applyFont="1" applyBorder="1" applyAlignment="1">
      <alignment horizontal="center" vertical="center" wrapText="1"/>
    </xf>
    <xf numFmtId="0" fontId="30" fillId="0" borderId="43" xfId="15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/>
    </xf>
    <xf numFmtId="0" fontId="8" fillId="0" borderId="20" xfId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8" fillId="0" borderId="31" xfId="1" applyFont="1" applyFill="1" applyBorder="1" applyAlignment="1">
      <alignment horizontal="center"/>
    </xf>
    <xf numFmtId="0" fontId="28" fillId="0" borderId="30" xfId="1" applyFont="1" applyFill="1" applyBorder="1" applyAlignment="1">
      <alignment horizontal="center"/>
    </xf>
    <xf numFmtId="0" fontId="28" fillId="0" borderId="32" xfId="1" applyFont="1" applyFill="1" applyBorder="1" applyAlignment="1">
      <alignment horizontal="center"/>
    </xf>
    <xf numFmtId="0" fontId="9" fillId="0" borderId="30" xfId="1" applyFont="1" applyFill="1" applyBorder="1" applyAlignment="1">
      <alignment horizontal="center"/>
    </xf>
    <xf numFmtId="0" fontId="9" fillId="0" borderId="32" xfId="1" applyFont="1" applyFill="1" applyBorder="1" applyAlignment="1">
      <alignment horizontal="center"/>
    </xf>
    <xf numFmtId="0" fontId="10" fillId="0" borderId="37" xfId="1" applyFont="1" applyFill="1" applyBorder="1" applyAlignment="1">
      <alignment horizontal="center" vertical="center" textRotation="90" wrapText="1"/>
    </xf>
    <xf numFmtId="0" fontId="34" fillId="0" borderId="37" xfId="1" applyFont="1" applyFill="1" applyBorder="1" applyAlignment="1">
      <alignment horizontal="center" vertical="center" textRotation="90" wrapText="1"/>
    </xf>
    <xf numFmtId="0" fontId="10" fillId="0" borderId="48" xfId="1" applyFont="1" applyFill="1" applyBorder="1" applyAlignment="1">
      <alignment horizontal="center" vertical="center" textRotation="90" wrapText="1"/>
    </xf>
    <xf numFmtId="0" fontId="10" fillId="0" borderId="49" xfId="1" applyFont="1" applyFill="1" applyBorder="1" applyAlignment="1">
      <alignment horizontal="center" vertical="center" textRotation="90" wrapText="1"/>
    </xf>
    <xf numFmtId="0" fontId="34" fillId="0" borderId="23" xfId="1" applyFont="1" applyFill="1" applyBorder="1" applyAlignment="1">
      <alignment horizontal="center" vertical="center" textRotation="90" wrapText="1"/>
    </xf>
    <xf numFmtId="0" fontId="13" fillId="0" borderId="9" xfId="0" applyFont="1" applyBorder="1" applyAlignment="1">
      <alignment vertical="center"/>
    </xf>
    <xf numFmtId="0" fontId="0" fillId="0" borderId="10" xfId="0" applyBorder="1" applyAlignment="1"/>
    <xf numFmtId="0" fontId="0" fillId="0" borderId="11" xfId="0" applyBorder="1" applyAlignment="1"/>
    <xf numFmtId="0" fontId="0" fillId="0" borderId="0" xfId="0" applyBorder="1" applyAlignment="1"/>
    <xf numFmtId="0" fontId="15" fillId="0" borderId="10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0" fillId="0" borderId="15" xfId="0" applyBorder="1" applyAlignment="1"/>
    <xf numFmtId="0" fontId="8" fillId="0" borderId="0" xfId="0" applyFont="1"/>
    <xf numFmtId="0" fontId="9" fillId="0" borderId="0" xfId="1" applyFont="1" applyFill="1" applyBorder="1" applyAlignment="1"/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12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4" fillId="2" borderId="13" xfId="0" applyFont="1" applyFill="1" applyBorder="1" applyAlignment="1">
      <alignment vertical="center"/>
    </xf>
    <xf numFmtId="0" fontId="14" fillId="2" borderId="14" xfId="0" applyFont="1" applyFill="1" applyBorder="1" applyAlignment="1">
      <alignment vertical="center"/>
    </xf>
    <xf numFmtId="0" fontId="15" fillId="2" borderId="16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2" borderId="8" xfId="0" applyFont="1" applyFill="1" applyBorder="1" applyAlignment="1">
      <alignment vertical="center"/>
    </xf>
    <xf numFmtId="0" fontId="14" fillId="2" borderId="17" xfId="0" applyFont="1" applyFill="1" applyBorder="1" applyAlignment="1">
      <alignment vertical="center"/>
    </xf>
    <xf numFmtId="0" fontId="16" fillId="2" borderId="9" xfId="0" applyFont="1" applyFill="1" applyBorder="1" applyAlignment="1">
      <alignment vertical="center"/>
    </xf>
    <xf numFmtId="0" fontId="16" fillId="2" borderId="10" xfId="0" applyFont="1" applyFill="1" applyBorder="1" applyAlignment="1">
      <alignment vertical="center"/>
    </xf>
    <xf numFmtId="0" fontId="14" fillId="2" borderId="11" xfId="0" applyFont="1" applyFill="1" applyBorder="1" applyAlignment="1">
      <alignment vertical="center"/>
    </xf>
    <xf numFmtId="0" fontId="8" fillId="2" borderId="0" xfId="1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/>
    <xf numFmtId="0" fontId="8" fillId="2" borderId="0" xfId="1" applyFont="1" applyFill="1" applyAlignment="1">
      <alignment horizontal="left" vertical="top"/>
    </xf>
    <xf numFmtId="0" fontId="9" fillId="2" borderId="0" xfId="1" applyFont="1" applyFill="1" applyAlignment="1">
      <alignment horizontal="left" vertical="center"/>
    </xf>
    <xf numFmtId="0" fontId="8" fillId="2" borderId="18" xfId="1" applyFont="1" applyFill="1" applyBorder="1"/>
    <xf numFmtId="0" fontId="8" fillId="2" borderId="19" xfId="1" applyFont="1" applyFill="1" applyBorder="1" applyAlignment="1">
      <alignment horizontal="left"/>
    </xf>
    <xf numFmtId="0" fontId="8" fillId="2" borderId="20" xfId="1" applyFont="1" applyFill="1" applyBorder="1" applyAlignment="1">
      <alignment horizontal="left"/>
    </xf>
    <xf numFmtId="0" fontId="8" fillId="2" borderId="0" xfId="1" applyFont="1" applyFill="1" applyBorder="1" applyAlignment="1">
      <alignment horizontal="left"/>
    </xf>
    <xf numFmtId="0" fontId="8" fillId="2" borderId="18" xfId="1" applyFont="1" applyFill="1" applyBorder="1" applyAlignment="1">
      <alignment horizontal="left"/>
    </xf>
    <xf numFmtId="0" fontId="9" fillId="2" borderId="19" xfId="1" applyFont="1" applyFill="1" applyBorder="1" applyAlignment="1">
      <alignment horizontal="center"/>
    </xf>
    <xf numFmtId="0" fontId="9" fillId="2" borderId="29" xfId="1" applyFont="1" applyFill="1" applyBorder="1" applyAlignment="1">
      <alignment horizontal="center" vertical="center" wrapText="1"/>
    </xf>
    <xf numFmtId="0" fontId="10" fillId="2" borderId="0" xfId="1" applyFont="1" applyFill="1" applyAlignment="1">
      <alignment horizontal="center" vertical="center" textRotation="90" wrapText="1"/>
    </xf>
    <xf numFmtId="0" fontId="10" fillId="2" borderId="21" xfId="1" applyFont="1" applyFill="1" applyBorder="1" applyAlignment="1">
      <alignment horizontal="center" vertical="center" textRotation="90" wrapText="1"/>
    </xf>
    <xf numFmtId="0" fontId="11" fillId="2" borderId="22" xfId="1" applyFont="1" applyFill="1" applyBorder="1" applyAlignment="1">
      <alignment horizontal="center" vertical="center" textRotation="90" wrapText="1"/>
    </xf>
    <xf numFmtId="0" fontId="10" fillId="2" borderId="22" xfId="1" applyFont="1" applyFill="1" applyBorder="1" applyAlignment="1">
      <alignment horizontal="center" vertical="center" textRotation="90" wrapText="1"/>
    </xf>
    <xf numFmtId="0" fontId="10" fillId="2" borderId="23" xfId="1" applyFont="1" applyFill="1" applyBorder="1" applyAlignment="1">
      <alignment horizontal="center" vertical="center" textRotation="90" wrapText="1"/>
    </xf>
    <xf numFmtId="0" fontId="10" fillId="2" borderId="0" xfId="1" applyFont="1" applyFill="1" applyBorder="1" applyAlignment="1">
      <alignment horizontal="center" vertical="center" textRotation="90" wrapText="1"/>
    </xf>
    <xf numFmtId="0" fontId="10" fillId="2" borderId="23" xfId="1" applyFont="1" applyFill="1" applyBorder="1" applyAlignment="1">
      <alignment horizontal="center" vertical="center" textRotation="90"/>
    </xf>
    <xf numFmtId="0" fontId="8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 vertical="center"/>
    </xf>
    <xf numFmtId="0" fontId="8" fillId="2" borderId="0" xfId="1" applyFont="1" applyFill="1"/>
    <xf numFmtId="0" fontId="8" fillId="2" borderId="0" xfId="1" applyFont="1" applyFill="1" applyBorder="1"/>
    <xf numFmtId="0" fontId="8" fillId="2" borderId="30" xfId="1" applyFont="1" applyFill="1" applyBorder="1" applyAlignment="1"/>
    <xf numFmtId="0" fontId="9" fillId="2" borderId="33" xfId="1" applyFont="1" applyFill="1" applyBorder="1" applyAlignment="1">
      <alignment horizontal="center" vertical="center"/>
    </xf>
    <xf numFmtId="0" fontId="8" fillId="2" borderId="24" xfId="1" applyFont="1" applyFill="1" applyBorder="1"/>
    <xf numFmtId="0" fontId="8" fillId="2" borderId="25" xfId="1" applyFont="1" applyFill="1" applyBorder="1"/>
    <xf numFmtId="0" fontId="8" fillId="2" borderId="26" xfId="1" applyFont="1" applyFill="1" applyBorder="1"/>
    <xf numFmtId="0" fontId="9" fillId="2" borderId="24" xfId="1" applyFont="1" applyFill="1" applyBorder="1"/>
    <xf numFmtId="0" fontId="9" fillId="2" borderId="25" xfId="1" applyFont="1" applyFill="1" applyBorder="1"/>
    <xf numFmtId="0" fontId="9" fillId="2" borderId="26" xfId="1" applyFont="1" applyFill="1" applyBorder="1"/>
    <xf numFmtId="0" fontId="8" fillId="2" borderId="31" xfId="1" applyFont="1" applyFill="1" applyBorder="1" applyAlignment="1">
      <alignment horizontal="center"/>
    </xf>
    <xf numFmtId="0" fontId="9" fillId="2" borderId="34" xfId="1" applyFont="1" applyFill="1" applyBorder="1" applyAlignment="1">
      <alignment horizontal="center" vertical="center"/>
    </xf>
    <xf numFmtId="0" fontId="8" fillId="2" borderId="27" xfId="1" applyFont="1" applyFill="1" applyBorder="1"/>
    <xf numFmtId="0" fontId="8" fillId="2" borderId="4" xfId="1" applyFont="1" applyFill="1" applyBorder="1"/>
    <xf numFmtId="0" fontId="8" fillId="2" borderId="28" xfId="1" applyFont="1" applyFill="1" applyBorder="1"/>
    <xf numFmtId="0" fontId="9" fillId="2" borderId="27" xfId="1" applyFont="1" applyFill="1" applyBorder="1"/>
    <xf numFmtId="0" fontId="9" fillId="2" borderId="4" xfId="1" applyFont="1" applyFill="1" applyBorder="1"/>
    <xf numFmtId="0" fontId="9" fillId="2" borderId="28" xfId="1" applyFont="1" applyFill="1" applyBorder="1"/>
    <xf numFmtId="0" fontId="8" fillId="2" borderId="32" xfId="1" applyFont="1" applyFill="1" applyBorder="1" applyAlignment="1">
      <alignment horizontal="center"/>
    </xf>
    <xf numFmtId="0" fontId="9" fillId="2" borderId="35" xfId="1" applyFont="1" applyFill="1" applyBorder="1" applyAlignment="1">
      <alignment horizontal="center" vertical="center"/>
    </xf>
    <xf numFmtId="0" fontId="8" fillId="2" borderId="21" xfId="1" applyFont="1" applyFill="1" applyBorder="1"/>
    <xf numFmtId="0" fontId="8" fillId="2" borderId="22" xfId="1" applyFont="1" applyFill="1" applyBorder="1"/>
    <xf numFmtId="0" fontId="8" fillId="2" borderId="23" xfId="1" applyFont="1" applyFill="1" applyBorder="1"/>
    <xf numFmtId="0" fontId="9" fillId="2" borderId="21" xfId="1" applyFont="1" applyFill="1" applyBorder="1"/>
    <xf numFmtId="0" fontId="9" fillId="2" borderId="22" xfId="1" applyFont="1" applyFill="1" applyBorder="1"/>
    <xf numFmtId="0" fontId="9" fillId="2" borderId="23" xfId="1" applyFont="1" applyFill="1" applyBorder="1"/>
    <xf numFmtId="0" fontId="9" fillId="2" borderId="31" xfId="1" applyFont="1" applyFill="1" applyBorder="1" applyAlignment="1">
      <alignment horizontal="center"/>
    </xf>
    <xf numFmtId="0" fontId="8" fillId="2" borderId="30" xfId="1" applyFont="1" applyFill="1" applyBorder="1" applyAlignment="1">
      <alignment horizontal="center"/>
    </xf>
    <xf numFmtId="0" fontId="8" fillId="2" borderId="0" xfId="1" applyFont="1" applyFill="1" applyBorder="1" applyAlignment="1"/>
    <xf numFmtId="15" fontId="8" fillId="2" borderId="0" xfId="1" applyNumberFormat="1" applyFont="1" applyFill="1" applyAlignment="1">
      <alignment horizontal="center" vertical="center"/>
    </xf>
    <xf numFmtId="15" fontId="8" fillId="2" borderId="0" xfId="1" quotePrefix="1" applyNumberFormat="1" applyFont="1" applyFill="1" applyAlignment="1">
      <alignment horizontal="center" vertical="center"/>
    </xf>
    <xf numFmtId="0" fontId="28" fillId="2" borderId="30" xfId="1" applyFont="1" applyFill="1" applyBorder="1" applyAlignment="1">
      <alignment horizontal="center"/>
    </xf>
    <xf numFmtId="0" fontId="28" fillId="2" borderId="31" xfId="1" applyFont="1" applyFill="1" applyBorder="1" applyAlignment="1">
      <alignment horizontal="center"/>
    </xf>
    <xf numFmtId="0" fontId="28" fillId="2" borderId="32" xfId="1" applyFont="1" applyFill="1" applyBorder="1" applyAlignment="1">
      <alignment horizontal="center"/>
    </xf>
    <xf numFmtId="0" fontId="37" fillId="2" borderId="0" xfId="1" applyFont="1" applyFill="1" applyBorder="1" applyAlignment="1">
      <alignment horizontal="left"/>
    </xf>
    <xf numFmtId="0" fontId="15" fillId="0" borderId="17" xfId="0" applyFont="1" applyBorder="1" applyAlignment="1">
      <alignment vertical="center"/>
    </xf>
    <xf numFmtId="0" fontId="8" fillId="0" borderId="24" xfId="1" applyFont="1" applyFill="1" applyBorder="1" applyAlignment="1">
      <alignment horizontal="center"/>
    </xf>
    <xf numFmtId="0" fontId="8" fillId="0" borderId="25" xfId="1" applyFont="1" applyFill="1" applyBorder="1" applyAlignment="1">
      <alignment horizontal="center"/>
    </xf>
    <xf numFmtId="0" fontId="8" fillId="0" borderId="26" xfId="1" applyFont="1" applyFill="1" applyBorder="1" applyAlignment="1">
      <alignment horizontal="center"/>
    </xf>
    <xf numFmtId="0" fontId="8" fillId="0" borderId="27" xfId="1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/>
    </xf>
    <xf numFmtId="0" fontId="8" fillId="0" borderId="28" xfId="1" applyFont="1" applyFill="1" applyBorder="1" applyAlignment="1">
      <alignment horizontal="center"/>
    </xf>
    <xf numFmtId="0" fontId="8" fillId="0" borderId="21" xfId="1" applyFont="1" applyFill="1" applyBorder="1" applyAlignment="1">
      <alignment horizontal="center"/>
    </xf>
    <xf numFmtId="0" fontId="8" fillId="0" borderId="22" xfId="1" applyFont="1" applyFill="1" applyBorder="1" applyAlignment="1">
      <alignment horizontal="center"/>
    </xf>
    <xf numFmtId="0" fontId="8" fillId="0" borderId="23" xfId="1" applyFont="1" applyFill="1" applyBorder="1" applyAlignment="1">
      <alignment horizontal="center"/>
    </xf>
    <xf numFmtId="0" fontId="9" fillId="0" borderId="24" xfId="1" applyFont="1" applyFill="1" applyBorder="1" applyAlignment="1">
      <alignment horizontal="center"/>
    </xf>
    <xf numFmtId="0" fontId="9" fillId="0" borderId="25" xfId="1" applyFont="1" applyFill="1" applyBorder="1" applyAlignment="1">
      <alignment horizontal="center"/>
    </xf>
    <xf numFmtId="0" fontId="9" fillId="0" borderId="26" xfId="1" applyFont="1" applyFill="1" applyBorder="1" applyAlignment="1">
      <alignment horizontal="center"/>
    </xf>
    <xf numFmtId="0" fontId="9" fillId="0" borderId="20" xfId="1" applyFont="1" applyFill="1" applyBorder="1" applyAlignment="1">
      <alignment horizontal="center" vertical="center"/>
    </xf>
    <xf numFmtId="0" fontId="25" fillId="0" borderId="52" xfId="11" applyFont="1" applyBorder="1" applyAlignment="1">
      <alignment vertical="center"/>
    </xf>
    <xf numFmtId="0" fontId="14" fillId="0" borderId="52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8" fillId="0" borderId="0" xfId="1" applyFont="1" applyFill="1" applyAlignment="1">
      <alignment horizontal="center" vertical="top"/>
    </xf>
    <xf numFmtId="0" fontId="15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8" fillId="0" borderId="0" xfId="1" applyFont="1" applyFill="1" applyAlignment="1">
      <alignment horizontal="center" vertical="center"/>
    </xf>
    <xf numFmtId="0" fontId="9" fillId="0" borderId="24" xfId="1" applyFont="1" applyFill="1" applyBorder="1" applyAlignment="1">
      <alignment horizontal="center" vertical="center"/>
    </xf>
    <xf numFmtId="0" fontId="9" fillId="0" borderId="25" xfId="1" applyFont="1" applyFill="1" applyBorder="1" applyAlignment="1">
      <alignment horizontal="center" vertical="center"/>
    </xf>
    <xf numFmtId="0" fontId="9" fillId="0" borderId="26" xfId="1" applyFont="1" applyFill="1" applyBorder="1" applyAlignment="1">
      <alignment horizontal="center" vertical="center"/>
    </xf>
    <xf numFmtId="0" fontId="9" fillId="0" borderId="27" xfId="1" applyFont="1" applyFill="1" applyBorder="1" applyAlignment="1">
      <alignment horizontal="center" vertical="center"/>
    </xf>
    <xf numFmtId="0" fontId="9" fillId="0" borderId="28" xfId="1" applyFont="1" applyFill="1" applyBorder="1" applyAlignment="1">
      <alignment horizontal="center" vertical="center"/>
    </xf>
    <xf numFmtId="0" fontId="9" fillId="0" borderId="21" xfId="1" applyFont="1" applyFill="1" applyBorder="1" applyAlignment="1">
      <alignment horizontal="center" vertical="center"/>
    </xf>
    <xf numFmtId="0" fontId="9" fillId="0" borderId="22" xfId="1" applyFont="1" applyFill="1" applyBorder="1" applyAlignment="1">
      <alignment horizontal="center" vertical="center"/>
    </xf>
    <xf numFmtId="0" fontId="9" fillId="0" borderId="23" xfId="1" applyFont="1" applyFill="1" applyBorder="1" applyAlignment="1">
      <alignment horizontal="center" vertical="center"/>
    </xf>
    <xf numFmtId="0" fontId="38" fillId="0" borderId="0" xfId="1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15" fillId="0" borderId="15" xfId="0" applyFont="1" applyBorder="1" applyAlignment="1">
      <alignment vertical="center"/>
    </xf>
    <xf numFmtId="0" fontId="0" fillId="0" borderId="0" xfId="0" applyAlignment="1">
      <alignment vertical="center"/>
    </xf>
    <xf numFmtId="0" fontId="8" fillId="0" borderId="30" xfId="1" applyFont="1" applyFill="1" applyBorder="1" applyAlignment="1">
      <alignment horizontal="center" vertical="center"/>
    </xf>
    <xf numFmtId="0" fontId="8" fillId="0" borderId="32" xfId="1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8" fillId="0" borderId="31" xfId="1" applyFont="1" applyFill="1" applyBorder="1" applyAlignment="1">
      <alignment horizontal="left"/>
    </xf>
    <xf numFmtId="0" fontId="9" fillId="0" borderId="53" xfId="1" applyFont="1" applyFill="1" applyBorder="1" applyAlignment="1">
      <alignment horizontal="center" vertical="center"/>
    </xf>
    <xf numFmtId="0" fontId="9" fillId="0" borderId="54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left"/>
    </xf>
    <xf numFmtId="0" fontId="9" fillId="0" borderId="30" xfId="1" applyFont="1" applyFill="1" applyBorder="1" applyAlignment="1"/>
    <xf numFmtId="0" fontId="9" fillId="0" borderId="31" xfId="1" applyFont="1" applyFill="1" applyBorder="1" applyAlignment="1">
      <alignment horizontal="left"/>
    </xf>
    <xf numFmtId="0" fontId="9" fillId="0" borderId="32" xfId="1" applyFont="1" applyFill="1" applyBorder="1" applyAlignment="1">
      <alignment horizontal="left"/>
    </xf>
    <xf numFmtId="0" fontId="9" fillId="0" borderId="30" xfId="1" applyFont="1" applyFill="1" applyBorder="1" applyAlignment="1">
      <alignment horizontal="left"/>
    </xf>
    <xf numFmtId="0" fontId="9" fillId="0" borderId="56" xfId="1" applyFont="1" applyFill="1" applyBorder="1" applyAlignment="1">
      <alignment horizontal="center" vertical="center"/>
    </xf>
    <xf numFmtId="0" fontId="9" fillId="0" borderId="31" xfId="1" applyFont="1" applyFill="1" applyBorder="1" applyAlignment="1"/>
    <xf numFmtId="0" fontId="9" fillId="0" borderId="3" xfId="1" applyFont="1" applyFill="1" applyBorder="1" applyAlignment="1">
      <alignment horizontal="center" vertical="center"/>
    </xf>
    <xf numFmtId="0" fontId="9" fillId="0" borderId="32" xfId="1" applyFont="1" applyFill="1" applyBorder="1" applyAlignment="1"/>
    <xf numFmtId="0" fontId="9" fillId="0" borderId="49" xfId="1" applyFont="1" applyFill="1" applyBorder="1" applyAlignment="1">
      <alignment horizontal="center" vertical="center"/>
    </xf>
    <xf numFmtId="0" fontId="9" fillId="0" borderId="45" xfId="1" applyFont="1" applyFill="1" applyBorder="1" applyAlignment="1"/>
    <xf numFmtId="0" fontId="8" fillId="0" borderId="55" xfId="1" applyFont="1" applyFill="1" applyBorder="1" applyAlignment="1">
      <alignment horizontal="center"/>
    </xf>
    <xf numFmtId="0" fontId="9" fillId="0" borderId="31" xfId="1" applyFont="1" applyFill="1" applyBorder="1" applyAlignment="1">
      <alignment horizontal="center" vertical="center"/>
    </xf>
    <xf numFmtId="0" fontId="8" fillId="3" borderId="0" xfId="1" applyFont="1" applyFill="1" applyBorder="1"/>
    <xf numFmtId="0" fontId="8" fillId="3" borderId="0" xfId="1" applyFont="1" applyFill="1"/>
    <xf numFmtId="0" fontId="9" fillId="3" borderId="0" xfId="1" applyFont="1" applyFill="1" applyBorder="1"/>
    <xf numFmtId="0" fontId="15" fillId="0" borderId="3" xfId="0" applyFont="1" applyBorder="1" applyAlignment="1">
      <alignment vertical="center"/>
    </xf>
    <xf numFmtId="0" fontId="9" fillId="0" borderId="17" xfId="1" applyFont="1" applyFill="1" applyBorder="1" applyAlignment="1">
      <alignment horizontal="center" vertical="center"/>
    </xf>
    <xf numFmtId="0" fontId="45" fillId="3" borderId="0" xfId="1" applyFont="1" applyFill="1" applyAlignment="1">
      <alignment horizontal="center"/>
    </xf>
    <xf numFmtId="0" fontId="46" fillId="3" borderId="0" xfId="1" applyFont="1" applyFill="1" applyAlignment="1">
      <alignment horizontal="center" vertical="center"/>
    </xf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 vertical="center"/>
    </xf>
    <xf numFmtId="0" fontId="47" fillId="3" borderId="33" xfId="1" applyFont="1" applyFill="1" applyBorder="1" applyAlignment="1">
      <alignment horizontal="center" vertical="center"/>
    </xf>
    <xf numFmtId="0" fontId="42" fillId="3" borderId="24" xfId="1" applyFont="1" applyFill="1" applyBorder="1"/>
    <xf numFmtId="0" fontId="42" fillId="3" borderId="26" xfId="1" applyFont="1" applyFill="1" applyBorder="1"/>
    <xf numFmtId="0" fontId="42" fillId="3" borderId="0" xfId="1" applyFont="1" applyFill="1" applyBorder="1"/>
    <xf numFmtId="0" fontId="47" fillId="3" borderId="34" xfId="1" applyFont="1" applyFill="1" applyBorder="1" applyAlignment="1">
      <alignment horizontal="center" vertical="center"/>
    </xf>
    <xf numFmtId="0" fontId="42" fillId="3" borderId="27" xfId="1" applyFont="1" applyFill="1" applyBorder="1"/>
    <xf numFmtId="0" fontId="42" fillId="3" borderId="28" xfId="1" applyFont="1" applyFill="1" applyBorder="1"/>
    <xf numFmtId="0" fontId="47" fillId="3" borderId="35" xfId="1" applyFont="1" applyFill="1" applyBorder="1" applyAlignment="1">
      <alignment horizontal="center" vertical="center"/>
    </xf>
    <xf numFmtId="0" fontId="42" fillId="3" borderId="21" xfId="1" applyFont="1" applyFill="1" applyBorder="1"/>
    <xf numFmtId="0" fontId="42" fillId="3" borderId="23" xfId="1" applyFont="1" applyFill="1" applyBorder="1"/>
    <xf numFmtId="0" fontId="42" fillId="3" borderId="0" xfId="1" applyFont="1" applyFill="1" applyAlignment="1">
      <alignment horizontal="center"/>
    </xf>
    <xf numFmtId="0" fontId="47" fillId="3" borderId="0" xfId="1" applyFont="1" applyFill="1" applyAlignment="1">
      <alignment horizontal="center" vertical="center"/>
    </xf>
    <xf numFmtId="0" fontId="47" fillId="3" borderId="0" xfId="1" applyFont="1" applyFill="1" applyBorder="1" applyAlignment="1">
      <alignment horizontal="center" vertical="center"/>
    </xf>
    <xf numFmtId="0" fontId="9" fillId="3" borderId="33" xfId="1" applyFont="1" applyFill="1" applyBorder="1" applyAlignment="1">
      <alignment horizontal="center" vertical="center"/>
    </xf>
    <xf numFmtId="0" fontId="9" fillId="3" borderId="53" xfId="1" applyFont="1" applyFill="1" applyBorder="1" applyAlignment="1">
      <alignment horizontal="center" vertical="center"/>
    </xf>
    <xf numFmtId="0" fontId="9" fillId="3" borderId="54" xfId="1" applyFont="1" applyFill="1" applyBorder="1" applyAlignment="1">
      <alignment horizontal="center" vertical="center"/>
    </xf>
    <xf numFmtId="0" fontId="9" fillId="3" borderId="31" xfId="1" applyFont="1" applyFill="1" applyBorder="1" applyAlignment="1">
      <alignment horizontal="center"/>
    </xf>
    <xf numFmtId="0" fontId="9" fillId="3" borderId="34" xfId="1" applyFont="1" applyFill="1" applyBorder="1" applyAlignment="1">
      <alignment horizontal="center" vertical="center"/>
    </xf>
    <xf numFmtId="0" fontId="9" fillId="3" borderId="35" xfId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5" fillId="0" borderId="13" xfId="0" applyFont="1" applyBorder="1" applyAlignment="1">
      <alignment horizontal="left" vertical="center"/>
    </xf>
    <xf numFmtId="0" fontId="10" fillId="0" borderId="0" xfId="11" applyFont="1" applyAlignment="1">
      <alignment vertical="center"/>
    </xf>
    <xf numFmtId="0" fontId="32" fillId="0" borderId="12" xfId="11" applyFont="1" applyBorder="1" applyAlignment="1">
      <alignment horizontal="left" vertical="center"/>
    </xf>
    <xf numFmtId="0" fontId="49" fillId="0" borderId="13" xfId="11" applyFont="1" applyBorder="1" applyAlignment="1">
      <alignment vertical="center"/>
    </xf>
    <xf numFmtId="0" fontId="49" fillId="0" borderId="14" xfId="11" applyFont="1" applyBorder="1" applyAlignment="1">
      <alignment vertical="center"/>
    </xf>
    <xf numFmtId="0" fontId="32" fillId="0" borderId="15" xfId="11" applyFont="1" applyBorder="1" applyAlignment="1">
      <alignment horizontal="left" vertical="center"/>
    </xf>
    <xf numFmtId="0" fontId="28" fillId="0" borderId="0" xfId="11" applyFont="1" applyBorder="1" applyAlignment="1">
      <alignment vertical="center"/>
    </xf>
    <xf numFmtId="0" fontId="28" fillId="0" borderId="52" xfId="11" applyFont="1" applyBorder="1" applyAlignment="1">
      <alignment vertical="center"/>
    </xf>
    <xf numFmtId="0" fontId="32" fillId="0" borderId="16" xfId="11" applyFont="1" applyBorder="1" applyAlignment="1">
      <alignment horizontal="left" vertical="center"/>
    </xf>
    <xf numFmtId="0" fontId="28" fillId="0" borderId="8" xfId="11" applyFont="1" applyBorder="1" applyAlignment="1">
      <alignment vertical="center"/>
    </xf>
    <xf numFmtId="0" fontId="28" fillId="0" borderId="17" xfId="11" applyFont="1" applyBorder="1" applyAlignment="1">
      <alignment vertical="center"/>
    </xf>
    <xf numFmtId="0" fontId="10" fillId="0" borderId="0" xfId="11" applyFont="1" applyAlignment="1">
      <alignment horizontal="left" vertical="center"/>
    </xf>
    <xf numFmtId="0" fontId="32" fillId="0" borderId="0" xfId="11" applyFont="1" applyBorder="1" applyAlignment="1">
      <alignment horizontal="left" vertical="center"/>
    </xf>
    <xf numFmtId="0" fontId="32" fillId="0" borderId="8" xfId="11" applyFont="1" applyBorder="1" applyAlignment="1">
      <alignment horizontal="center" vertical="center"/>
    </xf>
    <xf numFmtId="0" fontId="32" fillId="0" borderId="9" xfId="11" applyFont="1" applyBorder="1" applyAlignment="1">
      <alignment horizontal="center" vertical="center"/>
    </xf>
    <xf numFmtId="0" fontId="9" fillId="0" borderId="29" xfId="11" applyFont="1" applyBorder="1" applyAlignment="1">
      <alignment horizontal="center" vertical="center"/>
    </xf>
    <xf numFmtId="0" fontId="40" fillId="0" borderId="33" xfId="11" applyFont="1" applyBorder="1" applyAlignment="1">
      <alignment horizontal="center" vertical="center"/>
    </xf>
    <xf numFmtId="0" fontId="40" fillId="0" borderId="45" xfId="11" applyFont="1" applyBorder="1" applyAlignment="1">
      <alignment horizontal="center" vertical="center"/>
    </xf>
    <xf numFmtId="0" fontId="40" fillId="0" borderId="34" xfId="11" applyFont="1" applyBorder="1" applyAlignment="1">
      <alignment horizontal="center" vertical="center"/>
    </xf>
    <xf numFmtId="0" fontId="40" fillId="0" borderId="44" xfId="11" applyFont="1" applyBorder="1" applyAlignment="1">
      <alignment vertical="center"/>
    </xf>
    <xf numFmtId="0" fontId="10" fillId="0" borderId="44" xfId="11" applyFont="1" applyBorder="1" applyAlignment="1">
      <alignment vertical="center"/>
    </xf>
    <xf numFmtId="0" fontId="34" fillId="0" borderId="45" xfId="11" applyFont="1" applyBorder="1" applyAlignment="1">
      <alignment horizontal="center" vertical="center"/>
    </xf>
    <xf numFmtId="0" fontId="34" fillId="0" borderId="34" xfId="11" applyFont="1" applyBorder="1" applyAlignment="1">
      <alignment horizontal="center" vertical="center"/>
    </xf>
    <xf numFmtId="0" fontId="10" fillId="0" borderId="48" xfId="11" applyFont="1" applyBorder="1" applyAlignment="1">
      <alignment vertical="center"/>
    </xf>
    <xf numFmtId="0" fontId="34" fillId="0" borderId="32" xfId="11" applyFont="1" applyBorder="1" applyAlignment="1">
      <alignment horizontal="center" vertical="center"/>
    </xf>
    <xf numFmtId="0" fontId="34" fillId="0" borderId="35" xfId="11" applyFont="1" applyBorder="1" applyAlignment="1">
      <alignment horizontal="center" vertical="center"/>
    </xf>
    <xf numFmtId="0" fontId="9" fillId="0" borderId="11" xfId="11" applyFont="1" applyBorder="1" applyAlignment="1">
      <alignment horizontal="center" vertical="center"/>
    </xf>
    <xf numFmtId="0" fontId="50" fillId="0" borderId="0" xfId="11" applyFont="1"/>
    <xf numFmtId="0" fontId="10" fillId="0" borderId="45" xfId="11" applyFont="1" applyBorder="1" applyAlignment="1">
      <alignment vertical="center"/>
    </xf>
    <xf numFmtId="0" fontId="10" fillId="0" borderId="34" xfId="11" applyFont="1" applyBorder="1" applyAlignment="1">
      <alignment vertical="center"/>
    </xf>
    <xf numFmtId="0" fontId="10" fillId="0" borderId="45" xfId="11" applyFont="1" applyBorder="1" applyAlignment="1">
      <alignment horizontal="center" vertical="center"/>
    </xf>
    <xf numFmtId="0" fontId="10" fillId="0" borderId="34" xfId="11" applyFont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/>
    </xf>
    <xf numFmtId="0" fontId="8" fillId="3" borderId="0" xfId="11" applyFont="1" applyFill="1" applyAlignment="1">
      <alignment vertical="center"/>
    </xf>
    <xf numFmtId="0" fontId="14" fillId="3" borderId="0" xfId="11" applyFont="1" applyFill="1" applyAlignment="1">
      <alignment vertical="center"/>
    </xf>
    <xf numFmtId="0" fontId="15" fillId="3" borderId="12" xfId="11" applyFont="1" applyFill="1" applyBorder="1" applyAlignment="1">
      <alignment horizontal="left" vertical="center"/>
    </xf>
    <xf numFmtId="0" fontId="24" fillId="3" borderId="13" xfId="11" applyFont="1" applyFill="1" applyBorder="1" applyAlignment="1">
      <alignment vertical="center"/>
    </xf>
    <xf numFmtId="0" fontId="24" fillId="3" borderId="14" xfId="11" applyFont="1" applyFill="1" applyBorder="1" applyAlignment="1">
      <alignment vertical="center"/>
    </xf>
    <xf numFmtId="0" fontId="15" fillId="3" borderId="16" xfId="11" applyFont="1" applyFill="1" applyBorder="1" applyAlignment="1">
      <alignment horizontal="left" vertical="center"/>
    </xf>
    <xf numFmtId="0" fontId="25" fillId="3" borderId="8" xfId="11" applyFont="1" applyFill="1" applyBorder="1" applyAlignment="1">
      <alignment vertical="center"/>
    </xf>
    <xf numFmtId="0" fontId="25" fillId="3" borderId="17" xfId="11" applyFont="1" applyFill="1" applyBorder="1" applyAlignment="1">
      <alignment vertical="center"/>
    </xf>
    <xf numFmtId="0" fontId="14" fillId="3" borderId="0" xfId="11" applyFont="1" applyFill="1" applyAlignment="1">
      <alignment horizontal="left" vertical="center"/>
    </xf>
    <xf numFmtId="0" fontId="16" fillId="3" borderId="0" xfId="11" applyFont="1" applyFill="1" applyBorder="1" applyAlignment="1">
      <alignment horizontal="left" vertical="center"/>
    </xf>
    <xf numFmtId="0" fontId="26" fillId="3" borderId="0" xfId="11" applyFont="1" applyFill="1" applyBorder="1" applyAlignment="1">
      <alignment vertical="center"/>
    </xf>
    <xf numFmtId="0" fontId="15" fillId="3" borderId="8" xfId="11" applyFont="1" applyFill="1" applyBorder="1" applyAlignment="1">
      <alignment horizontal="center" vertical="center"/>
    </xf>
    <xf numFmtId="0" fontId="16" fillId="3" borderId="9" xfId="11" applyFont="1" applyFill="1" applyBorder="1" applyAlignment="1">
      <alignment horizontal="center" vertical="center"/>
    </xf>
    <xf numFmtId="0" fontId="23" fillId="3" borderId="29" xfId="11" applyFont="1" applyFill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0" borderId="4" xfId="0" applyNumberFormat="1" applyFont="1" applyBorder="1" applyAlignment="1">
      <alignment horizontal="center" vertical="center"/>
    </xf>
    <xf numFmtId="0" fontId="8" fillId="0" borderId="34" xfId="11" applyFont="1" applyBorder="1" applyAlignment="1">
      <alignment horizontal="center" vertical="center"/>
    </xf>
    <xf numFmtId="0" fontId="35" fillId="3" borderId="9" xfId="11" applyFont="1" applyFill="1" applyBorder="1" applyAlignment="1">
      <alignment vertical="center"/>
    </xf>
    <xf numFmtId="0" fontId="27" fillId="3" borderId="29" xfId="11" applyFont="1" applyFill="1" applyBorder="1" applyAlignment="1">
      <alignment horizontal="center" vertical="center"/>
    </xf>
    <xf numFmtId="0" fontId="7" fillId="3" borderId="0" xfId="11" applyFill="1"/>
    <xf numFmtId="0" fontId="8" fillId="3" borderId="0" xfId="1" applyFont="1" applyFill="1" applyBorder="1" applyAlignment="1"/>
    <xf numFmtId="0" fontId="8" fillId="3" borderId="0" xfId="0" applyFont="1" applyFill="1"/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wrapText="1"/>
    </xf>
    <xf numFmtId="0" fontId="14" fillId="3" borderId="44" xfId="11" applyFont="1" applyFill="1" applyBorder="1" applyAlignment="1">
      <alignment vertical="center"/>
    </xf>
    <xf numFmtId="0" fontId="14" fillId="3" borderId="44" xfId="11" applyFont="1" applyFill="1" applyBorder="1" applyAlignment="1">
      <alignment horizontal="center" vertical="center"/>
    </xf>
    <xf numFmtId="0" fontId="14" fillId="3" borderId="45" xfId="11" applyFont="1" applyFill="1" applyBorder="1" applyAlignment="1">
      <alignment horizontal="center" vertical="center"/>
    </xf>
    <xf numFmtId="0" fontId="14" fillId="3" borderId="34" xfId="11" applyFont="1" applyFill="1" applyBorder="1" applyAlignment="1">
      <alignment vertical="center"/>
    </xf>
    <xf numFmtId="0" fontId="35" fillId="3" borderId="0" xfId="11" applyFont="1" applyFill="1" applyBorder="1" applyAlignment="1">
      <alignment vertical="center"/>
    </xf>
    <xf numFmtId="0" fontId="27" fillId="3" borderId="0" xfId="11" applyFont="1" applyFill="1" applyBorder="1" applyAlignment="1">
      <alignment horizontal="center" vertical="center"/>
    </xf>
    <xf numFmtId="0" fontId="8" fillId="0" borderId="44" xfId="11" applyFont="1" applyBorder="1" applyAlignment="1">
      <alignment vertical="center"/>
    </xf>
    <xf numFmtId="0" fontId="8" fillId="0" borderId="45" xfId="11" applyFont="1" applyBorder="1" applyAlignment="1">
      <alignment horizontal="center" vertical="center"/>
    </xf>
    <xf numFmtId="0" fontId="8" fillId="0" borderId="4" xfId="11" applyFont="1" applyBorder="1" applyAlignment="1">
      <alignment horizontal="left" vertical="center"/>
    </xf>
    <xf numFmtId="0" fontId="8" fillId="0" borderId="4" xfId="11" applyFont="1" applyBorder="1" applyAlignment="1">
      <alignment horizontal="center" vertical="center"/>
    </xf>
    <xf numFmtId="0" fontId="8" fillId="0" borderId="1" xfId="11" applyFont="1" applyBorder="1" applyAlignment="1">
      <alignment horizontal="center" vertical="center"/>
    </xf>
    <xf numFmtId="0" fontId="9" fillId="0" borderId="34" xfId="11" applyFont="1" applyBorder="1" applyAlignment="1">
      <alignment horizontal="center" vertical="center"/>
    </xf>
    <xf numFmtId="0" fontId="30" fillId="0" borderId="28" xfId="15" applyFont="1" applyBorder="1" applyAlignment="1">
      <alignment horizontal="center" vertical="center"/>
    </xf>
    <xf numFmtId="0" fontId="30" fillId="0" borderId="4" xfId="15" applyFont="1" applyBorder="1" applyAlignment="1">
      <alignment horizontal="center" vertical="center"/>
    </xf>
    <xf numFmtId="0" fontId="28" fillId="0" borderId="0" xfId="15" applyFont="1" applyBorder="1" applyAlignment="1">
      <alignment horizontal="center" vertical="center"/>
    </xf>
    <xf numFmtId="0" fontId="9" fillId="0" borderId="0" xfId="15" applyFont="1" applyBorder="1" applyAlignment="1">
      <alignment horizontal="center" vertical="center"/>
    </xf>
    <xf numFmtId="0" fontId="9" fillId="0" borderId="44" xfId="1" applyFont="1" applyFill="1" applyBorder="1" applyAlignment="1">
      <alignment horizontal="center" vertical="center"/>
    </xf>
    <xf numFmtId="0" fontId="9" fillId="0" borderId="48" xfId="1" applyFont="1" applyFill="1" applyBorder="1" applyAlignment="1">
      <alignment horizontal="center" vertical="center"/>
    </xf>
    <xf numFmtId="0" fontId="9" fillId="0" borderId="6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9" fillId="0" borderId="66" xfId="1" applyFont="1" applyFill="1" applyBorder="1" applyAlignment="1">
      <alignment horizontal="center" vertical="center"/>
    </xf>
    <xf numFmtId="0" fontId="8" fillId="0" borderId="0" xfId="2" applyFont="1"/>
    <xf numFmtId="0" fontId="18" fillId="0" borderId="10" xfId="0" applyFont="1" applyBorder="1" applyAlignment="1">
      <alignment vertical="center"/>
    </xf>
    <xf numFmtId="0" fontId="8" fillId="0" borderId="18" xfId="1" applyFont="1" applyFill="1" applyBorder="1" applyAlignment="1">
      <alignment horizontal="center" vertical="center" wrapText="1"/>
    </xf>
    <xf numFmtId="0" fontId="8" fillId="0" borderId="20" xfId="1" applyFont="1" applyFill="1" applyBorder="1" applyAlignment="1">
      <alignment horizontal="center" vertical="center" wrapText="1"/>
    </xf>
    <xf numFmtId="0" fontId="9" fillId="0" borderId="27" xfId="1" applyFont="1" applyFill="1" applyBorder="1" applyAlignment="1">
      <alignment horizontal="center"/>
    </xf>
    <xf numFmtId="0" fontId="9" fillId="0" borderId="4" xfId="1" applyFont="1" applyFill="1" applyBorder="1" applyAlignment="1">
      <alignment horizontal="center"/>
    </xf>
    <xf numFmtId="0" fontId="9" fillId="0" borderId="21" xfId="1" applyFont="1" applyFill="1" applyBorder="1" applyAlignment="1">
      <alignment horizontal="center"/>
    </xf>
    <xf numFmtId="0" fontId="9" fillId="0" borderId="22" xfId="1" applyFont="1" applyFill="1" applyBorder="1" applyAlignment="1">
      <alignment horizontal="center"/>
    </xf>
    <xf numFmtId="0" fontId="9" fillId="0" borderId="13" xfId="1" applyFont="1" applyFill="1" applyBorder="1" applyAlignment="1">
      <alignment horizontal="center"/>
    </xf>
    <xf numFmtId="0" fontId="9" fillId="0" borderId="28" xfId="1" applyFont="1" applyFill="1" applyBorder="1" applyAlignment="1">
      <alignment horizontal="center"/>
    </xf>
    <xf numFmtId="0" fontId="9" fillId="0" borderId="23" xfId="1" applyFont="1" applyFill="1" applyBorder="1" applyAlignment="1">
      <alignment horizontal="center"/>
    </xf>
    <xf numFmtId="0" fontId="9" fillId="0" borderId="8" xfId="1" applyFont="1" applyFill="1" applyBorder="1" applyAlignment="1">
      <alignment horizontal="center"/>
    </xf>
    <xf numFmtId="0" fontId="8" fillId="0" borderId="16" xfId="1" applyFont="1" applyFill="1" applyBorder="1" applyAlignment="1">
      <alignment horizontal="center"/>
    </xf>
    <xf numFmtId="0" fontId="8" fillId="0" borderId="17" xfId="1" applyFont="1" applyFill="1" applyBorder="1" applyAlignment="1">
      <alignment horizontal="center"/>
    </xf>
    <xf numFmtId="0" fontId="8" fillId="3" borderId="24" xfId="1" applyFont="1" applyFill="1" applyBorder="1" applyAlignment="1">
      <alignment horizontal="center"/>
    </xf>
    <xf numFmtId="0" fontId="8" fillId="3" borderId="25" xfId="1" applyFont="1" applyFill="1" applyBorder="1" applyAlignment="1">
      <alignment horizontal="center"/>
    </xf>
    <xf numFmtId="0" fontId="8" fillId="3" borderId="26" xfId="1" applyFont="1" applyFill="1" applyBorder="1" applyAlignment="1">
      <alignment horizontal="center"/>
    </xf>
    <xf numFmtId="0" fontId="8" fillId="3" borderId="0" xfId="1" applyFont="1" applyFill="1" applyBorder="1" applyAlignment="1">
      <alignment horizontal="center"/>
    </xf>
    <xf numFmtId="0" fontId="9" fillId="3" borderId="24" xfId="1" applyFont="1" applyFill="1" applyBorder="1" applyAlignment="1">
      <alignment horizontal="center"/>
    </xf>
    <xf numFmtId="0" fontId="9" fillId="3" borderId="25" xfId="1" applyFont="1" applyFill="1" applyBorder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8" fillId="3" borderId="27" xfId="1" applyFont="1" applyFill="1" applyBorder="1" applyAlignment="1">
      <alignment horizontal="center"/>
    </xf>
    <xf numFmtId="0" fontId="8" fillId="3" borderId="4" xfId="1" applyFont="1" applyFill="1" applyBorder="1" applyAlignment="1">
      <alignment horizontal="center"/>
    </xf>
    <xf numFmtId="0" fontId="8" fillId="3" borderId="28" xfId="1" applyFont="1" applyFill="1" applyBorder="1" applyAlignment="1">
      <alignment horizontal="center"/>
    </xf>
    <xf numFmtId="0" fontId="9" fillId="3" borderId="27" xfId="1" applyFont="1" applyFill="1" applyBorder="1" applyAlignment="1">
      <alignment horizontal="center"/>
    </xf>
    <xf numFmtId="0" fontId="9" fillId="3" borderId="4" xfId="1" applyFont="1" applyFill="1" applyBorder="1" applyAlignment="1">
      <alignment horizontal="center"/>
    </xf>
    <xf numFmtId="0" fontId="9" fillId="3" borderId="28" xfId="1" applyFont="1" applyFill="1" applyBorder="1" applyAlignment="1">
      <alignment horizontal="center"/>
    </xf>
    <xf numFmtId="0" fontId="8" fillId="3" borderId="21" xfId="1" applyFont="1" applyFill="1" applyBorder="1" applyAlignment="1">
      <alignment horizontal="center"/>
    </xf>
    <xf numFmtId="0" fontId="8" fillId="3" borderId="22" xfId="1" applyFont="1" applyFill="1" applyBorder="1" applyAlignment="1">
      <alignment horizontal="center"/>
    </xf>
    <xf numFmtId="0" fontId="8" fillId="3" borderId="23" xfId="1" applyFont="1" applyFill="1" applyBorder="1" applyAlignment="1">
      <alignment horizontal="center"/>
    </xf>
    <xf numFmtId="0" fontId="9" fillId="3" borderId="21" xfId="1" applyFont="1" applyFill="1" applyBorder="1" applyAlignment="1">
      <alignment horizontal="center"/>
    </xf>
    <xf numFmtId="0" fontId="9" fillId="3" borderId="22" xfId="1" applyFont="1" applyFill="1" applyBorder="1" applyAlignment="1">
      <alignment horizontal="center"/>
    </xf>
    <xf numFmtId="0" fontId="9" fillId="3" borderId="23" xfId="1" applyFont="1" applyFill="1" applyBorder="1" applyAlignment="1">
      <alignment horizontal="center"/>
    </xf>
    <xf numFmtId="0" fontId="9" fillId="3" borderId="0" xfId="1" applyFont="1" applyFill="1" applyBorder="1" applyAlignment="1">
      <alignment horizontal="center"/>
    </xf>
    <xf numFmtId="0" fontId="8" fillId="0" borderId="57" xfId="1" applyFont="1" applyFill="1" applyBorder="1" applyAlignment="1">
      <alignment horizontal="center"/>
    </xf>
    <xf numFmtId="0" fontId="8" fillId="0" borderId="59" xfId="1" applyFont="1" applyFill="1" applyBorder="1" applyAlignment="1">
      <alignment horizontal="center"/>
    </xf>
    <xf numFmtId="0" fontId="8" fillId="0" borderId="50" xfId="1" applyFont="1" applyFill="1" applyBorder="1" applyAlignment="1">
      <alignment horizontal="center"/>
    </xf>
    <xf numFmtId="0" fontId="8" fillId="0" borderId="3" xfId="1" applyFont="1" applyFill="1" applyBorder="1" applyAlignment="1">
      <alignment horizontal="center"/>
    </xf>
    <xf numFmtId="0" fontId="8" fillId="0" borderId="60" xfId="1" applyFont="1" applyFill="1" applyBorder="1" applyAlignment="1">
      <alignment horizontal="center"/>
    </xf>
    <xf numFmtId="0" fontId="8" fillId="0" borderId="61" xfId="1" applyFont="1" applyFill="1" applyBorder="1" applyAlignment="1">
      <alignment horizontal="center"/>
    </xf>
    <xf numFmtId="0" fontId="8" fillId="0" borderId="51" xfId="1" applyFont="1" applyFill="1" applyBorder="1" applyAlignment="1">
      <alignment horizontal="center"/>
    </xf>
    <xf numFmtId="0" fontId="45" fillId="3" borderId="0" xfId="1" applyFont="1" applyFill="1" applyBorder="1" applyAlignment="1">
      <alignment horizontal="center"/>
    </xf>
    <xf numFmtId="0" fontId="42" fillId="3" borderId="24" xfId="1" applyFont="1" applyFill="1" applyBorder="1" applyAlignment="1">
      <alignment horizontal="center"/>
    </xf>
    <xf numFmtId="0" fontId="42" fillId="3" borderId="25" xfId="1" applyFont="1" applyFill="1" applyBorder="1" applyAlignment="1">
      <alignment horizontal="center"/>
    </xf>
    <xf numFmtId="0" fontId="42" fillId="3" borderId="26" xfId="1" applyFont="1" applyFill="1" applyBorder="1" applyAlignment="1">
      <alignment horizontal="center"/>
    </xf>
    <xf numFmtId="0" fontId="42" fillId="3" borderId="0" xfId="1" applyFont="1" applyFill="1" applyBorder="1" applyAlignment="1">
      <alignment horizontal="center"/>
    </xf>
    <xf numFmtId="0" fontId="47" fillId="3" borderId="24" xfId="1" applyFont="1" applyFill="1" applyBorder="1" applyAlignment="1">
      <alignment horizontal="center"/>
    </xf>
    <xf numFmtId="0" fontId="47" fillId="3" borderId="25" xfId="1" applyFont="1" applyFill="1" applyBorder="1" applyAlignment="1">
      <alignment horizontal="center"/>
    </xf>
    <xf numFmtId="0" fontId="47" fillId="3" borderId="26" xfId="1" applyFont="1" applyFill="1" applyBorder="1" applyAlignment="1">
      <alignment horizontal="center"/>
    </xf>
    <xf numFmtId="0" fontId="42" fillId="3" borderId="27" xfId="1" applyFont="1" applyFill="1" applyBorder="1" applyAlignment="1">
      <alignment horizontal="center"/>
    </xf>
    <xf numFmtId="0" fontId="42" fillId="3" borderId="4" xfId="1" applyFont="1" applyFill="1" applyBorder="1" applyAlignment="1">
      <alignment horizontal="center"/>
    </xf>
    <xf numFmtId="0" fontId="42" fillId="3" borderId="28" xfId="1" applyFont="1" applyFill="1" applyBorder="1" applyAlignment="1">
      <alignment horizontal="center"/>
    </xf>
    <xf numFmtId="0" fontId="47" fillId="3" borderId="27" xfId="1" applyFont="1" applyFill="1" applyBorder="1" applyAlignment="1">
      <alignment horizontal="center"/>
    </xf>
    <xf numFmtId="0" fontId="47" fillId="3" borderId="4" xfId="1" applyFont="1" applyFill="1" applyBorder="1" applyAlignment="1">
      <alignment horizontal="center"/>
    </xf>
    <xf numFmtId="0" fontId="47" fillId="3" borderId="28" xfId="1" applyFont="1" applyFill="1" applyBorder="1" applyAlignment="1">
      <alignment horizontal="center"/>
    </xf>
    <xf numFmtId="0" fontId="42" fillId="3" borderId="21" xfId="1" applyFont="1" applyFill="1" applyBorder="1" applyAlignment="1">
      <alignment horizontal="center"/>
    </xf>
    <xf numFmtId="0" fontId="42" fillId="3" borderId="22" xfId="1" applyFont="1" applyFill="1" applyBorder="1" applyAlignment="1">
      <alignment horizontal="center"/>
    </xf>
    <xf numFmtId="0" fontId="42" fillId="3" borderId="23" xfId="1" applyFont="1" applyFill="1" applyBorder="1" applyAlignment="1">
      <alignment horizontal="center"/>
    </xf>
    <xf numFmtId="0" fontId="47" fillId="3" borderId="21" xfId="1" applyFont="1" applyFill="1" applyBorder="1" applyAlignment="1">
      <alignment horizontal="center"/>
    </xf>
    <xf numFmtId="0" fontId="47" fillId="3" borderId="22" xfId="1" applyFont="1" applyFill="1" applyBorder="1" applyAlignment="1">
      <alignment horizontal="center"/>
    </xf>
    <xf numFmtId="0" fontId="47" fillId="3" borderId="23" xfId="1" applyFont="1" applyFill="1" applyBorder="1" applyAlignment="1">
      <alignment horizontal="center"/>
    </xf>
    <xf numFmtId="0" fontId="47" fillId="3" borderId="0" xfId="1" applyFont="1" applyFill="1" applyBorder="1" applyAlignment="1">
      <alignment horizontal="center"/>
    </xf>
    <xf numFmtId="0" fontId="8" fillId="0" borderId="13" xfId="1" applyFont="1" applyFill="1" applyBorder="1" applyAlignment="1">
      <alignment horizontal="center"/>
    </xf>
    <xf numFmtId="0" fontId="8" fillId="0" borderId="42" xfId="1" applyFont="1" applyFill="1" applyBorder="1" applyAlignment="1">
      <alignment horizontal="center"/>
    </xf>
    <xf numFmtId="0" fontId="8" fillId="0" borderId="43" xfId="1" applyFont="1" applyFill="1" applyBorder="1" applyAlignment="1">
      <alignment horizontal="center"/>
    </xf>
    <xf numFmtId="0" fontId="8" fillId="0" borderId="38" xfId="1" applyFont="1" applyFill="1" applyBorder="1" applyAlignment="1">
      <alignment horizontal="center"/>
    </xf>
    <xf numFmtId="0" fontId="8" fillId="0" borderId="40" xfId="1" applyFont="1" applyFill="1" applyBorder="1" applyAlignment="1">
      <alignment horizontal="center"/>
    </xf>
    <xf numFmtId="0" fontId="8" fillId="0" borderId="58" xfId="1" applyFont="1" applyFill="1" applyBorder="1" applyAlignment="1">
      <alignment horizontal="center"/>
    </xf>
    <xf numFmtId="0" fontId="15" fillId="0" borderId="16" xfId="0" applyFont="1" applyBorder="1" applyAlignment="1">
      <alignment horizontal="left" vertical="center"/>
    </xf>
    <xf numFmtId="0" fontId="10" fillId="0" borderId="66" xfId="1" applyFont="1" applyFill="1" applyBorder="1" applyAlignment="1">
      <alignment horizontal="center" vertical="center" textRotation="90" wrapText="1"/>
    </xf>
    <xf numFmtId="0" fontId="9" fillId="0" borderId="63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/>
    </xf>
    <xf numFmtId="0" fontId="9" fillId="0" borderId="15" xfId="1" applyFont="1" applyFill="1" applyBorder="1" applyAlignment="1">
      <alignment horizontal="center"/>
    </xf>
    <xf numFmtId="0" fontId="9" fillId="0" borderId="66" xfId="1" applyFont="1" applyFill="1" applyBorder="1" applyAlignment="1">
      <alignment horizontal="center"/>
    </xf>
    <xf numFmtId="0" fontId="9" fillId="0" borderId="30" xfId="1" applyFont="1" applyFill="1" applyBorder="1" applyAlignment="1">
      <alignment horizontal="left" vertical="center"/>
    </xf>
    <xf numFmtId="0" fontId="51" fillId="0" borderId="0" xfId="16" applyFont="1"/>
    <xf numFmtId="0" fontId="51" fillId="0" borderId="15" xfId="16" applyFont="1" applyBorder="1"/>
    <xf numFmtId="0" fontId="14" fillId="0" borderId="0" xfId="2" applyFont="1" applyAlignment="1">
      <alignment horizontal="left" vertical="center"/>
    </xf>
    <xf numFmtId="0" fontId="14" fillId="0" borderId="0" xfId="2" applyFont="1" applyAlignment="1">
      <alignment vertical="center"/>
    </xf>
    <xf numFmtId="0" fontId="15" fillId="0" borderId="12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4" fillId="0" borderId="13" xfId="2" applyFont="1" applyBorder="1" applyAlignment="1">
      <alignment vertical="center"/>
    </xf>
    <xf numFmtId="0" fontId="14" fillId="0" borderId="14" xfId="2" applyFont="1" applyBorder="1" applyAlignment="1">
      <alignment vertical="center"/>
    </xf>
    <xf numFmtId="0" fontId="15" fillId="0" borderId="15" xfId="2" applyFont="1" applyBorder="1" applyAlignment="1">
      <alignment vertical="center"/>
    </xf>
    <xf numFmtId="0" fontId="15" fillId="0" borderId="0" xfId="2" applyFont="1" applyBorder="1" applyAlignment="1">
      <alignment vertical="center"/>
    </xf>
    <xf numFmtId="0" fontId="14" fillId="0" borderId="0" xfId="2" applyFont="1" applyBorder="1" applyAlignment="1">
      <alignment vertical="center"/>
    </xf>
    <xf numFmtId="0" fontId="14" fillId="0" borderId="52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8" xfId="2" applyFont="1" applyBorder="1" applyAlignment="1">
      <alignment vertical="center"/>
    </xf>
    <xf numFmtId="0" fontId="14" fillId="0" borderId="8" xfId="2" applyFont="1" applyBorder="1" applyAlignment="1">
      <alignment vertical="center"/>
    </xf>
    <xf numFmtId="0" fontId="14" fillId="0" borderId="17" xfId="2" applyFont="1" applyBorder="1" applyAlignment="1">
      <alignment vertical="center"/>
    </xf>
    <xf numFmtId="0" fontId="14" fillId="0" borderId="11" xfId="2" applyFont="1" applyBorder="1" applyAlignment="1">
      <alignment vertical="center"/>
    </xf>
    <xf numFmtId="0" fontId="51" fillId="0" borderId="31" xfId="16" applyFont="1" applyBorder="1"/>
    <xf numFmtId="0" fontId="9" fillId="0" borderId="30" xfId="1" applyFont="1" applyFill="1" applyBorder="1" applyAlignment="1">
      <alignment vertical="center"/>
    </xf>
    <xf numFmtId="0" fontId="52" fillId="0" borderId="0" xfId="16" applyFont="1"/>
    <xf numFmtId="0" fontId="9" fillId="0" borderId="31" xfId="1" applyFont="1" applyFill="1" applyBorder="1" applyAlignment="1">
      <alignment vertical="center"/>
    </xf>
    <xf numFmtId="0" fontId="9" fillId="0" borderId="32" xfId="1" applyFont="1" applyFill="1" applyBorder="1" applyAlignment="1">
      <alignment vertical="center"/>
    </xf>
    <xf numFmtId="0" fontId="8" fillId="0" borderId="0" xfId="2" applyFont="1" applyBorder="1"/>
    <xf numFmtId="0" fontId="9" fillId="0" borderId="0" xfId="2" applyFont="1"/>
    <xf numFmtId="0" fontId="9" fillId="0" borderId="10" xfId="2" applyFont="1" applyBorder="1"/>
    <xf numFmtId="0" fontId="8" fillId="0" borderId="10" xfId="2" applyFont="1" applyBorder="1"/>
    <xf numFmtId="0" fontId="9" fillId="0" borderId="30" xfId="1" applyFont="1" applyFill="1" applyBorder="1" applyAlignment="1">
      <alignment horizontal="left" wrapText="1"/>
    </xf>
    <xf numFmtId="0" fontId="9" fillId="0" borderId="30" xfId="1" applyFont="1" applyFill="1" applyBorder="1" applyAlignment="1">
      <alignment horizontal="left" vertical="top"/>
    </xf>
    <xf numFmtId="0" fontId="9" fillId="0" borderId="0" xfId="1" applyFont="1" applyFill="1" applyBorder="1" applyAlignment="1">
      <alignment vertical="center"/>
    </xf>
    <xf numFmtId="0" fontId="9" fillId="0" borderId="19" xfId="1" applyFont="1" applyFill="1" applyBorder="1" applyAlignment="1">
      <alignment horizontal="center" vertical="center" wrapText="1"/>
    </xf>
    <xf numFmtId="0" fontId="9" fillId="0" borderId="18" xfId="1" applyFont="1" applyFill="1" applyBorder="1" applyAlignment="1">
      <alignment vertical="center" wrapText="1"/>
    </xf>
    <xf numFmtId="0" fontId="9" fillId="0" borderId="19" xfId="1" applyFont="1" applyFill="1" applyBorder="1" applyAlignment="1">
      <alignment vertical="center" wrapText="1"/>
    </xf>
    <xf numFmtId="0" fontId="9" fillId="0" borderId="20" xfId="1" applyFont="1" applyFill="1" applyBorder="1" applyAlignment="1">
      <alignment vertical="center" wrapText="1"/>
    </xf>
    <xf numFmtId="0" fontId="51" fillId="0" borderId="31" xfId="16" applyFont="1" applyBorder="1" applyAlignment="1">
      <alignment wrapText="1"/>
    </xf>
    <xf numFmtId="0" fontId="53" fillId="0" borderId="0" xfId="16" applyFont="1" applyBorder="1"/>
    <xf numFmtId="0" fontId="8" fillId="0" borderId="0" xfId="2"/>
    <xf numFmtId="0" fontId="5" fillId="0" borderId="0" xfId="16" applyFont="1"/>
    <xf numFmtId="0" fontId="8" fillId="0" borderId="10" xfId="2" applyBorder="1"/>
    <xf numFmtId="0" fontId="5" fillId="0" borderId="31" xfId="16" applyFont="1" applyBorder="1"/>
    <xf numFmtId="0" fontId="37" fillId="4" borderId="30" xfId="1" applyFont="1" applyFill="1" applyBorder="1"/>
    <xf numFmtId="0" fontId="37" fillId="4" borderId="31" xfId="1" applyFont="1" applyFill="1" applyBorder="1"/>
    <xf numFmtId="0" fontId="37" fillId="4" borderId="32" xfId="1" applyFont="1" applyFill="1" applyBorder="1"/>
    <xf numFmtId="0" fontId="10" fillId="0" borderId="37" xfId="1" applyFont="1" applyFill="1" applyBorder="1" applyAlignment="1">
      <alignment horizontal="center" vertical="center" textRotation="90" wrapText="1"/>
    </xf>
    <xf numFmtId="0" fontId="10" fillId="0" borderId="0" xfId="1" applyFont="1" applyFill="1" applyBorder="1" applyAlignment="1">
      <alignment horizontal="center" vertical="center" textRotation="90"/>
    </xf>
    <xf numFmtId="0" fontId="4" fillId="0" borderId="0" xfId="11" applyFont="1"/>
    <xf numFmtId="0" fontId="10" fillId="0" borderId="37" xfId="1" applyFont="1" applyFill="1" applyBorder="1" applyAlignment="1">
      <alignment horizontal="center" vertical="center" textRotation="90" wrapText="1"/>
    </xf>
    <xf numFmtId="0" fontId="9" fillId="0" borderId="20" xfId="1" applyFont="1" applyFill="1" applyBorder="1"/>
    <xf numFmtId="0" fontId="9" fillId="0" borderId="18" xfId="1" applyFont="1" applyFill="1" applyBorder="1"/>
    <xf numFmtId="0" fontId="9" fillId="0" borderId="56" xfId="1" applyFont="1" applyFill="1" applyBorder="1"/>
    <xf numFmtId="0" fontId="3" fillId="0" borderId="0" xfId="16" applyFont="1"/>
    <xf numFmtId="0" fontId="3" fillId="0" borderId="15" xfId="16" applyFont="1" applyBorder="1"/>
    <xf numFmtId="0" fontId="3" fillId="0" borderId="31" xfId="16" applyFont="1" applyBorder="1"/>
    <xf numFmtId="0" fontId="0" fillId="3" borderId="0" xfId="0" applyFill="1" applyBorder="1" applyAlignment="1"/>
    <xf numFmtId="0" fontId="14" fillId="3" borderId="0" xfId="0" applyFont="1" applyFill="1" applyAlignment="1">
      <alignment vertical="center"/>
    </xf>
    <xf numFmtId="0" fontId="15" fillId="3" borderId="0" xfId="0" applyFont="1" applyFill="1" applyBorder="1" applyAlignment="1">
      <alignment vertical="center"/>
    </xf>
    <xf numFmtId="0" fontId="8" fillId="3" borderId="0" xfId="1" applyFont="1" applyFill="1" applyBorder="1" applyAlignment="1">
      <alignment horizontal="left"/>
    </xf>
    <xf numFmtId="0" fontId="10" fillId="3" borderId="22" xfId="1" applyFont="1" applyFill="1" applyBorder="1" applyAlignment="1">
      <alignment horizontal="center" vertical="center" textRotation="90" wrapText="1"/>
    </xf>
    <xf numFmtId="0" fontId="10" fillId="3" borderId="0" xfId="1" applyFont="1" applyFill="1" applyBorder="1" applyAlignment="1">
      <alignment horizontal="center" vertical="center" textRotation="90" wrapText="1"/>
    </xf>
    <xf numFmtId="0" fontId="12" fillId="3" borderId="0" xfId="0" applyFont="1" applyFill="1" applyBorder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3" fillId="3" borderId="9" xfId="0" applyFont="1" applyFill="1" applyBorder="1" applyAlignment="1">
      <alignment vertical="center"/>
    </xf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15" xfId="0" applyFill="1" applyBorder="1" applyAlignment="1"/>
    <xf numFmtId="0" fontId="14" fillId="3" borderId="0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0" fontId="15" fillId="3" borderId="13" xfId="0" applyFont="1" applyFill="1" applyBorder="1" applyAlignment="1">
      <alignment vertical="center"/>
    </xf>
    <xf numFmtId="0" fontId="15" fillId="3" borderId="16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54" fillId="3" borderId="0" xfId="0" applyFont="1" applyFill="1" applyAlignment="1">
      <alignment horizontal="left" vertical="center"/>
    </xf>
    <xf numFmtId="0" fontId="8" fillId="3" borderId="0" xfId="1" applyFont="1" applyFill="1" applyAlignment="1">
      <alignment horizontal="left" vertical="top"/>
    </xf>
    <xf numFmtId="0" fontId="9" fillId="3" borderId="0" xfId="1" applyFont="1" applyFill="1" applyAlignment="1">
      <alignment horizontal="left" vertical="center"/>
    </xf>
    <xf numFmtId="0" fontId="8" fillId="3" borderId="18" xfId="1" applyFont="1" applyFill="1" applyBorder="1" applyAlignment="1">
      <alignment horizontal="left"/>
    </xf>
    <xf numFmtId="0" fontId="8" fillId="3" borderId="19" xfId="1" applyFont="1" applyFill="1" applyBorder="1" applyAlignment="1">
      <alignment horizontal="left"/>
    </xf>
    <xf numFmtId="0" fontId="8" fillId="3" borderId="20" xfId="1" applyFont="1" applyFill="1" applyBorder="1" applyAlignment="1">
      <alignment horizontal="left"/>
    </xf>
    <xf numFmtId="0" fontId="9" fillId="3" borderId="29" xfId="1" applyFont="1" applyFill="1" applyBorder="1" applyAlignment="1">
      <alignment horizontal="left" vertical="center" wrapText="1"/>
    </xf>
    <xf numFmtId="0" fontId="10" fillId="3" borderId="0" xfId="1" applyFont="1" applyFill="1" applyAlignment="1">
      <alignment horizontal="center" vertical="center" textRotation="90" wrapText="1"/>
    </xf>
    <xf numFmtId="0" fontId="10" fillId="3" borderId="48" xfId="1" applyFont="1" applyFill="1" applyBorder="1" applyAlignment="1">
      <alignment horizontal="center" vertical="center" textRotation="90" wrapText="1"/>
    </xf>
    <xf numFmtId="0" fontId="34" fillId="3" borderId="37" xfId="1" applyFont="1" applyFill="1" applyBorder="1" applyAlignment="1">
      <alignment horizontal="center" vertical="center" textRotation="90" wrapText="1"/>
    </xf>
    <xf numFmtId="0" fontId="10" fillId="3" borderId="21" xfId="1" applyFont="1" applyFill="1" applyBorder="1" applyAlignment="1">
      <alignment horizontal="center" vertical="center" textRotation="90" wrapText="1"/>
    </xf>
    <xf numFmtId="0" fontId="10" fillId="3" borderId="49" xfId="1" applyFont="1" applyFill="1" applyBorder="1" applyAlignment="1">
      <alignment horizontal="center" vertical="center" textRotation="90" wrapText="1"/>
    </xf>
    <xf numFmtId="0" fontId="10" fillId="3" borderId="37" xfId="1" applyFont="1" applyFill="1" applyBorder="1" applyAlignment="1">
      <alignment horizontal="center" vertical="center" textRotation="90" wrapText="1"/>
    </xf>
    <xf numFmtId="0" fontId="34" fillId="3" borderId="23" xfId="1" applyFont="1" applyFill="1" applyBorder="1" applyAlignment="1">
      <alignment horizontal="center" vertical="center" textRotation="90" wrapText="1"/>
    </xf>
    <xf numFmtId="0" fontId="8" fillId="3" borderId="0" xfId="1" applyFont="1" applyFill="1" applyAlignment="1">
      <alignment horizontal="left"/>
    </xf>
    <xf numFmtId="0" fontId="9" fillId="3" borderId="30" xfId="1" applyFont="1" applyFill="1" applyBorder="1" applyAlignment="1">
      <alignment horizontal="left"/>
    </xf>
    <xf numFmtId="0" fontId="9" fillId="3" borderId="18" xfId="1" applyFont="1" applyFill="1" applyBorder="1" applyAlignment="1">
      <alignment horizontal="center" vertical="center"/>
    </xf>
    <xf numFmtId="0" fontId="9" fillId="3" borderId="44" xfId="1" applyFont="1" applyFill="1" applyBorder="1" applyAlignment="1">
      <alignment horizontal="center" vertical="center"/>
    </xf>
    <xf numFmtId="0" fontId="9" fillId="3" borderId="32" xfId="1" applyFont="1" applyFill="1" applyBorder="1" applyAlignment="1">
      <alignment horizontal="left"/>
    </xf>
    <xf numFmtId="0" fontId="9" fillId="3" borderId="48" xfId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/>
    </xf>
    <xf numFmtId="0" fontId="9" fillId="3" borderId="5" xfId="1" applyFont="1" applyFill="1" applyBorder="1" applyAlignment="1">
      <alignment horizontal="left"/>
    </xf>
    <xf numFmtId="0" fontId="9" fillId="3" borderId="19" xfId="1" applyFont="1" applyFill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horizontal="left"/>
    </xf>
    <xf numFmtId="0" fontId="9" fillId="3" borderId="66" xfId="1" applyFont="1" applyFill="1" applyBorder="1" applyAlignment="1">
      <alignment horizontal="center" vertical="center"/>
    </xf>
    <xf numFmtId="0" fontId="9" fillId="3" borderId="20" xfId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8" fillId="0" borderId="0" xfId="1" applyFont="1" applyFill="1"/>
    <xf numFmtId="0" fontId="0" fillId="0" borderId="0" xfId="0"/>
    <xf numFmtId="0" fontId="9" fillId="0" borderId="0" xfId="1" applyFont="1" applyFill="1" applyAlignment="1">
      <alignment horizontal="center" vertical="center"/>
    </xf>
    <xf numFmtId="0" fontId="8" fillId="0" borderId="0" xfId="1" applyFont="1" applyFill="1"/>
    <xf numFmtId="0" fontId="8" fillId="0" borderId="0" xfId="1" applyFont="1" applyFill="1" applyBorder="1"/>
    <xf numFmtId="0" fontId="8" fillId="0" borderId="0" xfId="1" applyFont="1" applyFill="1" applyAlignment="1">
      <alignment horizontal="left" vertical="top"/>
    </xf>
    <xf numFmtId="0" fontId="9" fillId="0" borderId="0" xfId="1" applyFont="1" applyFill="1" applyAlignment="1">
      <alignment horizontal="left" vertical="center"/>
    </xf>
    <xf numFmtId="0" fontId="8" fillId="0" borderId="0" xfId="1" applyFont="1" applyFill="1" applyAlignment="1">
      <alignment horizontal="center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/>
    <xf numFmtId="0" fontId="10" fillId="0" borderId="0" xfId="1" applyFont="1" applyFill="1" applyAlignment="1">
      <alignment horizontal="center" vertical="center" textRotation="90" wrapText="1"/>
    </xf>
    <xf numFmtId="0" fontId="10" fillId="0" borderId="0" xfId="1" applyFont="1" applyFill="1" applyBorder="1" applyAlignment="1">
      <alignment horizontal="center" vertical="center" textRotation="90" wrapText="1"/>
    </xf>
    <xf numFmtId="0" fontId="8" fillId="0" borderId="18" xfId="1" applyFont="1" applyFill="1" applyBorder="1"/>
    <xf numFmtId="0" fontId="8" fillId="0" borderId="19" xfId="1" applyFont="1" applyFill="1" applyBorder="1" applyAlignment="1">
      <alignment horizontal="left"/>
    </xf>
    <xf numFmtId="0" fontId="8" fillId="0" borderId="20" xfId="1" applyFont="1" applyFill="1" applyBorder="1" applyAlignment="1">
      <alignment horizontal="left"/>
    </xf>
    <xf numFmtId="0" fontId="10" fillId="0" borderId="21" xfId="1" applyFont="1" applyFill="1" applyBorder="1" applyAlignment="1">
      <alignment horizontal="center" vertical="center" textRotation="90" wrapText="1"/>
    </xf>
    <xf numFmtId="0" fontId="11" fillId="0" borderId="22" xfId="1" applyFont="1" applyFill="1" applyBorder="1" applyAlignment="1">
      <alignment horizontal="center" vertical="center" textRotation="90" wrapText="1"/>
    </xf>
    <xf numFmtId="0" fontId="10" fillId="0" borderId="22" xfId="1" applyFont="1" applyFill="1" applyBorder="1" applyAlignment="1">
      <alignment horizontal="center" vertical="center" textRotation="90" wrapText="1"/>
    </xf>
    <xf numFmtId="0" fontId="10" fillId="0" borderId="23" xfId="1" applyFont="1" applyFill="1" applyBorder="1" applyAlignment="1">
      <alignment horizontal="center" vertical="center" textRotation="90" wrapText="1"/>
    </xf>
    <xf numFmtId="0" fontId="8" fillId="0" borderId="0" xfId="1" applyFont="1" applyFill="1" applyBorder="1" applyAlignment="1">
      <alignment horizontal="left"/>
    </xf>
    <xf numFmtId="0" fontId="8" fillId="0" borderId="18" xfId="1" applyFont="1" applyFill="1" applyBorder="1" applyAlignment="1">
      <alignment horizontal="left"/>
    </xf>
    <xf numFmtId="0" fontId="9" fillId="0" borderId="19" xfId="1" applyFont="1" applyFill="1" applyBorder="1" applyAlignment="1">
      <alignment horizontal="center"/>
    </xf>
    <xf numFmtId="0" fontId="10" fillId="0" borderId="23" xfId="1" applyFont="1" applyFill="1" applyBorder="1" applyAlignment="1">
      <alignment horizontal="center" vertical="center" textRotation="90"/>
    </xf>
    <xf numFmtId="0" fontId="9" fillId="0" borderId="33" xfId="1" applyFont="1" applyFill="1" applyBorder="1" applyAlignment="1">
      <alignment horizontal="center" vertical="center"/>
    </xf>
    <xf numFmtId="0" fontId="9" fillId="0" borderId="34" xfId="1" applyFont="1" applyFill="1" applyBorder="1" applyAlignment="1">
      <alignment horizontal="center" vertical="center"/>
    </xf>
    <xf numFmtId="0" fontId="9" fillId="0" borderId="35" xfId="1" applyFont="1" applyFill="1" applyBorder="1" applyAlignment="1">
      <alignment horizontal="center" vertical="center"/>
    </xf>
    <xf numFmtId="0" fontId="8" fillId="0" borderId="0" xfId="1" applyFont="1" applyFill="1" applyBorder="1" applyAlignment="1"/>
    <xf numFmtId="0" fontId="9" fillId="0" borderId="29" xfId="1" applyFont="1" applyFill="1" applyBorder="1" applyAlignment="1">
      <alignment horizontal="center" vertical="center" wrapText="1"/>
    </xf>
    <xf numFmtId="0" fontId="28" fillId="0" borderId="31" xfId="1" applyFont="1" applyFill="1" applyBorder="1" applyAlignment="1">
      <alignment horizontal="center"/>
    </xf>
    <xf numFmtId="0" fontId="28" fillId="0" borderId="30" xfId="1" applyFont="1" applyFill="1" applyBorder="1" applyAlignment="1">
      <alignment horizontal="center"/>
    </xf>
    <xf numFmtId="0" fontId="9" fillId="0" borderId="32" xfId="1" applyFont="1" applyFill="1" applyBorder="1" applyAlignment="1">
      <alignment horizontal="center"/>
    </xf>
    <xf numFmtId="0" fontId="8" fillId="0" borderId="0" xfId="0" applyFont="1"/>
    <xf numFmtId="0" fontId="9" fillId="0" borderId="18" xfId="1" applyFont="1" applyFill="1" applyBorder="1" applyAlignment="1">
      <alignment horizontal="center" vertical="center"/>
    </xf>
    <xf numFmtId="0" fontId="8" fillId="0" borderId="32" xfId="1" applyFont="1" applyFill="1" applyBorder="1" applyAlignment="1">
      <alignment horizontal="left"/>
    </xf>
    <xf numFmtId="0" fontId="9" fillId="0" borderId="44" xfId="1" applyFont="1" applyFill="1" applyBorder="1" applyAlignment="1">
      <alignment horizontal="center" vertical="center"/>
    </xf>
    <xf numFmtId="0" fontId="9" fillId="0" borderId="48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textRotation="90" wrapText="1"/>
    </xf>
    <xf numFmtId="3" fontId="28" fillId="0" borderId="0" xfId="12" applyNumberFormat="1" applyFont="1" applyFill="1" applyBorder="1" applyAlignment="1">
      <alignment horizontal="center" vertical="center" textRotation="90" wrapText="1"/>
    </xf>
    <xf numFmtId="0" fontId="0" fillId="0" borderId="0" xfId="0"/>
    <xf numFmtId="0" fontId="8" fillId="0" borderId="0" xfId="1" applyFont="1" applyFill="1" applyAlignment="1">
      <alignment vertical="top"/>
    </xf>
    <xf numFmtId="0" fontId="9" fillId="0" borderId="0" xfId="1" applyFont="1" applyFill="1" applyAlignment="1">
      <alignment horizontal="center" vertical="center"/>
    </xf>
    <xf numFmtId="0" fontId="8" fillId="0" borderId="0" xfId="1" applyFont="1" applyFill="1"/>
    <xf numFmtId="0" fontId="8" fillId="0" borderId="0" xfId="1" applyFont="1" applyFill="1" applyBorder="1"/>
    <xf numFmtId="0" fontId="8" fillId="0" borderId="0" xfId="1" applyFont="1" applyFill="1" applyAlignment="1">
      <alignment horizontal="left" vertical="top"/>
    </xf>
    <xf numFmtId="0" fontId="9" fillId="0" borderId="0" xfId="1" applyFont="1" applyFill="1" applyAlignment="1">
      <alignment horizontal="left" vertical="center"/>
    </xf>
    <xf numFmtId="0" fontId="8" fillId="0" borderId="4" xfId="1" applyFont="1" applyFill="1" applyBorder="1"/>
    <xf numFmtId="0" fontId="9" fillId="0" borderId="4" xfId="1" applyFont="1" applyFill="1" applyBorder="1"/>
    <xf numFmtId="0" fontId="8" fillId="0" borderId="0" xfId="1" applyFont="1" applyFill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/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15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0" fillId="0" borderId="0" xfId="1" applyFont="1" applyFill="1" applyAlignment="1">
      <alignment horizontal="center" vertical="center" textRotation="90" wrapText="1"/>
    </xf>
    <xf numFmtId="0" fontId="10" fillId="0" borderId="0" xfId="1" applyFont="1" applyFill="1" applyBorder="1" applyAlignment="1">
      <alignment horizontal="center" vertical="center" textRotation="90" wrapText="1"/>
    </xf>
    <xf numFmtId="0" fontId="8" fillId="0" borderId="19" xfId="1" applyFont="1" applyFill="1" applyBorder="1" applyAlignment="1">
      <alignment horizontal="left"/>
    </xf>
    <xf numFmtId="0" fontId="8" fillId="0" borderId="20" xfId="1" applyFont="1" applyFill="1" applyBorder="1" applyAlignment="1">
      <alignment horizontal="left"/>
    </xf>
    <xf numFmtId="0" fontId="10" fillId="0" borderId="21" xfId="1" applyFont="1" applyFill="1" applyBorder="1" applyAlignment="1">
      <alignment horizontal="center" vertical="center" textRotation="90" wrapText="1"/>
    </xf>
    <xf numFmtId="0" fontId="10" fillId="0" borderId="22" xfId="1" applyFont="1" applyFill="1" applyBorder="1" applyAlignment="1">
      <alignment horizontal="center" vertical="center" textRotation="90" wrapText="1"/>
    </xf>
    <xf numFmtId="0" fontId="10" fillId="0" borderId="23" xfId="1" applyFont="1" applyFill="1" applyBorder="1" applyAlignment="1">
      <alignment horizontal="center" vertical="center" textRotation="90" wrapText="1"/>
    </xf>
    <xf numFmtId="0" fontId="8" fillId="0" borderId="0" xfId="1" applyFont="1" applyFill="1" applyBorder="1" applyAlignment="1">
      <alignment horizontal="left"/>
    </xf>
    <xf numFmtId="0" fontId="8" fillId="0" borderId="24" xfId="1" applyFont="1" applyFill="1" applyBorder="1"/>
    <xf numFmtId="0" fontId="8" fillId="0" borderId="25" xfId="1" applyFont="1" applyFill="1" applyBorder="1"/>
    <xf numFmtId="0" fontId="8" fillId="0" borderId="26" xfId="1" applyFont="1" applyFill="1" applyBorder="1"/>
    <xf numFmtId="0" fontId="8" fillId="0" borderId="27" xfId="1" applyFont="1" applyFill="1" applyBorder="1"/>
    <xf numFmtId="0" fontId="8" fillId="0" borderId="28" xfId="1" applyFont="1" applyFill="1" applyBorder="1"/>
    <xf numFmtId="0" fontId="8" fillId="0" borderId="21" xfId="1" applyFont="1" applyFill="1" applyBorder="1"/>
    <xf numFmtId="0" fontId="8" fillId="0" borderId="22" xfId="1" applyFont="1" applyFill="1" applyBorder="1"/>
    <xf numFmtId="0" fontId="8" fillId="0" borderId="23" xfId="1" applyFont="1" applyFill="1" applyBorder="1"/>
    <xf numFmtId="0" fontId="8" fillId="0" borderId="18" xfId="1" applyFont="1" applyFill="1" applyBorder="1" applyAlignment="1">
      <alignment horizontal="left"/>
    </xf>
    <xf numFmtId="0" fontId="9" fillId="0" borderId="19" xfId="1" applyFont="1" applyFill="1" applyBorder="1" applyAlignment="1">
      <alignment horizontal="center"/>
    </xf>
    <xf numFmtId="0" fontId="10" fillId="0" borderId="23" xfId="1" applyFont="1" applyFill="1" applyBorder="1" applyAlignment="1">
      <alignment horizontal="center" vertical="center" textRotation="90"/>
    </xf>
    <xf numFmtId="0" fontId="9" fillId="0" borderId="24" xfId="1" applyFont="1" applyFill="1" applyBorder="1"/>
    <xf numFmtId="0" fontId="9" fillId="0" borderId="25" xfId="1" applyFont="1" applyFill="1" applyBorder="1"/>
    <xf numFmtId="0" fontId="9" fillId="0" borderId="26" xfId="1" applyFont="1" applyFill="1" applyBorder="1"/>
    <xf numFmtId="0" fontId="9" fillId="0" borderId="27" xfId="1" applyFont="1" applyFill="1" applyBorder="1"/>
    <xf numFmtId="0" fontId="9" fillId="0" borderId="28" xfId="1" applyFont="1" applyFill="1" applyBorder="1"/>
    <xf numFmtId="0" fontId="9" fillId="0" borderId="21" xfId="1" applyFont="1" applyFill="1" applyBorder="1"/>
    <xf numFmtId="0" fontId="9" fillId="0" borderId="22" xfId="1" applyFont="1" applyFill="1" applyBorder="1"/>
    <xf numFmtId="0" fontId="9" fillId="0" borderId="23" xfId="1" applyFont="1" applyFill="1" applyBorder="1"/>
    <xf numFmtId="0" fontId="8" fillId="0" borderId="30" xfId="1" applyFont="1" applyFill="1" applyBorder="1" applyAlignment="1"/>
    <xf numFmtId="0" fontId="8" fillId="0" borderId="31" xfId="1" applyFont="1" applyFill="1" applyBorder="1" applyAlignment="1">
      <alignment horizontal="center"/>
    </xf>
    <xf numFmtId="0" fontId="8" fillId="0" borderId="32" xfId="1" applyFont="1" applyFill="1" applyBorder="1" applyAlignment="1">
      <alignment horizontal="center"/>
    </xf>
    <xf numFmtId="0" fontId="9" fillId="0" borderId="33" xfId="1" applyFont="1" applyFill="1" applyBorder="1" applyAlignment="1">
      <alignment horizontal="center" vertical="center"/>
    </xf>
    <xf numFmtId="0" fontId="9" fillId="0" borderId="34" xfId="1" applyFont="1" applyFill="1" applyBorder="1" applyAlignment="1">
      <alignment horizontal="center" vertical="center"/>
    </xf>
    <xf numFmtId="0" fontId="9" fillId="0" borderId="35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center"/>
    </xf>
    <xf numFmtId="0" fontId="9" fillId="0" borderId="31" xfId="1" applyFont="1" applyFill="1" applyBorder="1" applyAlignment="1">
      <alignment horizontal="center"/>
    </xf>
    <xf numFmtId="0" fontId="8" fillId="0" borderId="0" xfId="1" applyFont="1" applyFill="1" applyBorder="1" applyAlignment="1"/>
    <xf numFmtId="0" fontId="9" fillId="0" borderId="29" xfId="1" applyFont="1" applyFill="1" applyBorder="1" applyAlignment="1">
      <alignment horizontal="center" vertical="center" wrapText="1"/>
    </xf>
    <xf numFmtId="0" fontId="10" fillId="0" borderId="37" xfId="1" applyFont="1" applyFill="1" applyBorder="1" applyAlignment="1">
      <alignment horizontal="center" vertical="center" textRotation="90" wrapText="1"/>
    </xf>
    <xf numFmtId="0" fontId="9" fillId="0" borderId="36" xfId="1" applyFont="1" applyFill="1" applyBorder="1"/>
    <xf numFmtId="0" fontId="9" fillId="0" borderId="1" xfId="1" applyFont="1" applyFill="1" applyBorder="1"/>
    <xf numFmtId="0" fontId="9" fillId="0" borderId="37" xfId="1" applyFont="1" applyFill="1" applyBorder="1"/>
    <xf numFmtId="0" fontId="34" fillId="0" borderId="37" xfId="1" applyFont="1" applyFill="1" applyBorder="1" applyAlignment="1">
      <alignment horizontal="center" vertical="center" textRotation="90" wrapText="1"/>
    </xf>
    <xf numFmtId="0" fontId="10" fillId="0" borderId="48" xfId="1" applyFont="1" applyFill="1" applyBorder="1" applyAlignment="1">
      <alignment horizontal="center" vertical="center" textRotation="90" wrapText="1"/>
    </xf>
    <xf numFmtId="0" fontId="10" fillId="0" borderId="49" xfId="1" applyFont="1" applyFill="1" applyBorder="1" applyAlignment="1">
      <alignment horizontal="center" vertical="center" textRotation="90" wrapText="1"/>
    </xf>
    <xf numFmtId="0" fontId="34" fillId="0" borderId="23" xfId="1" applyFont="1" applyFill="1" applyBorder="1" applyAlignment="1">
      <alignment horizontal="center" vertical="center" textRotation="90" wrapText="1"/>
    </xf>
    <xf numFmtId="0" fontId="13" fillId="0" borderId="9" xfId="0" applyFont="1" applyBorder="1" applyAlignment="1">
      <alignment vertical="center"/>
    </xf>
    <xf numFmtId="0" fontId="0" fillId="0" borderId="10" xfId="0" applyBorder="1" applyAlignment="1"/>
    <xf numFmtId="0" fontId="0" fillId="0" borderId="11" xfId="0" applyBorder="1" applyAlignment="1"/>
    <xf numFmtId="0" fontId="0" fillId="0" borderId="0" xfId="0" applyBorder="1" applyAlignment="1"/>
    <xf numFmtId="0" fontId="15" fillId="0" borderId="9" xfId="0" applyFont="1" applyBorder="1" applyAlignment="1">
      <alignment vertical="center"/>
    </xf>
    <xf numFmtId="0" fontId="0" fillId="0" borderId="15" xfId="0" applyBorder="1" applyAlignment="1"/>
    <xf numFmtId="0" fontId="8" fillId="0" borderId="0" xfId="0" applyFont="1"/>
    <xf numFmtId="0" fontId="9" fillId="0" borderId="0" xfId="1" applyFont="1" applyFill="1" applyBorder="1" applyAlignment="1"/>
    <xf numFmtId="0" fontId="9" fillId="0" borderId="18" xfId="1" applyFont="1" applyFill="1" applyBorder="1" applyAlignment="1">
      <alignment horizontal="center" vertical="center"/>
    </xf>
    <xf numFmtId="0" fontId="8" fillId="0" borderId="31" xfId="1" applyFont="1" applyFill="1" applyBorder="1" applyAlignment="1">
      <alignment horizontal="left"/>
    </xf>
    <xf numFmtId="0" fontId="9" fillId="0" borderId="44" xfId="1" applyFont="1" applyFill="1" applyBorder="1" applyAlignment="1">
      <alignment horizontal="center" vertical="center"/>
    </xf>
    <xf numFmtId="0" fontId="9" fillId="0" borderId="48" xfId="1" applyFont="1" applyFill="1" applyBorder="1" applyAlignment="1">
      <alignment horizontal="center" vertical="center"/>
    </xf>
    <xf numFmtId="0" fontId="8" fillId="0" borderId="24" xfId="1" applyFont="1" applyFill="1" applyBorder="1" applyAlignment="1">
      <alignment horizontal="center"/>
    </xf>
    <xf numFmtId="0" fontId="8" fillId="0" borderId="25" xfId="1" applyFont="1" applyFill="1" applyBorder="1" applyAlignment="1">
      <alignment horizontal="center"/>
    </xf>
    <xf numFmtId="0" fontId="8" fillId="0" borderId="26" xfId="1" applyFont="1" applyFill="1" applyBorder="1" applyAlignment="1">
      <alignment horizontal="center"/>
    </xf>
    <xf numFmtId="0" fontId="8" fillId="0" borderId="27" xfId="1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/>
    </xf>
    <xf numFmtId="0" fontId="8" fillId="0" borderId="28" xfId="1" applyFont="1" applyFill="1" applyBorder="1" applyAlignment="1">
      <alignment horizontal="center"/>
    </xf>
    <xf numFmtId="0" fontId="8" fillId="0" borderId="21" xfId="1" applyFont="1" applyFill="1" applyBorder="1" applyAlignment="1">
      <alignment horizontal="center"/>
    </xf>
    <xf numFmtId="0" fontId="8" fillId="0" borderId="22" xfId="1" applyFont="1" applyFill="1" applyBorder="1" applyAlignment="1">
      <alignment horizontal="center"/>
    </xf>
    <xf numFmtId="0" fontId="8" fillId="0" borderId="23" xfId="1" applyFont="1" applyFill="1" applyBorder="1" applyAlignment="1">
      <alignment horizontal="center"/>
    </xf>
    <xf numFmtId="0" fontId="42" fillId="0" borderId="0" xfId="1" applyFont="1" applyFill="1" applyAlignment="1">
      <alignment horizontal="left" vertical="top"/>
    </xf>
    <xf numFmtId="0" fontId="47" fillId="0" borderId="29" xfId="1" applyFont="1" applyFill="1" applyBorder="1" applyAlignment="1">
      <alignment horizontal="center" vertical="center" wrapText="1"/>
    </xf>
    <xf numFmtId="0" fontId="42" fillId="0" borderId="0" xfId="1" applyFont="1" applyFill="1" applyAlignment="1">
      <alignment horizontal="center"/>
    </xf>
    <xf numFmtId="0" fontId="42" fillId="0" borderId="0" xfId="1" applyFont="1" applyFill="1" applyBorder="1" applyAlignment="1"/>
    <xf numFmtId="0" fontId="42" fillId="0" borderId="0" xfId="0" applyFont="1"/>
    <xf numFmtId="0" fontId="9" fillId="0" borderId="31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 wrapText="1"/>
    </xf>
    <xf numFmtId="0" fontId="10" fillId="0" borderId="37" xfId="1" applyFont="1" applyFill="1" applyBorder="1" applyAlignment="1">
      <alignment horizontal="center" vertical="center" textRotation="90" wrapText="1"/>
    </xf>
    <xf numFmtId="0" fontId="9" fillId="0" borderId="18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/>
    </xf>
    <xf numFmtId="0" fontId="56" fillId="0" borderId="0" xfId="1" applyFont="1" applyFill="1" applyBorder="1" applyAlignment="1">
      <alignment horizontal="center" vertical="center"/>
    </xf>
    <xf numFmtId="0" fontId="56" fillId="0" borderId="18" xfId="1" applyFont="1" applyFill="1" applyBorder="1" applyAlignment="1">
      <alignment horizontal="center" vertical="center"/>
    </xf>
    <xf numFmtId="0" fontId="57" fillId="0" borderId="19" xfId="1" applyFont="1" applyFill="1" applyBorder="1" applyAlignment="1">
      <alignment horizontal="center" vertical="center"/>
    </xf>
    <xf numFmtId="0" fontId="56" fillId="0" borderId="20" xfId="1" applyFont="1" applyFill="1" applyBorder="1" applyAlignment="1">
      <alignment horizontal="center" vertical="center"/>
    </xf>
    <xf numFmtId="0" fontId="56" fillId="0" borderId="0" xfId="1" applyFont="1" applyFill="1"/>
    <xf numFmtId="0" fontId="8" fillId="0" borderId="0" xfId="2" applyBorder="1"/>
    <xf numFmtId="0" fontId="9" fillId="0" borderId="30" xfId="1" applyFont="1" applyFill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/>
    </xf>
    <xf numFmtId="0" fontId="8" fillId="0" borderId="10" xfId="1" applyFont="1" applyFill="1" applyBorder="1"/>
    <xf numFmtId="0" fontId="8" fillId="0" borderId="11" xfId="1" applyFont="1" applyFill="1" applyBorder="1"/>
    <xf numFmtId="0" fontId="8" fillId="0" borderId="13" xfId="1" applyFont="1" applyFill="1" applyBorder="1"/>
    <xf numFmtId="0" fontId="8" fillId="0" borderId="14" xfId="1" applyFont="1" applyFill="1" applyBorder="1"/>
    <xf numFmtId="0" fontId="8" fillId="0" borderId="52" xfId="1" applyFont="1" applyFill="1" applyBorder="1"/>
    <xf numFmtId="0" fontId="8" fillId="0" borderId="8" xfId="1" applyFont="1" applyFill="1" applyBorder="1"/>
    <xf numFmtId="0" fontId="8" fillId="0" borderId="17" xfId="1" applyFont="1" applyFill="1" applyBorder="1"/>
    <xf numFmtId="0" fontId="9" fillId="0" borderId="68" xfId="1" applyFont="1" applyFill="1" applyBorder="1" applyAlignment="1">
      <alignment horizontal="center" vertical="center"/>
    </xf>
    <xf numFmtId="0" fontId="9" fillId="0" borderId="42" xfId="1" applyFont="1" applyFill="1" applyBorder="1" applyAlignment="1">
      <alignment horizontal="center" vertical="center"/>
    </xf>
    <xf numFmtId="0" fontId="9" fillId="0" borderId="41" xfId="1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/>
    </xf>
    <xf numFmtId="0" fontId="51" fillId="0" borderId="0" xfId="16" applyFont="1" applyBorder="1"/>
    <xf numFmtId="0" fontId="14" fillId="0" borderId="10" xfId="2" applyFont="1" applyBorder="1" applyAlignment="1">
      <alignment vertical="center"/>
    </xf>
    <xf numFmtId="0" fontId="51" fillId="0" borderId="13" xfId="16" applyFont="1" applyBorder="1"/>
    <xf numFmtId="0" fontId="51" fillId="0" borderId="8" xfId="16" applyFont="1" applyBorder="1"/>
    <xf numFmtId="0" fontId="51" fillId="0" borderId="10" xfId="16" applyFont="1" applyBorder="1"/>
    <xf numFmtId="0" fontId="10" fillId="0" borderId="23" xfId="1" applyFont="1" applyFill="1" applyBorder="1" applyAlignment="1">
      <alignment vertical="center" textRotation="90" wrapText="1"/>
    </xf>
    <xf numFmtId="0" fontId="9" fillId="0" borderId="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textRotation="90" wrapText="1"/>
    </xf>
    <xf numFmtId="0" fontId="9" fillId="0" borderId="26" xfId="1" applyFont="1" applyFill="1" applyBorder="1" applyAlignment="1"/>
    <xf numFmtId="0" fontId="9" fillId="0" borderId="28" xfId="1" applyFont="1" applyFill="1" applyBorder="1" applyAlignment="1"/>
    <xf numFmtId="0" fontId="9" fillId="0" borderId="23" xfId="1" applyFont="1" applyFill="1" applyBorder="1" applyAlignment="1"/>
    <xf numFmtId="0" fontId="9" fillId="0" borderId="13" xfId="2" applyFont="1" applyBorder="1"/>
    <xf numFmtId="0" fontId="9" fillId="0" borderId="8" xfId="2" applyFont="1" applyBorder="1"/>
    <xf numFmtId="0" fontId="8" fillId="0" borderId="13" xfId="2" applyFont="1" applyBorder="1"/>
    <xf numFmtId="0" fontId="9" fillId="0" borderId="33" xfId="1" applyFont="1" applyFill="1" applyBorder="1"/>
    <xf numFmtId="0" fontId="9" fillId="0" borderId="38" xfId="1" applyFont="1" applyFill="1" applyBorder="1"/>
    <xf numFmtId="0" fontId="9" fillId="0" borderId="29" xfId="1" applyFont="1" applyFill="1" applyBorder="1"/>
    <xf numFmtId="0" fontId="9" fillId="0" borderId="13" xfId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9" fillId="0" borderId="38" xfId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/>
    </xf>
    <xf numFmtId="0" fontId="9" fillId="0" borderId="40" xfId="1" applyFont="1" applyFill="1" applyBorder="1" applyAlignment="1">
      <alignment horizontal="center" vertical="center"/>
    </xf>
    <xf numFmtId="0" fontId="3" fillId="0" borderId="52" xfId="16" applyFont="1" applyBorder="1"/>
    <xf numFmtId="0" fontId="8" fillId="0" borderId="13" xfId="2" applyBorder="1"/>
    <xf numFmtId="0" fontId="8" fillId="0" borderId="8" xfId="2" applyBorder="1"/>
    <xf numFmtId="0" fontId="10" fillId="0" borderId="54" xfId="1" applyFont="1" applyFill="1" applyBorder="1" applyAlignment="1">
      <alignment horizontal="center" vertical="center" textRotation="90"/>
    </xf>
    <xf numFmtId="0" fontId="9" fillId="0" borderId="53" xfId="1" applyFont="1" applyFill="1" applyBorder="1"/>
    <xf numFmtId="0" fontId="9" fillId="0" borderId="54" xfId="1" applyFont="1" applyFill="1" applyBorder="1"/>
    <xf numFmtId="0" fontId="9" fillId="0" borderId="16" xfId="1" applyFont="1" applyFill="1" applyBorder="1" applyAlignment="1">
      <alignment horizontal="center" vertical="center"/>
    </xf>
    <xf numFmtId="0" fontId="3" fillId="0" borderId="13" xfId="16" applyFont="1" applyBorder="1"/>
    <xf numFmtId="0" fontId="3" fillId="0" borderId="32" xfId="16" applyFont="1" applyBorder="1"/>
    <xf numFmtId="0" fontId="3" fillId="0" borderId="8" xfId="16" applyFont="1" applyBorder="1"/>
    <xf numFmtId="0" fontId="3" fillId="0" borderId="0" xfId="16" applyFont="1" applyBorder="1"/>
    <xf numFmtId="0" fontId="9" fillId="0" borderId="31" xfId="1" applyFont="1" applyFill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/>
    </xf>
    <xf numFmtId="0" fontId="8" fillId="3" borderId="49" xfId="1" applyFont="1" applyFill="1" applyBorder="1"/>
    <xf numFmtId="0" fontId="8" fillId="3" borderId="66" xfId="1" applyFont="1" applyFill="1" applyBorder="1"/>
    <xf numFmtId="0" fontId="9" fillId="0" borderId="57" xfId="1" applyFont="1" applyFill="1" applyBorder="1"/>
    <xf numFmtId="0" fontId="8" fillId="0" borderId="4" xfId="1" applyFont="1" applyFill="1" applyBorder="1" applyAlignment="1"/>
    <xf numFmtId="0" fontId="8" fillId="0" borderId="73" xfId="1" applyFont="1" applyFill="1" applyBorder="1" applyAlignment="1">
      <alignment horizontal="center"/>
    </xf>
    <xf numFmtId="0" fontId="9" fillId="0" borderId="56" xfId="1" applyFont="1" applyFill="1" applyBorder="1" applyAlignment="1">
      <alignment horizontal="center"/>
    </xf>
    <xf numFmtId="0" fontId="9" fillId="0" borderId="60" xfId="1" applyFont="1" applyFill="1" applyBorder="1" applyAlignment="1">
      <alignment horizontal="center"/>
    </xf>
    <xf numFmtId="0" fontId="9" fillId="0" borderId="51" xfId="1" applyFont="1" applyFill="1" applyBorder="1" applyAlignment="1">
      <alignment horizontal="center"/>
    </xf>
    <xf numFmtId="0" fontId="8" fillId="0" borderId="56" xfId="1" applyFont="1" applyFill="1" applyBorder="1" applyAlignment="1">
      <alignment horizontal="center"/>
    </xf>
    <xf numFmtId="0" fontId="9" fillId="0" borderId="3" xfId="1" applyFont="1" applyFill="1" applyBorder="1" applyAlignment="1">
      <alignment horizontal="center"/>
    </xf>
    <xf numFmtId="0" fontId="9" fillId="0" borderId="49" xfId="1" applyFont="1" applyFill="1" applyBorder="1" applyAlignment="1">
      <alignment horizontal="center"/>
    </xf>
    <xf numFmtId="0" fontId="8" fillId="0" borderId="10" xfId="1" applyFont="1" applyFill="1" applyBorder="1" applyAlignment="1">
      <alignment horizontal="center"/>
    </xf>
    <xf numFmtId="0" fontId="59" fillId="0" borderId="4" xfId="0" applyFont="1" applyBorder="1" applyAlignment="1">
      <alignment horizontal="center" vertical="center"/>
    </xf>
    <xf numFmtId="0" fontId="59" fillId="0" borderId="28" xfId="0" applyFont="1" applyBorder="1" applyAlignment="1">
      <alignment horizontal="center" vertical="center"/>
    </xf>
    <xf numFmtId="0" fontId="8" fillId="0" borderId="49" xfId="1" applyFont="1" applyFill="1" applyBorder="1" applyAlignment="1">
      <alignment horizontal="center"/>
    </xf>
    <xf numFmtId="0" fontId="15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9" fillId="0" borderId="54" xfId="1" applyFont="1" applyFill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9" fillId="0" borderId="57" xfId="1" applyFont="1" applyFill="1" applyBorder="1" applyAlignment="1">
      <alignment horizontal="center"/>
    </xf>
    <xf numFmtId="0" fontId="9" fillId="0" borderId="10" xfId="1" applyFont="1" applyFill="1" applyBorder="1" applyAlignment="1">
      <alignment horizontal="center"/>
    </xf>
    <xf numFmtId="0" fontId="8" fillId="0" borderId="68" xfId="1" applyFont="1" applyFill="1" applyBorder="1" applyAlignment="1">
      <alignment horizontal="center"/>
    </xf>
    <xf numFmtId="0" fontId="9" fillId="0" borderId="42" xfId="15" applyFont="1" applyBorder="1" applyAlignment="1">
      <alignment horizontal="center" vertical="center"/>
    </xf>
    <xf numFmtId="0" fontId="8" fillId="0" borderId="32" xfId="1" applyFont="1" applyFill="1" applyBorder="1" applyAlignment="1"/>
    <xf numFmtId="0" fontId="9" fillId="0" borderId="8" xfId="1" applyFont="1" applyFill="1" applyBorder="1" applyAlignment="1">
      <alignment horizontal="center" vertical="center"/>
    </xf>
    <xf numFmtId="0" fontId="10" fillId="0" borderId="31" xfId="1" applyFont="1" applyFill="1" applyBorder="1" applyAlignment="1">
      <alignment horizontal="center" vertical="center" textRotation="90" wrapText="1"/>
    </xf>
    <xf numFmtId="0" fontId="9" fillId="0" borderId="73" xfId="1" applyFont="1" applyFill="1" applyBorder="1" applyAlignment="1">
      <alignment horizontal="center" vertical="center"/>
    </xf>
    <xf numFmtId="0" fontId="9" fillId="0" borderId="11" xfId="1" applyFont="1" applyFill="1" applyBorder="1"/>
    <xf numFmtId="0" fontId="51" fillId="0" borderId="14" xfId="16" applyFont="1" applyBorder="1"/>
    <xf numFmtId="0" fontId="51" fillId="0" borderId="52" xfId="16" applyFont="1" applyBorder="1"/>
    <xf numFmtId="0" fontId="51" fillId="0" borderId="17" xfId="16" applyFont="1" applyBorder="1"/>
    <xf numFmtId="0" fontId="51" fillId="0" borderId="11" xfId="16" applyFont="1" applyBorder="1"/>
    <xf numFmtId="0" fontId="8" fillId="0" borderId="12" xfId="1" applyFont="1" applyFill="1" applyBorder="1"/>
    <xf numFmtId="0" fontId="3" fillId="0" borderId="11" xfId="16" applyFont="1" applyBorder="1"/>
    <xf numFmtId="0" fontId="9" fillId="0" borderId="13" xfId="1" applyFont="1" applyFill="1" applyBorder="1"/>
    <xf numFmtId="0" fontId="9" fillId="0" borderId="8" xfId="1" applyFont="1" applyFill="1" applyBorder="1"/>
    <xf numFmtId="0" fontId="3" fillId="0" borderId="10" xfId="16" applyFont="1" applyBorder="1"/>
    <xf numFmtId="0" fontId="5" fillId="0" borderId="11" xfId="16" applyFont="1" applyBorder="1"/>
    <xf numFmtId="0" fontId="5" fillId="0" borderId="14" xfId="16" applyFont="1" applyBorder="1"/>
    <xf numFmtId="0" fontId="5" fillId="0" borderId="52" xfId="16" applyFont="1" applyBorder="1"/>
    <xf numFmtId="0" fontId="5" fillId="0" borderId="17" xfId="16" applyFont="1" applyBorder="1"/>
    <xf numFmtId="0" fontId="5" fillId="0" borderId="13" xfId="16" applyFont="1" applyBorder="1"/>
    <xf numFmtId="0" fontId="5" fillId="0" borderId="0" xfId="16" applyFont="1" applyBorder="1"/>
    <xf numFmtId="0" fontId="5" fillId="0" borderId="8" xfId="16" applyFont="1" applyBorder="1"/>
    <xf numFmtId="0" fontId="9" fillId="0" borderId="18" xfId="1" applyFont="1" applyFill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/>
    </xf>
    <xf numFmtId="0" fontId="9" fillId="0" borderId="12" xfId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9" fillId="5" borderId="18" xfId="1" applyFont="1" applyFill="1" applyBorder="1" applyAlignment="1">
      <alignment horizontal="center" vertical="center"/>
    </xf>
    <xf numFmtId="0" fontId="9" fillId="5" borderId="44" xfId="1" applyFont="1" applyFill="1" applyBorder="1" applyAlignment="1">
      <alignment horizontal="center" vertical="center"/>
    </xf>
    <xf numFmtId="0" fontId="9" fillId="5" borderId="48" xfId="1" applyFont="1" applyFill="1" applyBorder="1" applyAlignment="1">
      <alignment horizontal="center" vertical="center"/>
    </xf>
    <xf numFmtId="0" fontId="9" fillId="0" borderId="70" xfId="1" applyFont="1" applyFill="1" applyBorder="1" applyAlignment="1">
      <alignment horizontal="center"/>
    </xf>
    <xf numFmtId="0" fontId="8" fillId="0" borderId="36" xfId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9" fillId="0" borderId="71" xfId="1" applyFont="1" applyFill="1" applyBorder="1" applyAlignment="1">
      <alignment horizontal="center"/>
    </xf>
    <xf numFmtId="0" fontId="8" fillId="0" borderId="37" xfId="1" applyFont="1" applyFill="1" applyBorder="1" applyAlignment="1">
      <alignment horizontal="center"/>
    </xf>
    <xf numFmtId="0" fontId="9" fillId="0" borderId="36" xfId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9" fillId="0" borderId="37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0" fontId="8" fillId="3" borderId="72" xfId="1" applyFont="1" applyFill="1" applyBorder="1" applyAlignment="1">
      <alignment horizontal="center"/>
    </xf>
    <xf numFmtId="0" fontId="8" fillId="3" borderId="36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8" fillId="3" borderId="37" xfId="1" applyFont="1" applyFill="1" applyBorder="1" applyAlignment="1">
      <alignment horizontal="center"/>
    </xf>
    <xf numFmtId="0" fontId="8" fillId="3" borderId="69" xfId="1" applyFont="1" applyFill="1" applyBorder="1" applyAlignment="1">
      <alignment horizontal="center"/>
    </xf>
    <xf numFmtId="0" fontId="9" fillId="0" borderId="50" xfId="1" applyFont="1" applyFill="1" applyBorder="1" applyAlignment="1">
      <alignment horizontal="center"/>
    </xf>
    <xf numFmtId="0" fontId="9" fillId="5" borderId="24" xfId="1" applyFont="1" applyFill="1" applyBorder="1" applyAlignment="1">
      <alignment horizontal="center"/>
    </xf>
    <xf numFmtId="0" fontId="9" fillId="5" borderId="25" xfId="1" applyFont="1" applyFill="1" applyBorder="1" applyAlignment="1">
      <alignment horizontal="center"/>
    </xf>
    <xf numFmtId="0" fontId="9" fillId="5" borderId="26" xfId="1" applyFont="1" applyFill="1" applyBorder="1" applyAlignment="1">
      <alignment horizontal="center"/>
    </xf>
    <xf numFmtId="0" fontId="9" fillId="5" borderId="0" xfId="1" applyFont="1" applyFill="1" applyBorder="1" applyAlignment="1">
      <alignment horizontal="center"/>
    </xf>
    <xf numFmtId="0" fontId="9" fillId="5" borderId="27" xfId="1" applyFont="1" applyFill="1" applyBorder="1" applyAlignment="1">
      <alignment horizontal="center"/>
    </xf>
    <xf numFmtId="0" fontId="9" fillId="5" borderId="4" xfId="1" applyFont="1" applyFill="1" applyBorder="1" applyAlignment="1">
      <alignment horizontal="center"/>
    </xf>
    <xf numFmtId="0" fontId="9" fillId="5" borderId="28" xfId="1" applyFont="1" applyFill="1" applyBorder="1" applyAlignment="1">
      <alignment horizontal="center"/>
    </xf>
    <xf numFmtId="0" fontId="9" fillId="5" borderId="21" xfId="1" applyFont="1" applyFill="1" applyBorder="1" applyAlignment="1">
      <alignment horizontal="center"/>
    </xf>
    <xf numFmtId="0" fontId="9" fillId="5" borderId="22" xfId="1" applyFont="1" applyFill="1" applyBorder="1" applyAlignment="1">
      <alignment horizontal="center"/>
    </xf>
    <xf numFmtId="0" fontId="9" fillId="5" borderId="23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33" xfId="1" applyFont="1" applyFill="1" applyBorder="1" applyAlignment="1">
      <alignment horizontal="center"/>
    </xf>
    <xf numFmtId="0" fontId="9" fillId="0" borderId="34" xfId="1" applyFont="1" applyFill="1" applyBorder="1" applyAlignment="1">
      <alignment horizontal="center"/>
    </xf>
    <xf numFmtId="0" fontId="9" fillId="0" borderId="35" xfId="1" applyFont="1" applyFill="1" applyBorder="1" applyAlignment="1">
      <alignment horizontal="center"/>
    </xf>
    <xf numFmtId="0" fontId="9" fillId="3" borderId="0" xfId="1" applyFont="1" applyFill="1" applyAlignment="1">
      <alignment horizontal="center"/>
    </xf>
    <xf numFmtId="0" fontId="46" fillId="3" borderId="0" xfId="1" applyFont="1" applyFill="1" applyBorder="1" applyAlignment="1">
      <alignment horizontal="center"/>
    </xf>
    <xf numFmtId="0" fontId="9" fillId="0" borderId="38" xfId="1" applyFont="1" applyFill="1" applyBorder="1" applyAlignment="1">
      <alignment horizontal="center"/>
    </xf>
    <xf numFmtId="0" fontId="9" fillId="0" borderId="40" xfId="1" applyFont="1" applyFill="1" applyBorder="1" applyAlignment="1">
      <alignment horizontal="center"/>
    </xf>
    <xf numFmtId="0" fontId="9" fillId="0" borderId="41" xfId="1" applyFont="1" applyFill="1" applyBorder="1" applyAlignment="1">
      <alignment horizontal="center"/>
    </xf>
    <xf numFmtId="0" fontId="9" fillId="0" borderId="65" xfId="1" applyFont="1" applyFill="1" applyBorder="1" applyAlignment="1">
      <alignment horizontal="center"/>
    </xf>
    <xf numFmtId="0" fontId="8" fillId="0" borderId="64" xfId="1" applyFont="1" applyFill="1" applyBorder="1"/>
    <xf numFmtId="0" fontId="8" fillId="0" borderId="31" xfId="1" applyFont="1" applyFill="1" applyBorder="1"/>
    <xf numFmtId="0" fontId="60" fillId="3" borderId="68" xfId="0" applyFont="1" applyFill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 wrapText="1"/>
    </xf>
    <xf numFmtId="0" fontId="61" fillId="0" borderId="16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8" fillId="6" borderId="30" xfId="1" applyFont="1" applyFill="1" applyBorder="1" applyAlignment="1">
      <alignment horizontal="center"/>
    </xf>
    <xf numFmtId="0" fontId="9" fillId="6" borderId="33" xfId="1" applyFont="1" applyFill="1" applyBorder="1" applyAlignment="1">
      <alignment horizontal="center" vertical="center"/>
    </xf>
    <xf numFmtId="0" fontId="9" fillId="6" borderId="24" xfId="1" applyFont="1" applyFill="1" applyBorder="1" applyAlignment="1">
      <alignment horizontal="center"/>
    </xf>
    <xf numFmtId="0" fontId="9" fillId="6" borderId="25" xfId="1" applyFont="1" applyFill="1" applyBorder="1" applyAlignment="1">
      <alignment horizontal="center"/>
    </xf>
    <xf numFmtId="0" fontId="9" fillId="6" borderId="36" xfId="1" applyFont="1" applyFill="1" applyBorder="1" applyAlignment="1">
      <alignment horizontal="center"/>
    </xf>
    <xf numFmtId="0" fontId="9" fillId="6" borderId="26" xfId="1" applyFont="1" applyFill="1" applyBorder="1" applyAlignment="1">
      <alignment horizontal="center"/>
    </xf>
    <xf numFmtId="0" fontId="9" fillId="6" borderId="0" xfId="1" applyFont="1" applyFill="1" applyBorder="1" applyAlignment="1">
      <alignment horizontal="center"/>
    </xf>
    <xf numFmtId="0" fontId="9" fillId="6" borderId="31" xfId="1" applyFont="1" applyFill="1" applyBorder="1" applyAlignment="1">
      <alignment horizontal="center"/>
    </xf>
    <xf numFmtId="0" fontId="9" fillId="6" borderId="34" xfId="1" applyFont="1" applyFill="1" applyBorder="1" applyAlignment="1">
      <alignment horizontal="center" vertical="center"/>
    </xf>
    <xf numFmtId="0" fontId="9" fillId="6" borderId="27" xfId="1" applyFont="1" applyFill="1" applyBorder="1" applyAlignment="1">
      <alignment horizontal="center"/>
    </xf>
    <xf numFmtId="0" fontId="9" fillId="6" borderId="4" xfId="1" applyFont="1" applyFill="1" applyBorder="1" applyAlignment="1">
      <alignment horizontal="center"/>
    </xf>
    <xf numFmtId="0" fontId="9" fillId="6" borderId="1" xfId="1" applyFont="1" applyFill="1" applyBorder="1" applyAlignment="1">
      <alignment horizontal="center"/>
    </xf>
    <xf numFmtId="0" fontId="9" fillId="6" borderId="28" xfId="1" applyFont="1" applyFill="1" applyBorder="1" applyAlignment="1">
      <alignment horizontal="center"/>
    </xf>
    <xf numFmtId="0" fontId="8" fillId="6" borderId="32" xfId="1" applyFont="1" applyFill="1" applyBorder="1" applyAlignment="1">
      <alignment horizontal="center"/>
    </xf>
    <xf numFmtId="0" fontId="9" fillId="6" borderId="35" xfId="1" applyFont="1" applyFill="1" applyBorder="1" applyAlignment="1">
      <alignment horizontal="center" vertical="center"/>
    </xf>
    <xf numFmtId="0" fontId="9" fillId="6" borderId="21" xfId="1" applyFont="1" applyFill="1" applyBorder="1" applyAlignment="1">
      <alignment horizontal="center"/>
    </xf>
    <xf numFmtId="0" fontId="9" fillId="6" borderId="22" xfId="1" applyFont="1" applyFill="1" applyBorder="1" applyAlignment="1">
      <alignment horizontal="center"/>
    </xf>
    <xf numFmtId="0" fontId="9" fillId="6" borderId="37" xfId="1" applyFont="1" applyFill="1" applyBorder="1" applyAlignment="1">
      <alignment horizontal="center"/>
    </xf>
    <xf numFmtId="0" fontId="9" fillId="6" borderId="23" xfId="1" applyFont="1" applyFill="1" applyBorder="1" applyAlignment="1">
      <alignment horizontal="center"/>
    </xf>
    <xf numFmtId="0" fontId="9" fillId="6" borderId="18" xfId="1" applyFont="1" applyFill="1" applyBorder="1" applyAlignment="1">
      <alignment horizontal="center" vertical="center"/>
    </xf>
    <xf numFmtId="0" fontId="9" fillId="6" borderId="59" xfId="1" applyFont="1" applyFill="1" applyBorder="1" applyAlignment="1">
      <alignment horizontal="center"/>
    </xf>
    <xf numFmtId="0" fontId="9" fillId="6" borderId="50" xfId="1" applyFont="1" applyFill="1" applyBorder="1" applyAlignment="1">
      <alignment horizontal="center"/>
    </xf>
    <xf numFmtId="0" fontId="9" fillId="6" borderId="57" xfId="1" applyFont="1" applyFill="1" applyBorder="1" applyAlignment="1">
      <alignment horizontal="center"/>
    </xf>
    <xf numFmtId="0" fontId="9" fillId="6" borderId="44" xfId="1" applyFont="1" applyFill="1" applyBorder="1" applyAlignment="1">
      <alignment horizontal="center" vertical="center"/>
    </xf>
    <xf numFmtId="0" fontId="9" fillId="6" borderId="48" xfId="1" applyFont="1" applyFill="1" applyBorder="1" applyAlignment="1">
      <alignment horizontal="center" vertical="center"/>
    </xf>
    <xf numFmtId="0" fontId="9" fillId="6" borderId="61" xfId="1" applyFont="1" applyFill="1" applyBorder="1" applyAlignment="1">
      <alignment horizontal="center"/>
    </xf>
    <xf numFmtId="0" fontId="9" fillId="6" borderId="51" xfId="1" applyFont="1" applyFill="1" applyBorder="1" applyAlignment="1">
      <alignment horizontal="center"/>
    </xf>
    <xf numFmtId="0" fontId="9" fillId="6" borderId="60" xfId="1" applyFont="1" applyFill="1" applyBorder="1" applyAlignment="1">
      <alignment horizontal="center"/>
    </xf>
    <xf numFmtId="0" fontId="9" fillId="0" borderId="20" xfId="1" applyFont="1" applyFill="1" applyBorder="1" applyAlignment="1">
      <alignment horizontal="center"/>
    </xf>
    <xf numFmtId="0" fontId="40" fillId="0" borderId="32" xfId="1" applyFont="1" applyFill="1" applyBorder="1" applyAlignment="1">
      <alignment horizontal="left"/>
    </xf>
    <xf numFmtId="0" fontId="40" fillId="0" borderId="31" xfId="1" applyFont="1" applyFill="1" applyBorder="1" applyAlignment="1">
      <alignment horizontal="left"/>
    </xf>
    <xf numFmtId="0" fontId="59" fillId="0" borderId="27" xfId="0" applyFont="1" applyBorder="1" applyAlignment="1">
      <alignment horizontal="center" vertical="center"/>
    </xf>
    <xf numFmtId="0" fontId="9" fillId="0" borderId="53" xfId="1" applyFont="1" applyFill="1" applyBorder="1" applyAlignment="1">
      <alignment horizontal="center"/>
    </xf>
    <xf numFmtId="0" fontId="62" fillId="0" borderId="0" xfId="1" applyFont="1" applyFill="1" applyBorder="1" applyAlignment="1">
      <alignment horizontal="center" vertical="center"/>
    </xf>
    <xf numFmtId="0" fontId="62" fillId="0" borderId="18" xfId="1" applyFont="1" applyFill="1" applyBorder="1" applyAlignment="1">
      <alignment horizontal="center" vertical="center"/>
    </xf>
    <xf numFmtId="0" fontId="63" fillId="0" borderId="19" xfId="1" applyFont="1" applyFill="1" applyBorder="1" applyAlignment="1">
      <alignment horizontal="center" vertical="center"/>
    </xf>
    <xf numFmtId="0" fontId="62" fillId="0" borderId="20" xfId="1" applyFont="1" applyFill="1" applyBorder="1" applyAlignment="1">
      <alignment horizontal="center" vertical="center"/>
    </xf>
    <xf numFmtId="0" fontId="62" fillId="0" borderId="0" xfId="1" applyFont="1" applyFill="1"/>
    <xf numFmtId="0" fontId="10" fillId="0" borderId="4" xfId="1" applyFont="1" applyFill="1" applyBorder="1" applyAlignment="1">
      <alignment horizontal="center" vertical="center" textRotation="90" wrapText="1"/>
    </xf>
    <xf numFmtId="0" fontId="10" fillId="0" borderId="22" xfId="1" applyFont="1" applyFill="1" applyBorder="1" applyAlignment="1">
      <alignment horizontal="center" vertical="center" textRotation="90"/>
    </xf>
    <xf numFmtId="0" fontId="10" fillId="0" borderId="4" xfId="1" applyFont="1" applyFill="1" applyBorder="1" applyAlignment="1">
      <alignment vertical="center" textRotation="90" wrapText="1"/>
    </xf>
    <xf numFmtId="0" fontId="28" fillId="0" borderId="30" xfId="1" applyFont="1" applyFill="1" applyBorder="1" applyAlignment="1">
      <alignment horizontal="left"/>
    </xf>
    <xf numFmtId="0" fontId="28" fillId="0" borderId="31" xfId="1" applyFont="1" applyFill="1" applyBorder="1" applyAlignment="1">
      <alignment horizontal="left"/>
    </xf>
    <xf numFmtId="0" fontId="28" fillId="0" borderId="32" xfId="1" applyFont="1" applyFill="1" applyBorder="1" applyAlignment="1">
      <alignment horizontal="left"/>
    </xf>
    <xf numFmtId="0" fontId="8" fillId="0" borderId="73" xfId="1" applyFont="1" applyFill="1" applyBorder="1" applyAlignment="1">
      <alignment horizontal="left"/>
    </xf>
    <xf numFmtId="0" fontId="40" fillId="0" borderId="0" xfId="0" applyFont="1" applyAlignment="1">
      <alignment horizontal="left"/>
    </xf>
    <xf numFmtId="0" fontId="8" fillId="3" borderId="30" xfId="1" applyFont="1" applyFill="1" applyBorder="1" applyAlignment="1">
      <alignment horizontal="left"/>
    </xf>
    <xf numFmtId="0" fontId="9" fillId="3" borderId="31" xfId="1" applyFont="1" applyFill="1" applyBorder="1" applyAlignment="1">
      <alignment horizontal="left"/>
    </xf>
    <xf numFmtId="0" fontId="8" fillId="3" borderId="32" xfId="1" applyFont="1" applyFill="1" applyBorder="1" applyAlignment="1">
      <alignment horizontal="left"/>
    </xf>
    <xf numFmtId="0" fontId="42" fillId="0" borderId="30" xfId="1" applyFont="1" applyFill="1" applyBorder="1" applyAlignment="1">
      <alignment horizontal="left" vertical="center"/>
    </xf>
    <xf numFmtId="0" fontId="42" fillId="0" borderId="31" xfId="1" applyFont="1" applyFill="1" applyBorder="1" applyAlignment="1">
      <alignment horizontal="left" vertical="center"/>
    </xf>
    <xf numFmtId="0" fontId="42" fillId="0" borderId="32" xfId="1" applyFont="1" applyFill="1" applyBorder="1" applyAlignment="1">
      <alignment horizontal="left" vertical="center"/>
    </xf>
    <xf numFmtId="0" fontId="42" fillId="0" borderId="0" xfId="1" applyFont="1" applyFill="1" applyAlignment="1">
      <alignment horizontal="left" vertical="center"/>
    </xf>
    <xf numFmtId="0" fontId="42" fillId="0" borderId="0" xfId="1" applyFont="1" applyFill="1" applyBorder="1" applyAlignment="1">
      <alignment horizontal="left" vertical="center"/>
    </xf>
    <xf numFmtId="0" fontId="47" fillId="0" borderId="0" xfId="1" applyFont="1" applyFill="1" applyBorder="1" applyAlignment="1">
      <alignment horizontal="left" vertical="center" wrapText="1"/>
    </xf>
    <xf numFmtId="0" fontId="42" fillId="0" borderId="0" xfId="1" applyFont="1" applyFill="1" applyBorder="1" applyAlignment="1">
      <alignment horizontal="left"/>
    </xf>
    <xf numFmtId="0" fontId="42" fillId="0" borderId="0" xfId="1" applyFont="1" applyFill="1" applyAlignment="1">
      <alignment horizontal="left"/>
    </xf>
    <xf numFmtId="0" fontId="8" fillId="3" borderId="31" xfId="1" applyFont="1" applyFill="1" applyBorder="1" applyAlignment="1">
      <alignment horizontal="left"/>
    </xf>
    <xf numFmtId="0" fontId="8" fillId="3" borderId="31" xfId="1" applyFont="1" applyFill="1" applyBorder="1" applyAlignment="1">
      <alignment horizontal="left" wrapText="1"/>
    </xf>
    <xf numFmtId="0" fontId="8" fillId="3" borderId="0" xfId="1" applyFont="1" applyFill="1" applyBorder="1" applyAlignment="1">
      <alignment horizontal="left" wrapText="1"/>
    </xf>
    <xf numFmtId="0" fontId="42" fillId="3" borderId="30" xfId="1" applyFont="1" applyFill="1" applyBorder="1" applyAlignment="1">
      <alignment horizontal="left"/>
    </xf>
    <xf numFmtId="0" fontId="42" fillId="3" borderId="31" xfId="1" applyFont="1" applyFill="1" applyBorder="1" applyAlignment="1">
      <alignment horizontal="left"/>
    </xf>
    <xf numFmtId="0" fontId="42" fillId="3" borderId="32" xfId="1" applyFont="1" applyFill="1" applyBorder="1" applyAlignment="1">
      <alignment horizontal="left"/>
    </xf>
    <xf numFmtId="0" fontId="40" fillId="3" borderId="32" xfId="1" applyFont="1" applyFill="1" applyBorder="1" applyAlignment="1">
      <alignment horizontal="left"/>
    </xf>
    <xf numFmtId="0" fontId="8" fillId="0" borderId="6" xfId="1" applyFont="1" applyFill="1" applyBorder="1" applyAlignment="1">
      <alignment horizontal="left"/>
    </xf>
    <xf numFmtId="0" fontId="22" fillId="0" borderId="5" xfId="0" applyFont="1" applyBorder="1" applyAlignment="1">
      <alignment horizontal="left" vertical="center"/>
    </xf>
    <xf numFmtId="0" fontId="8" fillId="0" borderId="15" xfId="0" applyFont="1" applyBorder="1" applyAlignment="1">
      <alignment horizontal="left"/>
    </xf>
    <xf numFmtId="0" fontId="41" fillId="0" borderId="15" xfId="0" applyFont="1" applyBorder="1" applyAlignment="1">
      <alignment horizontal="left"/>
    </xf>
    <xf numFmtId="0" fontId="9" fillId="0" borderId="31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10" fillId="0" borderId="30" xfId="1" applyFont="1" applyFill="1" applyBorder="1" applyAlignment="1">
      <alignment horizontal="left"/>
    </xf>
    <xf numFmtId="0" fontId="9" fillId="0" borderId="42" xfId="0" applyFont="1" applyBorder="1" applyAlignment="1">
      <alignment horizontal="left" vertical="center"/>
    </xf>
    <xf numFmtId="0" fontId="9" fillId="0" borderId="60" xfId="1" applyFont="1" applyFill="1" applyBorder="1" applyAlignment="1">
      <alignment horizontal="left"/>
    </xf>
    <xf numFmtId="0" fontId="8" fillId="3" borderId="33" xfId="1" applyFont="1" applyFill="1" applyBorder="1" applyAlignment="1">
      <alignment horizontal="left"/>
    </xf>
    <xf numFmtId="0" fontId="45" fillId="3" borderId="0" xfId="1" applyFont="1" applyFill="1" applyAlignment="1">
      <alignment horizontal="left"/>
    </xf>
    <xf numFmtId="0" fontId="9" fillId="3" borderId="5" xfId="1" applyFont="1" applyFill="1" applyBorder="1" applyAlignment="1">
      <alignment horizontal="left" wrapText="1"/>
    </xf>
    <xf numFmtId="0" fontId="42" fillId="3" borderId="33" xfId="1" applyFont="1" applyFill="1" applyBorder="1" applyAlignment="1">
      <alignment horizontal="left"/>
    </xf>
    <xf numFmtId="0" fontId="47" fillId="3" borderId="31" xfId="1" applyFont="1" applyFill="1" applyBorder="1" applyAlignment="1">
      <alignment horizontal="left"/>
    </xf>
    <xf numFmtId="0" fontId="42" fillId="3" borderId="0" xfId="1" applyFont="1" applyFill="1" applyAlignment="1">
      <alignment horizontal="left"/>
    </xf>
    <xf numFmtId="0" fontId="47" fillId="3" borderId="5" xfId="1" applyFont="1" applyFill="1" applyBorder="1" applyAlignment="1">
      <alignment horizontal="left"/>
    </xf>
    <xf numFmtId="0" fontId="47" fillId="3" borderId="7" xfId="1" applyFont="1" applyFill="1" applyBorder="1" applyAlignment="1">
      <alignment horizontal="left"/>
    </xf>
    <xf numFmtId="0" fontId="63" fillId="0" borderId="18" xfId="1" applyFont="1" applyFill="1" applyBorder="1" applyAlignment="1">
      <alignment vertical="center" wrapText="1"/>
    </xf>
    <xf numFmtId="0" fontId="63" fillId="0" borderId="20" xfId="1" applyFont="1" applyFill="1" applyBorder="1" applyAlignment="1">
      <alignment vertical="center" wrapText="1"/>
    </xf>
    <xf numFmtId="0" fontId="62" fillId="0" borderId="0" xfId="1" applyFont="1" applyFill="1" applyBorder="1" applyAlignment="1">
      <alignment vertical="center" wrapText="1"/>
    </xf>
    <xf numFmtId="0" fontId="15" fillId="0" borderId="8" xfId="2" applyFont="1" applyBorder="1" applyAlignment="1">
      <alignment horizontal="left" vertical="center"/>
    </xf>
    <xf numFmtId="0" fontId="9" fillId="0" borderId="0" xfId="1" applyFont="1" applyFill="1" applyAlignment="1">
      <alignment horizontal="left"/>
    </xf>
    <xf numFmtId="0" fontId="8" fillId="0" borderId="0" xfId="1" applyFont="1" applyFill="1" applyAlignment="1">
      <alignment horizontal="left" vertical="center"/>
    </xf>
    <xf numFmtId="0" fontId="8" fillId="0" borderId="30" xfId="1" applyFont="1" applyFill="1" applyBorder="1" applyAlignment="1">
      <alignment horizontal="left" vertical="center"/>
    </xf>
    <xf numFmtId="0" fontId="8" fillId="0" borderId="32" xfId="1" applyFont="1" applyFill="1" applyBorder="1" applyAlignment="1">
      <alignment horizontal="left" vertical="center"/>
    </xf>
    <xf numFmtId="0" fontId="8" fillId="0" borderId="31" xfId="1" applyFont="1" applyFill="1" applyBorder="1" applyAlignment="1">
      <alignment horizontal="left" vertical="center"/>
    </xf>
    <xf numFmtId="0" fontId="65" fillId="0" borderId="52" xfId="16" applyFont="1" applyBorder="1"/>
    <xf numFmtId="0" fontId="34" fillId="0" borderId="44" xfId="11" applyFont="1" applyBorder="1" applyAlignment="1">
      <alignment horizontal="left" vertical="center"/>
    </xf>
    <xf numFmtId="0" fontId="9" fillId="0" borderId="0" xfId="1" applyFont="1" applyFill="1" applyBorder="1" applyAlignment="1">
      <alignment horizontal="left"/>
    </xf>
    <xf numFmtId="0" fontId="50" fillId="0" borderId="18" xfId="0" applyFont="1" applyBorder="1" applyAlignment="1">
      <alignment horizontal="left" vertical="center" wrapText="1"/>
    </xf>
    <xf numFmtId="0" fontId="50" fillId="0" borderId="62" xfId="0" applyFont="1" applyBorder="1" applyAlignment="1">
      <alignment horizontal="left" vertical="center" wrapText="1"/>
    </xf>
    <xf numFmtId="0" fontId="40" fillId="0" borderId="44" xfId="11" applyFont="1" applyBorder="1" applyAlignment="1">
      <alignment vertical="center" wrapText="1"/>
    </xf>
    <xf numFmtId="0" fontId="10" fillId="0" borderId="44" xfId="11" applyFont="1" applyBorder="1" applyAlignment="1">
      <alignment vertical="center" wrapText="1"/>
    </xf>
    <xf numFmtId="0" fontId="8" fillId="0" borderId="0" xfId="2" applyFont="1" applyAlignment="1">
      <alignment horizontal="center"/>
    </xf>
    <xf numFmtId="0" fontId="8" fillId="0" borderId="0" xfId="21" applyFont="1" applyAlignment="1">
      <alignment vertical="center"/>
    </xf>
    <xf numFmtId="0" fontId="14" fillId="0" borderId="0" xfId="21" applyFont="1" applyAlignment="1">
      <alignment vertical="center"/>
    </xf>
    <xf numFmtId="0" fontId="15" fillId="0" borderId="12" xfId="21" applyFont="1" applyBorder="1" applyAlignment="1">
      <alignment horizontal="left" vertical="center"/>
    </xf>
    <xf numFmtId="0" fontId="24" fillId="0" borderId="13" xfId="21" applyFont="1" applyBorder="1" applyAlignment="1">
      <alignment vertical="center"/>
    </xf>
    <xf numFmtId="0" fontId="15" fillId="0" borderId="15" xfId="21" applyFont="1" applyBorder="1" applyAlignment="1">
      <alignment horizontal="left" vertical="center"/>
    </xf>
    <xf numFmtId="0" fontId="25" fillId="0" borderId="0" xfId="21" applyFont="1" applyBorder="1" applyAlignment="1">
      <alignment vertical="center"/>
    </xf>
    <xf numFmtId="0" fontId="15" fillId="0" borderId="16" xfId="21" applyFont="1" applyBorder="1" applyAlignment="1">
      <alignment horizontal="left" vertical="center"/>
    </xf>
    <xf numFmtId="0" fontId="25" fillId="0" borderId="8" xfId="21" applyFont="1" applyBorder="1" applyAlignment="1">
      <alignment vertical="center"/>
    </xf>
    <xf numFmtId="0" fontId="14" fillId="0" borderId="0" xfId="21" applyFont="1" applyAlignment="1">
      <alignment horizontal="left" vertical="center"/>
    </xf>
    <xf numFmtId="0" fontId="16" fillId="0" borderId="0" xfId="21" applyFont="1" applyBorder="1" applyAlignment="1">
      <alignment horizontal="left" vertical="center"/>
    </xf>
    <xf numFmtId="0" fontId="15" fillId="0" borderId="8" xfId="21" applyFont="1" applyBorder="1" applyAlignment="1">
      <alignment horizontal="center" vertical="center"/>
    </xf>
    <xf numFmtId="0" fontId="16" fillId="0" borderId="9" xfId="21" applyFont="1" applyBorder="1" applyAlignment="1">
      <alignment horizontal="center" vertical="center"/>
    </xf>
    <xf numFmtId="0" fontId="23" fillId="0" borderId="29" xfId="21" applyFont="1" applyBorder="1" applyAlignment="1">
      <alignment horizontal="center" vertical="center"/>
    </xf>
    <xf numFmtId="0" fontId="66" fillId="0" borderId="44" xfId="21" applyFont="1" applyBorder="1" applyAlignment="1">
      <alignment vertical="center" wrapText="1"/>
    </xf>
    <xf numFmtId="0" fontId="66" fillId="0" borderId="45" xfId="21" applyFont="1" applyBorder="1" applyAlignment="1">
      <alignment horizontal="center" vertical="center"/>
    </xf>
    <xf numFmtId="0" fontId="66" fillId="0" borderId="34" xfId="21" applyFont="1" applyBorder="1" applyAlignment="1">
      <alignment horizontal="center" vertical="center"/>
    </xf>
    <xf numFmtId="0" fontId="67" fillId="0" borderId="29" xfId="21" applyFont="1" applyBorder="1" applyAlignment="1">
      <alignment horizontal="center" vertical="center"/>
    </xf>
    <xf numFmtId="0" fontId="68" fillId="0" borderId="11" xfId="21" applyFont="1" applyBorder="1" applyAlignment="1">
      <alignment horizontal="center" vertical="center"/>
    </xf>
    <xf numFmtId="0" fontId="8" fillId="0" borderId="0" xfId="30"/>
    <xf numFmtId="0" fontId="33" fillId="0" borderId="0" xfId="30" applyFont="1" applyAlignment="1">
      <alignment vertical="center"/>
    </xf>
    <xf numFmtId="0" fontId="32" fillId="0" borderId="0" xfId="30" applyFont="1" applyAlignment="1">
      <alignment vertical="center"/>
    </xf>
    <xf numFmtId="0" fontId="1" fillId="0" borderId="0" xfId="21" applyFont="1"/>
    <xf numFmtId="0" fontId="16" fillId="0" borderId="15" xfId="21" applyFont="1" applyBorder="1" applyAlignment="1">
      <alignment horizontal="center" vertical="center" wrapText="1"/>
    </xf>
    <xf numFmtId="0" fontId="68" fillId="0" borderId="31" xfId="21" applyFont="1" applyBorder="1" applyAlignment="1">
      <alignment horizontal="center" vertical="center"/>
    </xf>
    <xf numFmtId="0" fontId="68" fillId="0" borderId="29" xfId="21" applyFont="1" applyBorder="1" applyAlignment="1">
      <alignment horizontal="center" vertical="center"/>
    </xf>
    <xf numFmtId="0" fontId="66" fillId="0" borderId="30" xfId="21" applyFont="1" applyBorder="1" applyAlignment="1">
      <alignment vertical="center" wrapText="1"/>
    </xf>
    <xf numFmtId="0" fontId="66" fillId="0" borderId="29" xfId="21" applyFont="1" applyBorder="1" applyAlignment="1">
      <alignment horizontal="center" vertical="center"/>
    </xf>
    <xf numFmtId="0" fontId="66" fillId="0" borderId="29" xfId="21" applyFont="1" applyBorder="1" applyAlignment="1">
      <alignment vertical="center" wrapText="1"/>
    </xf>
    <xf numFmtId="0" fontId="66" fillId="0" borderId="32" xfId="21" applyFont="1" applyBorder="1" applyAlignment="1">
      <alignment horizontal="center" vertical="center"/>
    </xf>
    <xf numFmtId="0" fontId="66" fillId="0" borderId="52" xfId="21" applyFont="1" applyBorder="1" applyAlignment="1">
      <alignment horizontal="center" vertical="center"/>
    </xf>
    <xf numFmtId="0" fontId="66" fillId="0" borderId="44" xfId="21" applyFont="1" applyBorder="1" applyAlignment="1">
      <alignment vertical="center"/>
    </xf>
    <xf numFmtId="0" fontId="66" fillId="0" borderId="44" xfId="21" applyFont="1" applyBorder="1" applyAlignment="1">
      <alignment horizontal="left" vertical="center"/>
    </xf>
    <xf numFmtId="0" fontId="66" fillId="0" borderId="44" xfId="21" applyFont="1" applyBorder="1" applyAlignment="1">
      <alignment horizontal="left" vertical="center" wrapText="1"/>
    </xf>
    <xf numFmtId="0" fontId="24" fillId="0" borderId="14" xfId="21" applyFont="1" applyBorder="1" applyAlignment="1">
      <alignment vertical="center"/>
    </xf>
    <xf numFmtId="0" fontId="25" fillId="0" borderId="52" xfId="21" applyFont="1" applyBorder="1" applyAlignment="1">
      <alignment vertical="center"/>
    </xf>
    <xf numFmtId="0" fontId="25" fillId="0" borderId="17" xfId="21" applyFont="1" applyBorder="1" applyAlignment="1">
      <alignment vertical="center"/>
    </xf>
    <xf numFmtId="0" fontId="15" fillId="0" borderId="9" xfId="21" applyFont="1" applyBorder="1" applyAlignment="1">
      <alignment horizontal="left" vertical="center"/>
    </xf>
    <xf numFmtId="0" fontId="25" fillId="0" borderId="10" xfId="21" applyFont="1" applyBorder="1" applyAlignment="1">
      <alignment vertical="center"/>
    </xf>
    <xf numFmtId="0" fontId="25" fillId="0" borderId="11" xfId="21" applyFont="1" applyBorder="1" applyAlignment="1">
      <alignment vertical="center"/>
    </xf>
    <xf numFmtId="0" fontId="67" fillId="0" borderId="0" xfId="21" applyFont="1" applyBorder="1" applyAlignment="1">
      <alignment horizontal="center" vertical="center"/>
    </xf>
    <xf numFmtId="0" fontId="68" fillId="0" borderId="0" xfId="21" applyFont="1" applyBorder="1" applyAlignment="1">
      <alignment horizontal="center" vertical="center"/>
    </xf>
    <xf numFmtId="0" fontId="67" fillId="0" borderId="29" xfId="21" applyFont="1" applyBorder="1" applyAlignment="1">
      <alignment horizontal="center" vertical="center" wrapText="1"/>
    </xf>
    <xf numFmtId="0" fontId="9" fillId="0" borderId="0" xfId="11" applyFont="1" applyBorder="1" applyAlignment="1">
      <alignment horizontal="center" vertical="center"/>
    </xf>
    <xf numFmtId="0" fontId="9" fillId="0" borderId="29" xfId="11" applyFont="1" applyBorder="1" applyAlignment="1">
      <alignment horizontal="center" vertical="center" wrapText="1"/>
    </xf>
    <xf numFmtId="0" fontId="67" fillId="0" borderId="38" xfId="21" applyFont="1" applyBorder="1" applyAlignment="1">
      <alignment horizontal="center" vertical="center" wrapText="1"/>
    </xf>
    <xf numFmtId="0" fontId="68" fillId="0" borderId="39" xfId="21" applyFont="1" applyBorder="1" applyAlignment="1">
      <alignment horizontal="center" vertical="center"/>
    </xf>
    <xf numFmtId="0" fontId="68" fillId="0" borderId="40" xfId="21" applyFont="1" applyBorder="1" applyAlignment="1">
      <alignment horizontal="center" vertical="center"/>
    </xf>
    <xf numFmtId="0" fontId="9" fillId="0" borderId="18" xfId="1" applyFont="1" applyFill="1" applyBorder="1" applyAlignment="1">
      <alignment horizontal="center"/>
    </xf>
    <xf numFmtId="0" fontId="9" fillId="0" borderId="20" xfId="1" applyFont="1" applyFill="1" applyBorder="1" applyAlignment="1">
      <alignment horizontal="center"/>
    </xf>
    <xf numFmtId="0" fontId="9" fillId="0" borderId="18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/>
    </xf>
    <xf numFmtId="0" fontId="62" fillId="0" borderId="18" xfId="1" applyFont="1" applyFill="1" applyBorder="1" applyAlignment="1">
      <alignment horizontal="center" vertical="center"/>
    </xf>
    <xf numFmtId="0" fontId="62" fillId="0" borderId="20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left" vertical="center"/>
    </xf>
    <xf numFmtId="0" fontId="9" fillId="0" borderId="29" xfId="11" applyFont="1" applyBorder="1" applyAlignment="1">
      <alignment horizontal="left" vertical="center" wrapText="1"/>
    </xf>
    <xf numFmtId="0" fontId="9" fillId="0" borderId="18" xfId="1" applyFont="1" applyFill="1" applyBorder="1" applyAlignment="1">
      <alignment horizontal="center" vertical="center"/>
    </xf>
    <xf numFmtId="0" fontId="8" fillId="3" borderId="64" xfId="1" applyFont="1" applyFill="1" applyBorder="1" applyAlignment="1">
      <alignment horizontal="center"/>
    </xf>
    <xf numFmtId="0" fontId="8" fillId="0" borderId="15" xfId="1" applyFont="1" applyFill="1" applyBorder="1" applyAlignment="1">
      <alignment horizontal="left"/>
    </xf>
    <xf numFmtId="0" fontId="8" fillId="3" borderId="65" xfId="1" applyFont="1" applyFill="1" applyBorder="1" applyAlignment="1">
      <alignment horizontal="center"/>
    </xf>
    <xf numFmtId="0" fontId="9" fillId="3" borderId="41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8" fillId="3" borderId="30" xfId="1" applyFont="1" applyFill="1" applyBorder="1" applyAlignment="1"/>
    <xf numFmtId="0" fontId="8" fillId="3" borderId="24" xfId="1" applyFont="1" applyFill="1" applyBorder="1"/>
    <xf numFmtId="0" fontId="8" fillId="3" borderId="25" xfId="1" applyFont="1" applyFill="1" applyBorder="1"/>
    <xf numFmtId="0" fontId="8" fillId="3" borderId="26" xfId="1" applyFont="1" applyFill="1" applyBorder="1"/>
    <xf numFmtId="0" fontId="9" fillId="3" borderId="24" xfId="1" applyFont="1" applyFill="1" applyBorder="1"/>
    <xf numFmtId="0" fontId="9" fillId="3" borderId="26" xfId="1" applyFont="1" applyFill="1" applyBorder="1"/>
    <xf numFmtId="0" fontId="9" fillId="3" borderId="25" xfId="1" applyFont="1" applyFill="1" applyBorder="1"/>
    <xf numFmtId="0" fontId="8" fillId="3" borderId="27" xfId="1" applyFont="1" applyFill="1" applyBorder="1"/>
    <xf numFmtId="0" fontId="8" fillId="3" borderId="4" xfId="1" applyFont="1" applyFill="1" applyBorder="1"/>
    <xf numFmtId="0" fontId="8" fillId="3" borderId="28" xfId="1" applyFont="1" applyFill="1" applyBorder="1"/>
    <xf numFmtId="0" fontId="9" fillId="3" borderId="27" xfId="1" applyFont="1" applyFill="1" applyBorder="1"/>
    <xf numFmtId="0" fontId="9" fillId="3" borderId="28" xfId="1" applyFont="1" applyFill="1" applyBorder="1"/>
    <xf numFmtId="0" fontId="9" fillId="3" borderId="4" xfId="1" applyFont="1" applyFill="1" applyBorder="1"/>
    <xf numFmtId="0" fontId="8" fillId="3" borderId="32" xfId="1" applyFont="1" applyFill="1" applyBorder="1" applyAlignment="1">
      <alignment horizontal="center"/>
    </xf>
    <xf numFmtId="0" fontId="8" fillId="3" borderId="21" xfId="1" applyFont="1" applyFill="1" applyBorder="1"/>
    <xf numFmtId="0" fontId="8" fillId="3" borderId="22" xfId="1" applyFont="1" applyFill="1" applyBorder="1"/>
    <xf numFmtId="0" fontId="8" fillId="3" borderId="23" xfId="1" applyFont="1" applyFill="1" applyBorder="1"/>
    <xf numFmtId="0" fontId="9" fillId="3" borderId="21" xfId="1" applyFont="1" applyFill="1" applyBorder="1"/>
    <xf numFmtId="0" fontId="9" fillId="3" borderId="23" xfId="1" applyFont="1" applyFill="1" applyBorder="1"/>
    <xf numFmtId="0" fontId="9" fillId="3" borderId="22" xfId="1" applyFont="1" applyFill="1" applyBorder="1"/>
    <xf numFmtId="0" fontId="8" fillId="3" borderId="50" xfId="1" applyFont="1" applyFill="1" applyBorder="1" applyAlignment="1">
      <alignment horizontal="center"/>
    </xf>
    <xf numFmtId="0" fontId="8" fillId="3" borderId="73" xfId="1" applyFont="1" applyFill="1" applyBorder="1" applyAlignment="1">
      <alignment horizontal="center"/>
    </xf>
    <xf numFmtId="0" fontId="8" fillId="3" borderId="51" xfId="1" applyFont="1" applyFill="1" applyBorder="1" applyAlignment="1">
      <alignment horizontal="center"/>
    </xf>
    <xf numFmtId="0" fontId="40" fillId="3" borderId="73" xfId="0" applyFont="1" applyFill="1" applyBorder="1" applyAlignment="1">
      <alignment horizontal="center"/>
    </xf>
    <xf numFmtId="0" fontId="9" fillId="3" borderId="50" xfId="1" applyFont="1" applyFill="1" applyBorder="1" applyAlignment="1">
      <alignment horizontal="center"/>
    </xf>
    <xf numFmtId="0" fontId="28" fillId="3" borderId="73" xfId="0" applyFont="1" applyFill="1" applyBorder="1" applyAlignment="1">
      <alignment horizontal="center"/>
    </xf>
    <xf numFmtId="0" fontId="9" fillId="3" borderId="51" xfId="1" applyFont="1" applyFill="1" applyBorder="1" applyAlignment="1">
      <alignment horizontal="center"/>
    </xf>
    <xf numFmtId="0" fontId="9" fillId="3" borderId="67" xfId="1" applyFont="1" applyFill="1" applyBorder="1" applyAlignment="1">
      <alignment horizontal="center"/>
    </xf>
    <xf numFmtId="0" fontId="8" fillId="3" borderId="68" xfId="1" applyFont="1" applyFill="1" applyBorder="1"/>
    <xf numFmtId="0" fontId="8" fillId="3" borderId="50" xfId="1" applyFont="1" applyFill="1" applyBorder="1" applyAlignment="1">
      <alignment horizontal="left"/>
    </xf>
    <xf numFmtId="0" fontId="40" fillId="3" borderId="73" xfId="0" applyFont="1" applyFill="1" applyBorder="1" applyAlignment="1">
      <alignment horizontal="left"/>
    </xf>
    <xf numFmtId="0" fontId="8" fillId="3" borderId="51" xfId="1" applyFont="1" applyFill="1" applyBorder="1" applyAlignment="1">
      <alignment horizontal="left"/>
    </xf>
    <xf numFmtId="0" fontId="8" fillId="3" borderId="73" xfId="1" applyFont="1" applyFill="1" applyBorder="1" applyAlignment="1">
      <alignment horizontal="left"/>
    </xf>
    <xf numFmtId="0" fontId="41" fillId="3" borderId="73" xfId="0" applyFont="1" applyFill="1" applyBorder="1" applyAlignment="1">
      <alignment horizontal="left"/>
    </xf>
    <xf numFmtId="0" fontId="8" fillId="3" borderId="73" xfId="0" applyFont="1" applyFill="1" applyBorder="1" applyAlignment="1">
      <alignment horizontal="left"/>
    </xf>
    <xf numFmtId="0" fontId="8" fillId="3" borderId="64" xfId="1" applyFont="1" applyFill="1" applyBorder="1" applyAlignment="1">
      <alignment horizontal="left"/>
    </xf>
    <xf numFmtId="0" fontId="9" fillId="3" borderId="50" xfId="1" applyFont="1" applyFill="1" applyBorder="1" applyAlignment="1">
      <alignment horizontal="left"/>
    </xf>
    <xf numFmtId="0" fontId="28" fillId="3" borderId="73" xfId="0" applyFont="1" applyFill="1" applyBorder="1" applyAlignment="1">
      <alignment horizontal="left"/>
    </xf>
    <xf numFmtId="0" fontId="9" fillId="3" borderId="51" xfId="1" applyFont="1" applyFill="1" applyBorder="1" applyAlignment="1">
      <alignment horizontal="left"/>
    </xf>
    <xf numFmtId="0" fontId="43" fillId="3" borderId="73" xfId="0" applyFont="1" applyFill="1" applyBorder="1" applyAlignment="1">
      <alignment horizontal="left"/>
    </xf>
    <xf numFmtId="0" fontId="69" fillId="3" borderId="73" xfId="0" applyFont="1" applyFill="1" applyBorder="1" applyAlignment="1">
      <alignment horizontal="left"/>
    </xf>
    <xf numFmtId="0" fontId="9" fillId="3" borderId="64" xfId="1" applyFont="1" applyFill="1" applyBorder="1" applyAlignment="1">
      <alignment horizontal="left"/>
    </xf>
    <xf numFmtId="0" fontId="27" fillId="0" borderId="8" xfId="0" applyFont="1" applyBorder="1" applyAlignment="1">
      <alignment vertical="center"/>
    </xf>
    <xf numFmtId="0" fontId="51" fillId="0" borderId="0" xfId="16" applyFont="1" applyAlignment="1">
      <alignment horizontal="center"/>
    </xf>
    <xf numFmtId="0" fontId="52" fillId="0" borderId="0" xfId="16" applyFont="1" applyAlignment="1">
      <alignment horizontal="center"/>
    </xf>
    <xf numFmtId="0" fontId="8" fillId="0" borderId="0" xfId="2" applyAlignment="1">
      <alignment horizontal="center"/>
    </xf>
    <xf numFmtId="0" fontId="8" fillId="0" borderId="10" xfId="2" applyBorder="1" applyAlignment="1">
      <alignment horizontal="center"/>
    </xf>
    <xf numFmtId="0" fontId="8" fillId="0" borderId="0" xfId="2" applyBorder="1" applyAlignment="1">
      <alignment horizontal="center"/>
    </xf>
    <xf numFmtId="0" fontId="8" fillId="0" borderId="24" xfId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center"/>
    </xf>
    <xf numFmtId="0" fontId="8" fillId="0" borderId="26" xfId="1" applyFont="1" applyFill="1" applyBorder="1" applyAlignment="1">
      <alignment horizontal="center" vertical="center"/>
    </xf>
    <xf numFmtId="0" fontId="3" fillId="0" borderId="0" xfId="16" applyFont="1" applyAlignment="1">
      <alignment horizontal="center" vertical="center"/>
    </xf>
    <xf numFmtId="0" fontId="9" fillId="0" borderId="36" xfId="1" applyFont="1" applyFill="1" applyBorder="1" applyAlignment="1">
      <alignment horizontal="center" vertical="center"/>
    </xf>
    <xf numFmtId="0" fontId="8" fillId="0" borderId="27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8" fillId="0" borderId="28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0" fontId="8" fillId="0" borderId="21" xfId="1" applyFont="1" applyFill="1" applyBorder="1" applyAlignment="1">
      <alignment horizontal="center" vertical="center"/>
    </xf>
    <xf numFmtId="0" fontId="8" fillId="0" borderId="22" xfId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/>
    </xf>
    <xf numFmtId="0" fontId="9" fillId="0" borderId="37" xfId="1" applyFont="1" applyFill="1" applyBorder="1" applyAlignment="1">
      <alignment horizontal="center" vertical="center"/>
    </xf>
    <xf numFmtId="0" fontId="8" fillId="0" borderId="0" xfId="2" applyAlignment="1">
      <alignment horizontal="center" vertical="center"/>
    </xf>
    <xf numFmtId="0" fontId="8" fillId="0" borderId="10" xfId="2" applyBorder="1" applyAlignment="1">
      <alignment horizontal="center" vertical="center"/>
    </xf>
    <xf numFmtId="0" fontId="8" fillId="0" borderId="0" xfId="2" applyBorder="1" applyAlignment="1">
      <alignment horizontal="center" vertical="center"/>
    </xf>
    <xf numFmtId="0" fontId="5" fillId="0" borderId="0" xfId="16" applyFont="1" applyAlignment="1">
      <alignment horizontal="center"/>
    </xf>
    <xf numFmtId="0" fontId="63" fillId="0" borderId="0" xfId="1" applyFont="1" applyFill="1" applyBorder="1" applyAlignment="1">
      <alignment vertical="center" wrapText="1"/>
    </xf>
    <xf numFmtId="0" fontId="8" fillId="0" borderId="13" xfId="2" applyBorder="1" applyAlignment="1">
      <alignment horizontal="center"/>
    </xf>
    <xf numFmtId="0" fontId="9" fillId="0" borderId="29" xfId="1" applyFont="1" applyFill="1" applyBorder="1" applyAlignment="1">
      <alignment horizontal="center"/>
    </xf>
    <xf numFmtId="0" fontId="15" fillId="3" borderId="14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14" fillId="3" borderId="17" xfId="0" applyFont="1" applyFill="1" applyBorder="1" applyAlignment="1">
      <alignment vertical="center"/>
    </xf>
    <xf numFmtId="0" fontId="8" fillId="3" borderId="59" xfId="1" applyFont="1" applyFill="1" applyBorder="1" applyAlignment="1">
      <alignment horizontal="center"/>
    </xf>
    <xf numFmtId="0" fontId="29" fillId="0" borderId="34" xfId="15" applyFont="1" applyBorder="1" applyAlignment="1">
      <alignment vertical="center" wrapText="1"/>
    </xf>
    <xf numFmtId="0" fontId="30" fillId="0" borderId="27" xfId="15" applyFont="1" applyBorder="1" applyAlignment="1">
      <alignment horizontal="center" vertical="center"/>
    </xf>
    <xf numFmtId="0" fontId="29" fillId="0" borderId="35" xfId="15" applyFont="1" applyBorder="1" applyAlignment="1">
      <alignment vertical="center" wrapText="1"/>
    </xf>
    <xf numFmtId="0" fontId="9" fillId="0" borderId="21" xfId="15" applyFont="1" applyBorder="1" applyAlignment="1">
      <alignment horizontal="center" vertical="center"/>
    </xf>
    <xf numFmtId="0" fontId="30" fillId="0" borderId="21" xfId="15" applyFont="1" applyBorder="1" applyAlignment="1">
      <alignment vertical="center"/>
    </xf>
    <xf numFmtId="0" fontId="30" fillId="0" borderId="22" xfId="15" applyFont="1" applyBorder="1" applyAlignment="1">
      <alignment vertical="center"/>
    </xf>
    <xf numFmtId="0" fontId="30" fillId="0" borderId="23" xfId="15" applyFont="1" applyBorder="1" applyAlignment="1">
      <alignment vertical="center"/>
    </xf>
    <xf numFmtId="0" fontId="9" fillId="0" borderId="18" xfId="1" applyFont="1" applyFill="1" applyBorder="1" applyAlignment="1">
      <alignment horizontal="center" vertical="center"/>
    </xf>
    <xf numFmtId="0" fontId="9" fillId="3" borderId="38" xfId="1" applyFont="1" applyFill="1" applyBorder="1" applyAlignment="1">
      <alignment horizontal="center"/>
    </xf>
    <xf numFmtId="0" fontId="9" fillId="3" borderId="39" xfId="1" applyFont="1" applyFill="1" applyBorder="1" applyAlignment="1">
      <alignment horizontal="center"/>
    </xf>
    <xf numFmtId="0" fontId="9" fillId="3" borderId="40" xfId="1" applyFont="1" applyFill="1" applyBorder="1" applyAlignment="1">
      <alignment horizontal="center"/>
    </xf>
    <xf numFmtId="0" fontId="9" fillId="3" borderId="33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28" fillId="3" borderId="31" xfId="1" applyFont="1" applyFill="1" applyBorder="1" applyAlignment="1">
      <alignment horizontal="left"/>
    </xf>
    <xf numFmtId="0" fontId="8" fillId="0" borderId="8" xfId="1" applyFont="1" applyFill="1" applyBorder="1" applyAlignment="1">
      <alignment horizontal="center"/>
    </xf>
    <xf numFmtId="0" fontId="8" fillId="0" borderId="33" xfId="1" applyFont="1" applyFill="1" applyBorder="1" applyAlignment="1">
      <alignment horizontal="center"/>
    </xf>
    <xf numFmtId="0" fontId="8" fillId="0" borderId="29" xfId="1" applyFont="1" applyFill="1" applyBorder="1" applyAlignment="1">
      <alignment horizontal="center"/>
    </xf>
    <xf numFmtId="0" fontId="9" fillId="6" borderId="30" xfId="1" applyFont="1" applyFill="1" applyBorder="1" applyAlignment="1">
      <alignment horizontal="center" wrapText="1"/>
    </xf>
    <xf numFmtId="0" fontId="9" fillId="6" borderId="31" xfId="1" applyFont="1" applyFill="1" applyBorder="1" applyAlignment="1">
      <alignment horizontal="center" wrapText="1"/>
    </xf>
    <xf numFmtId="0" fontId="9" fillId="6" borderId="32" xfId="1" applyFont="1" applyFill="1" applyBorder="1" applyAlignment="1">
      <alignment horizontal="center" wrapText="1"/>
    </xf>
    <xf numFmtId="0" fontId="9" fillId="5" borderId="30" xfId="1" applyFont="1" applyFill="1" applyBorder="1" applyAlignment="1">
      <alignment horizontal="center" vertical="center" wrapText="1"/>
    </xf>
    <xf numFmtId="0" fontId="9" fillId="5" borderId="31" xfId="1" applyFont="1" applyFill="1" applyBorder="1" applyAlignment="1">
      <alignment horizontal="center" vertical="center" wrapText="1"/>
    </xf>
    <xf numFmtId="0" fontId="9" fillId="5" borderId="32" xfId="1" applyFont="1" applyFill="1" applyBorder="1" applyAlignment="1">
      <alignment horizontal="center" vertical="center" wrapText="1"/>
    </xf>
    <xf numFmtId="0" fontId="8" fillId="0" borderId="30" xfId="1" applyFont="1" applyFill="1" applyBorder="1" applyAlignment="1">
      <alignment horizontal="center" wrapText="1"/>
    </xf>
    <xf numFmtId="0" fontId="8" fillId="0" borderId="31" xfId="1" applyFont="1" applyFill="1" applyBorder="1" applyAlignment="1">
      <alignment horizontal="center" wrapText="1"/>
    </xf>
    <xf numFmtId="0" fontId="8" fillId="0" borderId="0" xfId="0" applyFont="1" applyBorder="1" applyAlignment="1">
      <alignment horizontal="center" vertical="center"/>
    </xf>
    <xf numFmtId="0" fontId="10" fillId="0" borderId="30" xfId="1" applyFont="1" applyFill="1" applyBorder="1" applyAlignment="1">
      <alignment horizontal="center" vertical="center" textRotation="90" wrapText="1"/>
    </xf>
    <xf numFmtId="0" fontId="10" fillId="0" borderId="32" xfId="1" applyFont="1" applyFill="1" applyBorder="1" applyAlignment="1">
      <alignment horizontal="center" vertical="center" textRotation="90" wrapText="1"/>
    </xf>
    <xf numFmtId="3" fontId="28" fillId="0" borderId="12" xfId="12" applyNumberFormat="1" applyFont="1" applyFill="1" applyBorder="1" applyAlignment="1">
      <alignment horizontal="center" vertical="center" textRotation="90" wrapText="1"/>
    </xf>
    <xf numFmtId="3" fontId="28" fillId="0" borderId="16" xfId="12" applyNumberFormat="1" applyFont="1" applyFill="1" applyBorder="1" applyAlignment="1">
      <alignment horizontal="center" vertical="center" textRotation="90" wrapText="1"/>
    </xf>
    <xf numFmtId="0" fontId="9" fillId="0" borderId="30" xfId="1" applyFont="1" applyFill="1" applyBorder="1" applyAlignment="1">
      <alignment horizontal="center" vertical="center"/>
    </xf>
    <xf numFmtId="0" fontId="9" fillId="0" borderId="31" xfId="1" applyFont="1" applyFill="1" applyBorder="1" applyAlignment="1">
      <alignment horizontal="center" vertical="center"/>
    </xf>
    <xf numFmtId="0" fontId="9" fillId="0" borderId="32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left" vertical="center" wrapText="1"/>
    </xf>
    <xf numFmtId="0" fontId="8" fillId="0" borderId="31" xfId="1" applyFont="1" applyFill="1" applyBorder="1" applyAlignment="1">
      <alignment horizontal="left" vertical="center" wrapText="1"/>
    </xf>
    <xf numFmtId="0" fontId="8" fillId="0" borderId="32" xfId="1" applyFont="1" applyFill="1" applyBorder="1" applyAlignment="1">
      <alignment horizontal="left" vertical="center" wrapText="1"/>
    </xf>
    <xf numFmtId="0" fontId="39" fillId="0" borderId="0" xfId="17" applyFont="1" applyAlignment="1" applyProtection="1">
      <alignment horizontal="center"/>
    </xf>
    <xf numFmtId="0" fontId="17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10" fillId="3" borderId="30" xfId="1" applyFont="1" applyFill="1" applyBorder="1" applyAlignment="1">
      <alignment horizontal="center" vertical="center" textRotation="90" wrapText="1"/>
    </xf>
    <xf numFmtId="0" fontId="10" fillId="3" borderId="32" xfId="1" applyFont="1" applyFill="1" applyBorder="1" applyAlignment="1">
      <alignment horizontal="center" vertical="center" textRotation="90" wrapText="1"/>
    </xf>
    <xf numFmtId="3" fontId="28" fillId="0" borderId="50" xfId="12" applyNumberFormat="1" applyFont="1" applyFill="1" applyBorder="1" applyAlignment="1">
      <alignment horizontal="center" vertical="center" textRotation="90" wrapText="1"/>
    </xf>
    <xf numFmtId="3" fontId="28" fillId="0" borderId="51" xfId="12" applyNumberFormat="1" applyFont="1" applyFill="1" applyBorder="1" applyAlignment="1">
      <alignment horizontal="center" vertical="center" textRotation="90" wrapText="1"/>
    </xf>
    <xf numFmtId="0" fontId="17" fillId="0" borderId="0" xfId="0" applyFont="1" applyAlignment="1">
      <alignment horizontal="center" vertical="center"/>
    </xf>
    <xf numFmtId="0" fontId="9" fillId="6" borderId="30" xfId="1" applyFont="1" applyFill="1" applyBorder="1" applyAlignment="1">
      <alignment horizontal="center" vertical="center" wrapText="1"/>
    </xf>
    <xf numFmtId="0" fontId="9" fillId="6" borderId="31" xfId="1" applyFont="1" applyFill="1" applyBorder="1" applyAlignment="1">
      <alignment horizontal="center" vertical="center" wrapText="1"/>
    </xf>
    <xf numFmtId="0" fontId="9" fillId="6" borderId="32" xfId="1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8" fillId="0" borderId="30" xfId="1" applyFont="1" applyFill="1" applyBorder="1" applyAlignment="1">
      <alignment horizontal="center" vertical="center" wrapText="1"/>
    </xf>
    <xf numFmtId="0" fontId="8" fillId="0" borderId="31" xfId="1" applyFont="1" applyFill="1" applyBorder="1" applyAlignment="1">
      <alignment horizontal="center" vertical="center" wrapText="1"/>
    </xf>
    <xf numFmtId="0" fontId="8" fillId="0" borderId="32" xfId="1" applyFont="1" applyFill="1" applyBorder="1" applyAlignment="1">
      <alignment horizontal="center" vertical="center" wrapText="1"/>
    </xf>
    <xf numFmtId="3" fontId="40" fillId="3" borderId="4" xfId="12" applyNumberFormat="1" applyFont="1" applyFill="1" applyBorder="1" applyAlignment="1">
      <alignment horizontal="center" vertical="center" textRotation="90" wrapText="1"/>
    </xf>
    <xf numFmtId="0" fontId="8" fillId="0" borderId="0" xfId="1" applyFont="1" applyFill="1" applyBorder="1" applyAlignment="1">
      <alignment horizontal="left" wrapText="1"/>
    </xf>
    <xf numFmtId="0" fontId="9" fillId="0" borderId="18" xfId="1" applyFont="1" applyFill="1" applyBorder="1" applyAlignment="1">
      <alignment horizontal="center"/>
    </xf>
    <xf numFmtId="0" fontId="9" fillId="0" borderId="20" xfId="1" applyFont="1" applyFill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8" fillId="0" borderId="31" xfId="1" applyFont="1" applyFill="1" applyBorder="1" applyAlignment="1">
      <alignment horizontal="left" wrapText="1"/>
    </xf>
    <xf numFmtId="0" fontId="8" fillId="0" borderId="32" xfId="1" applyFont="1" applyFill="1" applyBorder="1" applyAlignment="1">
      <alignment horizontal="left" wrapText="1"/>
    </xf>
    <xf numFmtId="0" fontId="9" fillId="0" borderId="30" xfId="1" applyFont="1" applyFill="1" applyBorder="1" applyAlignment="1">
      <alignment horizontal="left" wrapText="1"/>
    </xf>
    <xf numFmtId="0" fontId="9" fillId="0" borderId="31" xfId="1" applyFont="1" applyFill="1" applyBorder="1" applyAlignment="1">
      <alignment horizontal="left" wrapText="1"/>
    </xf>
    <xf numFmtId="0" fontId="9" fillId="0" borderId="32" xfId="1" applyFont="1" applyFill="1" applyBorder="1" applyAlignment="1">
      <alignment horizontal="left" wrapText="1"/>
    </xf>
    <xf numFmtId="0" fontId="9" fillId="0" borderId="30" xfId="1" applyFont="1" applyFill="1" applyBorder="1" applyAlignment="1">
      <alignment horizontal="left" vertical="center" wrapText="1"/>
    </xf>
    <xf numFmtId="0" fontId="9" fillId="0" borderId="31" xfId="1" applyFont="1" applyFill="1" applyBorder="1" applyAlignment="1">
      <alignment horizontal="left" vertical="center" wrapText="1"/>
    </xf>
    <xf numFmtId="0" fontId="9" fillId="0" borderId="32" xfId="1" applyFont="1" applyFill="1" applyBorder="1" applyAlignment="1">
      <alignment horizontal="left" vertical="center" wrapText="1"/>
    </xf>
    <xf numFmtId="0" fontId="9" fillId="0" borderId="30" xfId="1" applyFont="1" applyFill="1" applyBorder="1" applyAlignment="1">
      <alignment horizontal="left" vertical="center"/>
    </xf>
    <xf numFmtId="0" fontId="9" fillId="0" borderId="31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15" fillId="0" borderId="1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8" fillId="0" borderId="30" xfId="1" applyFont="1" applyFill="1" applyBorder="1" applyAlignment="1">
      <alignment horizontal="center" wrapText="1"/>
    </xf>
    <xf numFmtId="0" fontId="28" fillId="0" borderId="31" xfId="1" applyFont="1" applyFill="1" applyBorder="1" applyAlignment="1">
      <alignment horizontal="center" wrapText="1"/>
    </xf>
    <xf numFmtId="0" fontId="28" fillId="0" borderId="32" xfId="1" applyFont="1" applyFill="1" applyBorder="1" applyAlignment="1">
      <alignment horizontal="center" wrapText="1"/>
    </xf>
    <xf numFmtId="0" fontId="28" fillId="0" borderId="30" xfId="1" applyFont="1" applyFill="1" applyBorder="1" applyAlignment="1">
      <alignment horizontal="left" wrapText="1"/>
    </xf>
    <xf numFmtId="0" fontId="28" fillId="0" borderId="31" xfId="1" applyFont="1" applyFill="1" applyBorder="1" applyAlignment="1">
      <alignment horizontal="left" wrapText="1"/>
    </xf>
    <xf numFmtId="0" fontId="8" fillId="0" borderId="30" xfId="1" applyFont="1" applyFill="1" applyBorder="1" applyAlignment="1">
      <alignment horizontal="left" wrapText="1"/>
    </xf>
    <xf numFmtId="0" fontId="8" fillId="0" borderId="8" xfId="0" applyFont="1" applyBorder="1" applyAlignment="1">
      <alignment horizontal="center" vertical="center"/>
    </xf>
    <xf numFmtId="0" fontId="28" fillId="0" borderId="30" xfId="1" applyFont="1" applyFill="1" applyBorder="1" applyAlignment="1">
      <alignment horizontal="left" vertical="center" wrapText="1"/>
    </xf>
    <xf numFmtId="0" fontId="28" fillId="0" borderId="31" xfId="1" applyFont="1" applyFill="1" applyBorder="1" applyAlignment="1">
      <alignment horizontal="left" vertical="center" wrapText="1"/>
    </xf>
    <xf numFmtId="0" fontId="28" fillId="0" borderId="32" xfId="1" applyFont="1" applyFill="1" applyBorder="1" applyAlignment="1">
      <alignment horizontal="left" vertical="center" wrapText="1"/>
    </xf>
    <xf numFmtId="0" fontId="41" fillId="0" borderId="30" xfId="0" applyFont="1" applyBorder="1" applyAlignment="1">
      <alignment horizontal="left" vertical="center" wrapText="1"/>
    </xf>
    <xf numFmtId="0" fontId="41" fillId="0" borderId="31" xfId="0" applyFont="1" applyBorder="1" applyAlignment="1">
      <alignment horizontal="left" vertical="center" wrapText="1"/>
    </xf>
    <xf numFmtId="0" fontId="41" fillId="0" borderId="32" xfId="0" applyFont="1" applyBorder="1" applyAlignment="1">
      <alignment horizontal="left" vertical="center" wrapText="1"/>
    </xf>
    <xf numFmtId="0" fontId="9" fillId="3" borderId="30" xfId="1" applyFont="1" applyFill="1" applyBorder="1" applyAlignment="1">
      <alignment horizontal="center" vertical="center" wrapText="1"/>
    </xf>
    <xf numFmtId="0" fontId="9" fillId="3" borderId="31" xfId="1" applyFont="1" applyFill="1" applyBorder="1" applyAlignment="1">
      <alignment horizontal="center" vertical="center" wrapText="1"/>
    </xf>
    <xf numFmtId="0" fontId="9" fillId="3" borderId="32" xfId="1" applyFont="1" applyFill="1" applyBorder="1" applyAlignment="1">
      <alignment horizontal="center" vertical="center" wrapText="1"/>
    </xf>
    <xf numFmtId="0" fontId="9" fillId="3" borderId="30" xfId="1" applyFont="1" applyFill="1" applyBorder="1" applyAlignment="1">
      <alignment horizontal="left" vertical="center" wrapText="1"/>
    </xf>
    <xf numFmtId="0" fontId="9" fillId="3" borderId="31" xfId="1" applyFont="1" applyFill="1" applyBorder="1" applyAlignment="1">
      <alignment horizontal="left" vertical="center" wrapText="1"/>
    </xf>
    <xf numFmtId="0" fontId="9" fillId="3" borderId="32" xfId="1" applyFont="1" applyFill="1" applyBorder="1" applyAlignment="1">
      <alignment horizontal="left" vertical="center" wrapText="1"/>
    </xf>
    <xf numFmtId="0" fontId="8" fillId="0" borderId="30" xfId="1" applyFont="1" applyFill="1" applyBorder="1" applyAlignment="1">
      <alignment horizontal="left" vertical="center"/>
    </xf>
    <xf numFmtId="0" fontId="8" fillId="0" borderId="31" xfId="1" applyFont="1" applyFill="1" applyBorder="1" applyAlignment="1">
      <alignment horizontal="left" vertical="center"/>
    </xf>
    <xf numFmtId="0" fontId="8" fillId="0" borderId="32" xfId="1" applyFont="1" applyFill="1" applyBorder="1" applyAlignment="1">
      <alignment horizontal="left" vertical="center"/>
    </xf>
    <xf numFmtId="0" fontId="8" fillId="0" borderId="32" xfId="1" applyFont="1" applyFill="1" applyBorder="1" applyAlignment="1">
      <alignment horizontal="center" wrapText="1"/>
    </xf>
    <xf numFmtId="0" fontId="28" fillId="0" borderId="30" xfId="1" applyFont="1" applyFill="1" applyBorder="1" applyAlignment="1">
      <alignment horizontal="center" vertical="center"/>
    </xf>
    <xf numFmtId="0" fontId="28" fillId="0" borderId="31" xfId="1" applyFont="1" applyFill="1" applyBorder="1" applyAlignment="1">
      <alignment horizontal="center" vertical="center"/>
    </xf>
    <xf numFmtId="0" fontId="28" fillId="0" borderId="32" xfId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8" fillId="3" borderId="31" xfId="1" applyFont="1" applyFill="1" applyBorder="1" applyAlignment="1">
      <alignment horizontal="left" wrapText="1"/>
    </xf>
    <xf numFmtId="0" fontId="8" fillId="3" borderId="32" xfId="1" applyFont="1" applyFill="1" applyBorder="1" applyAlignment="1">
      <alignment horizontal="left" wrapText="1"/>
    </xf>
    <xf numFmtId="0" fontId="8" fillId="0" borderId="18" xfId="1" applyFont="1" applyFill="1" applyBorder="1" applyAlignment="1">
      <alignment horizontal="center"/>
    </xf>
    <xf numFmtId="0" fontId="8" fillId="0" borderId="20" xfId="1" applyFont="1" applyFill="1" applyBorder="1" applyAlignment="1">
      <alignment horizontal="center"/>
    </xf>
    <xf numFmtId="0" fontId="47" fillId="0" borderId="30" xfId="1" applyFont="1" applyFill="1" applyBorder="1" applyAlignment="1">
      <alignment horizontal="left" vertical="center" wrapText="1"/>
    </xf>
    <xf numFmtId="0" fontId="47" fillId="0" borderId="31" xfId="1" applyFont="1" applyFill="1" applyBorder="1" applyAlignment="1">
      <alignment horizontal="left" vertical="center" wrapText="1"/>
    </xf>
    <xf numFmtId="0" fontId="47" fillId="0" borderId="32" xfId="1" applyFont="1" applyFill="1" applyBorder="1" applyAlignment="1">
      <alignment horizontal="left" vertical="center" wrapText="1"/>
    </xf>
    <xf numFmtId="0" fontId="28" fillId="0" borderId="30" xfId="1" applyFont="1" applyFill="1" applyBorder="1" applyAlignment="1">
      <alignment horizontal="center" vertical="center" wrapText="1"/>
    </xf>
    <xf numFmtId="0" fontId="28" fillId="0" borderId="31" xfId="1" applyFont="1" applyFill="1" applyBorder="1" applyAlignment="1">
      <alignment horizontal="center" vertical="center" wrapText="1"/>
    </xf>
    <xf numFmtId="0" fontId="28" fillId="0" borderId="32" xfId="1" applyFont="1" applyFill="1" applyBorder="1" applyAlignment="1">
      <alignment horizontal="center" vertical="center" wrapText="1"/>
    </xf>
    <xf numFmtId="0" fontId="55" fillId="0" borderId="30" xfId="1" applyFont="1" applyFill="1" applyBorder="1" applyAlignment="1">
      <alignment horizontal="left" vertical="top" wrapText="1"/>
    </xf>
    <xf numFmtId="0" fontId="55" fillId="0" borderId="31" xfId="1" applyFont="1" applyFill="1" applyBorder="1" applyAlignment="1">
      <alignment horizontal="left" vertical="top" wrapText="1"/>
    </xf>
    <xf numFmtId="0" fontId="55" fillId="0" borderId="32" xfId="1" applyFont="1" applyFill="1" applyBorder="1" applyAlignment="1">
      <alignment horizontal="left" vertical="top" wrapText="1"/>
    </xf>
    <xf numFmtId="0" fontId="8" fillId="3" borderId="30" xfId="1" applyFont="1" applyFill="1" applyBorder="1" applyAlignment="1">
      <alignment horizontal="left" wrapText="1"/>
    </xf>
    <xf numFmtId="0" fontId="8" fillId="3" borderId="45" xfId="1" applyFont="1" applyFill="1" applyBorder="1" applyAlignment="1">
      <alignment horizontal="left" wrapText="1"/>
    </xf>
    <xf numFmtId="0" fontId="28" fillId="3" borderId="50" xfId="1" applyFont="1" applyFill="1" applyBorder="1" applyAlignment="1">
      <alignment horizontal="left" vertical="center" wrapText="1"/>
    </xf>
    <xf numFmtId="0" fontId="28" fillId="3" borderId="64" xfId="1" applyFont="1" applyFill="1" applyBorder="1" applyAlignment="1">
      <alignment horizontal="left" vertical="center" wrapText="1"/>
    </xf>
    <xf numFmtId="0" fontId="28" fillId="3" borderId="51" xfId="1" applyFont="1" applyFill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/>
    </xf>
    <xf numFmtId="0" fontId="28" fillId="0" borderId="32" xfId="1" applyFont="1" applyFill="1" applyBorder="1" applyAlignment="1">
      <alignment horizontal="left" wrapText="1"/>
    </xf>
    <xf numFmtId="0" fontId="9" fillId="0" borderId="18" xfId="1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/>
    </xf>
    <xf numFmtId="0" fontId="62" fillId="0" borderId="18" xfId="1" applyFont="1" applyFill="1" applyBorder="1" applyAlignment="1">
      <alignment horizontal="center" vertical="center" wrapText="1"/>
    </xf>
    <xf numFmtId="0" fontId="62" fillId="0" borderId="20" xfId="1" applyFont="1" applyFill="1" applyBorder="1" applyAlignment="1">
      <alignment horizontal="center" vertical="center" wrapText="1"/>
    </xf>
    <xf numFmtId="0" fontId="62" fillId="0" borderId="19" xfId="1" applyFont="1" applyFill="1" applyBorder="1" applyAlignment="1">
      <alignment horizontal="center" vertical="center" wrapText="1"/>
    </xf>
    <xf numFmtId="0" fontId="62" fillId="0" borderId="12" xfId="1" applyFont="1" applyFill="1" applyBorder="1" applyAlignment="1">
      <alignment horizontal="center" vertical="center" wrapText="1"/>
    </xf>
    <xf numFmtId="0" fontId="62" fillId="0" borderId="13" xfId="1" applyFont="1" applyFill="1" applyBorder="1" applyAlignment="1">
      <alignment horizontal="center" vertical="center" wrapText="1"/>
    </xf>
    <xf numFmtId="0" fontId="62" fillId="0" borderId="14" xfId="1" applyFont="1" applyFill="1" applyBorder="1" applyAlignment="1">
      <alignment horizontal="center" vertical="center" wrapText="1"/>
    </xf>
    <xf numFmtId="0" fontId="62" fillId="0" borderId="18" xfId="1" applyFont="1" applyFill="1" applyBorder="1" applyAlignment="1">
      <alignment horizontal="center" vertical="center"/>
    </xf>
    <xf numFmtId="0" fontId="62" fillId="0" borderId="20" xfId="1" applyFont="1" applyFill="1" applyBorder="1" applyAlignment="1">
      <alignment horizontal="center" vertical="center"/>
    </xf>
    <xf numFmtId="0" fontId="63" fillId="0" borderId="18" xfId="1" applyFont="1" applyFill="1" applyBorder="1" applyAlignment="1">
      <alignment horizontal="center" vertical="center"/>
    </xf>
    <xf numFmtId="0" fontId="63" fillId="0" borderId="20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 wrapText="1"/>
    </xf>
    <xf numFmtId="0" fontId="8" fillId="0" borderId="20" xfId="1" applyFont="1" applyFill="1" applyBorder="1" applyAlignment="1">
      <alignment horizontal="center" vertical="center" wrapText="1"/>
    </xf>
    <xf numFmtId="0" fontId="17" fillId="0" borderId="0" xfId="2" applyFont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1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 wrapText="1"/>
    </xf>
    <xf numFmtId="0" fontId="9" fillId="0" borderId="20" xfId="1" applyFont="1" applyFill="1" applyBorder="1" applyAlignment="1">
      <alignment horizontal="center" vertical="center" wrapText="1"/>
    </xf>
    <xf numFmtId="0" fontId="63" fillId="0" borderId="18" xfId="1" applyFont="1" applyFill="1" applyBorder="1" applyAlignment="1">
      <alignment horizontal="center" vertical="center" wrapText="1"/>
    </xf>
    <xf numFmtId="0" fontId="63" fillId="0" borderId="19" xfId="1" applyFont="1" applyFill="1" applyBorder="1" applyAlignment="1">
      <alignment horizontal="center" vertical="center" wrapText="1"/>
    </xf>
    <xf numFmtId="0" fontId="63" fillId="0" borderId="20" xfId="1" applyFont="1" applyFill="1" applyBorder="1" applyAlignment="1">
      <alignment horizontal="center" vertical="center" wrapText="1"/>
    </xf>
    <xf numFmtId="0" fontId="57" fillId="0" borderId="18" xfId="1" applyFont="1" applyFill="1" applyBorder="1" applyAlignment="1">
      <alignment horizontal="center" vertical="center"/>
    </xf>
    <xf numFmtId="0" fontId="57" fillId="0" borderId="20" xfId="1" applyFont="1" applyFill="1" applyBorder="1" applyAlignment="1">
      <alignment horizontal="center" vertical="center"/>
    </xf>
    <xf numFmtId="0" fontId="9" fillId="0" borderId="30" xfId="1" applyFont="1" applyFill="1" applyBorder="1" applyAlignment="1">
      <alignment horizontal="center" vertical="center" wrapText="1"/>
    </xf>
    <xf numFmtId="0" fontId="9" fillId="0" borderId="31" xfId="1" applyFont="1" applyFill="1" applyBorder="1" applyAlignment="1">
      <alignment horizontal="center" vertical="center" wrapText="1"/>
    </xf>
    <xf numFmtId="0" fontId="9" fillId="0" borderId="32" xfId="1" applyFont="1" applyFill="1" applyBorder="1" applyAlignment="1">
      <alignment horizontal="center" vertical="center" wrapText="1"/>
    </xf>
    <xf numFmtId="0" fontId="9" fillId="0" borderId="30" xfId="1" applyFont="1" applyFill="1" applyBorder="1" applyAlignment="1">
      <alignment horizontal="center" wrapText="1"/>
    </xf>
    <xf numFmtId="0" fontId="9" fillId="0" borderId="31" xfId="1" applyFont="1" applyFill="1" applyBorder="1" applyAlignment="1">
      <alignment horizontal="center" wrapText="1"/>
    </xf>
    <xf numFmtId="0" fontId="9" fillId="0" borderId="32" xfId="1" applyFont="1" applyFill="1" applyBorder="1" applyAlignment="1">
      <alignment horizontal="center" wrapText="1"/>
    </xf>
    <xf numFmtId="0" fontId="56" fillId="0" borderId="18" xfId="1" applyFont="1" applyFill="1" applyBorder="1" applyAlignment="1">
      <alignment horizontal="center" vertical="center" wrapText="1"/>
    </xf>
    <xf numFmtId="0" fontId="56" fillId="0" borderId="20" xfId="1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15" fillId="0" borderId="13" xfId="2" applyFont="1" applyBorder="1" applyAlignment="1">
      <alignment horizontal="left" vertical="center"/>
    </xf>
    <xf numFmtId="0" fontId="40" fillId="0" borderId="30" xfId="1" applyFont="1" applyFill="1" applyBorder="1" applyAlignment="1">
      <alignment horizontal="left" vertical="center" wrapText="1"/>
    </xf>
    <xf numFmtId="0" fontId="40" fillId="0" borderId="31" xfId="1" applyFont="1" applyFill="1" applyBorder="1" applyAlignment="1">
      <alignment horizontal="left" vertical="center" wrapText="1"/>
    </xf>
    <xf numFmtId="0" fontId="40" fillId="0" borderId="32" xfId="1" applyFont="1" applyFill="1" applyBorder="1" applyAlignment="1">
      <alignment horizontal="left" vertical="center" wrapText="1"/>
    </xf>
    <xf numFmtId="0" fontId="22" fillId="3" borderId="0" xfId="11" applyFont="1" applyFill="1" applyAlignment="1">
      <alignment horizontal="center" vertical="center"/>
    </xf>
    <xf numFmtId="0" fontId="8" fillId="3" borderId="0" xfId="11" applyFont="1" applyFill="1" applyAlignment="1">
      <alignment horizontal="center" vertical="center"/>
    </xf>
    <xf numFmtId="0" fontId="13" fillId="3" borderId="9" xfId="11" applyFont="1" applyFill="1" applyBorder="1" applyAlignment="1">
      <alignment horizontal="center" vertical="center"/>
    </xf>
    <xf numFmtId="0" fontId="13" fillId="3" borderId="10" xfId="11" applyFont="1" applyFill="1" applyBorder="1" applyAlignment="1">
      <alignment horizontal="center" vertical="center"/>
    </xf>
    <xf numFmtId="0" fontId="13" fillId="3" borderId="11" xfId="11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5" fillId="3" borderId="8" xfId="11" applyFont="1" applyFill="1" applyBorder="1" applyAlignment="1">
      <alignment horizontal="center" vertical="center"/>
    </xf>
    <xf numFmtId="0" fontId="8" fillId="3" borderId="0" xfId="11" applyFont="1" applyFill="1" applyBorder="1" applyAlignment="1">
      <alignment horizontal="left" vertical="center" wrapText="1"/>
    </xf>
    <xf numFmtId="0" fontId="8" fillId="3" borderId="0" xfId="11" applyFont="1" applyFill="1" applyAlignment="1">
      <alignment vertical="top" wrapText="1"/>
    </xf>
    <xf numFmtId="0" fontId="8" fillId="0" borderId="0" xfId="11" applyFont="1" applyAlignment="1">
      <alignment horizontal="center" vertical="center"/>
    </xf>
    <xf numFmtId="0" fontId="8" fillId="0" borderId="0" xfId="11" applyFont="1" applyAlignment="1">
      <alignment vertical="top" wrapText="1"/>
    </xf>
    <xf numFmtId="0" fontId="48" fillId="0" borderId="9" xfId="11" applyFont="1" applyBorder="1" applyAlignment="1">
      <alignment horizontal="center" vertical="center"/>
    </xf>
    <xf numFmtId="0" fontId="48" fillId="0" borderId="10" xfId="11" applyFont="1" applyBorder="1" applyAlignment="1">
      <alignment horizontal="center" vertical="center"/>
    </xf>
    <xf numFmtId="0" fontId="48" fillId="0" borderId="11" xfId="11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16" fillId="0" borderId="9" xfId="30" applyFont="1" applyBorder="1" applyAlignment="1">
      <alignment horizontal="center" vertical="center"/>
    </xf>
    <xf numFmtId="0" fontId="16" fillId="0" borderId="10" xfId="30" applyFont="1" applyBorder="1" applyAlignment="1">
      <alignment horizontal="center" vertical="center"/>
    </xf>
    <xf numFmtId="0" fontId="32" fillId="0" borderId="8" xfId="11" applyFont="1" applyBorder="1" applyAlignment="1">
      <alignment horizontal="center" vertical="center"/>
    </xf>
    <xf numFmtId="0" fontId="8" fillId="0" borderId="0" xfId="11" applyFont="1" applyBorder="1" applyAlignment="1">
      <alignment horizontal="left" vertical="center" wrapText="1"/>
    </xf>
    <xf numFmtId="0" fontId="13" fillId="0" borderId="9" xfId="21" applyFont="1" applyBorder="1" applyAlignment="1">
      <alignment horizontal="center" vertical="center"/>
    </xf>
    <xf numFmtId="0" fontId="13" fillId="0" borderId="10" xfId="21" applyFont="1" applyBorder="1" applyAlignment="1">
      <alignment horizontal="center" vertical="center"/>
    </xf>
    <xf numFmtId="0" fontId="15" fillId="0" borderId="8" xfId="21" applyFont="1" applyBorder="1" applyAlignment="1">
      <alignment horizontal="center" vertical="center"/>
    </xf>
    <xf numFmtId="0" fontId="8" fillId="0" borderId="0" xfId="21" applyFont="1" applyBorder="1" applyAlignment="1">
      <alignment horizontal="left" vertical="center" wrapText="1"/>
    </xf>
    <xf numFmtId="0" fontId="8" fillId="0" borderId="0" xfId="21" applyFont="1" applyAlignment="1">
      <alignment vertical="top" wrapText="1"/>
    </xf>
    <xf numFmtId="0" fontId="16" fillId="0" borderId="11" xfId="30" applyFont="1" applyBorder="1" applyAlignment="1">
      <alignment horizontal="center" vertical="center"/>
    </xf>
    <xf numFmtId="0" fontId="13" fillId="0" borderId="11" xfId="2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0" fillId="0" borderId="18" xfId="15" applyFont="1" applyBorder="1" applyAlignment="1">
      <alignment vertical="center"/>
    </xf>
    <xf numFmtId="0" fontId="30" fillId="0" borderId="19" xfId="15" applyFont="1" applyBorder="1" applyAlignment="1">
      <alignment vertical="center"/>
    </xf>
    <xf numFmtId="0" fontId="30" fillId="0" borderId="20" xfId="15" applyFont="1" applyBorder="1" applyAlignment="1">
      <alignment vertical="center"/>
    </xf>
    <xf numFmtId="0" fontId="10" fillId="0" borderId="19" xfId="15" applyBorder="1" applyAlignment="1">
      <alignment vertical="center"/>
    </xf>
    <xf numFmtId="0" fontId="10" fillId="0" borderId="20" xfId="15" applyBorder="1" applyAlignment="1">
      <alignment vertical="center"/>
    </xf>
    <xf numFmtId="0" fontId="30" fillId="0" borderId="44" xfId="15" applyFont="1" applyBorder="1" applyAlignment="1">
      <alignment horizontal="center" vertical="center"/>
    </xf>
    <xf numFmtId="0" fontId="10" fillId="0" borderId="3" xfId="15" applyBorder="1" applyAlignment="1">
      <alignment horizontal="center" vertical="center"/>
    </xf>
    <xf numFmtId="0" fontId="30" fillId="0" borderId="46" xfId="15" applyFont="1" applyBorder="1" applyAlignment="1">
      <alignment horizontal="center" vertical="center" wrapText="1"/>
    </xf>
    <xf numFmtId="0" fontId="10" fillId="0" borderId="47" xfId="15" applyBorder="1" applyAlignment="1">
      <alignment vertical="center"/>
    </xf>
    <xf numFmtId="0" fontId="30" fillId="0" borderId="30" xfId="15" applyFont="1" applyBorder="1" applyAlignment="1">
      <alignment horizontal="center" vertical="center"/>
    </xf>
    <xf numFmtId="0" fontId="30" fillId="0" borderId="45" xfId="15" applyFont="1" applyBorder="1" applyAlignment="1">
      <alignment horizontal="center" vertical="center"/>
    </xf>
    <xf numFmtId="0" fontId="9" fillId="0" borderId="42" xfId="15" applyFont="1" applyBorder="1" applyAlignment="1">
      <alignment horizontal="center" vertical="center"/>
    </xf>
    <xf numFmtId="0" fontId="9" fillId="0" borderId="63" xfId="15" applyFont="1" applyBorder="1" applyAlignment="1">
      <alignment horizontal="center" vertical="center"/>
    </xf>
    <xf numFmtId="0" fontId="9" fillId="0" borderId="41" xfId="15" applyFont="1" applyBorder="1" applyAlignment="1">
      <alignment horizontal="center" vertical="center"/>
    </xf>
    <xf numFmtId="0" fontId="9" fillId="0" borderId="43" xfId="15" applyFont="1" applyBorder="1" applyAlignment="1">
      <alignment horizontal="center" vertical="center"/>
    </xf>
    <xf numFmtId="0" fontId="9" fillId="0" borderId="64" xfId="15" applyFont="1" applyBorder="1" applyAlignment="1">
      <alignment horizontal="center" vertical="center"/>
    </xf>
    <xf numFmtId="0" fontId="9" fillId="0" borderId="65" xfId="15" applyFont="1" applyBorder="1" applyAlignment="1">
      <alignment horizontal="center" vertical="center"/>
    </xf>
    <xf numFmtId="0" fontId="9" fillId="0" borderId="5" xfId="15" applyFont="1" applyBorder="1" applyAlignment="1">
      <alignment horizontal="center" vertical="center"/>
    </xf>
    <xf numFmtId="0" fontId="9" fillId="0" borderId="6" xfId="15" applyFont="1" applyBorder="1" applyAlignment="1">
      <alignment horizontal="center" vertical="center"/>
    </xf>
    <xf numFmtId="0" fontId="9" fillId="0" borderId="7" xfId="15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9" fillId="2" borderId="18" xfId="1" applyFont="1" applyFill="1" applyBorder="1" applyAlignment="1">
      <alignment horizontal="center"/>
    </xf>
    <xf numFmtId="0" fontId="9" fillId="2" borderId="20" xfId="1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</cellXfs>
  <cellStyles count="31">
    <cellStyle name="Lien hypertexte" xfId="17" builtinId="8"/>
    <cellStyle name="Normal" xfId="0" builtinId="0"/>
    <cellStyle name="Normal 2" xfId="2"/>
    <cellStyle name="Normal 2 2" xfId="12"/>
    <cellStyle name="Normal 2 3" xfId="13"/>
    <cellStyle name="Normal 2 3 2" xfId="22"/>
    <cellStyle name="Normal 2 3 3" xfId="27"/>
    <cellStyle name="Normal 2 3 4" xfId="23"/>
    <cellStyle name="Normal 2 4" xfId="30"/>
    <cellStyle name="Normal 3" xfId="3"/>
    <cellStyle name="Normal 3 2" xfId="4"/>
    <cellStyle name="Normal 3 3" xfId="14"/>
    <cellStyle name="Normal 4" xfId="5"/>
    <cellStyle name="Normal 4 2" xfId="6"/>
    <cellStyle name="Normal 5" xfId="7"/>
    <cellStyle name="Normal 6" xfId="10"/>
    <cellStyle name="Normal 6 2" xfId="20"/>
    <cellStyle name="Normal 6 3" xfId="18"/>
    <cellStyle name="Normal 6 4" xfId="19"/>
    <cellStyle name="Normal 7" xfId="11"/>
    <cellStyle name="Normal 7 2" xfId="21"/>
    <cellStyle name="Normal 7 3" xfId="25"/>
    <cellStyle name="Normal 7 4" xfId="26"/>
    <cellStyle name="Normal 8" xfId="15"/>
    <cellStyle name="Normal 9" xfId="16"/>
    <cellStyle name="Normal 9 2" xfId="24"/>
    <cellStyle name="Normal 9 3" xfId="28"/>
    <cellStyle name="Normal 9 4" xfId="29"/>
    <cellStyle name="Normal_STAT42C1" xfId="1"/>
    <cellStyle name="Pourcentage 2" xfId="8"/>
    <cellStyle name="Pourcentage 2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IW451"/>
  <sheetViews>
    <sheetView view="pageBreakPreview" zoomScaleSheetLayoutView="100" workbookViewId="0">
      <pane xSplit="2" ySplit="7" topLeftCell="C10" activePane="bottomRight" state="frozen"/>
      <selection pane="topRight" activeCell="C1" sqref="C1"/>
      <selection pane="bottomLeft" activeCell="A7" sqref="A7"/>
      <selection pane="bottomRight" activeCell="W13" sqref="W13"/>
    </sheetView>
  </sheetViews>
  <sheetFormatPr baseColWidth="10" defaultColWidth="9.625" defaultRowHeight="15.75"/>
  <cols>
    <col min="1" max="1" width="32.375" style="3" customWidth="1"/>
    <col min="2" max="2" width="3.625" style="2" customWidth="1"/>
    <col min="3" max="8" width="6.125" style="3" customWidth="1"/>
    <col min="9" max="9" width="1.5" style="3" customWidth="1"/>
    <col min="10" max="15" width="6.125" style="3" customWidth="1"/>
    <col min="16" max="16" width="1.5" style="3" customWidth="1"/>
    <col min="17" max="21" width="6.125" style="3" customWidth="1"/>
    <col min="22" max="22" width="1.5" style="3" customWidth="1"/>
    <col min="23" max="24" width="7.875" style="3" customWidth="1"/>
    <col min="25" max="25" width="9.625" style="3" customWidth="1"/>
    <col min="26" max="26" width="22" style="3" hidden="1" customWidth="1"/>
    <col min="27" max="27" width="3.125" style="2" hidden="1" customWidth="1"/>
    <col min="28" max="44" width="5.125" style="3" hidden="1" customWidth="1"/>
    <col min="45" max="47" width="6.625" style="3" hidden="1" customWidth="1"/>
    <col min="48" max="54" width="0" style="3" hidden="1" customWidth="1"/>
    <col min="55" max="16384" width="9.625" style="3"/>
  </cols>
  <sheetData>
    <row r="1" spans="1:257" s="31" customFormat="1" ht="18.75">
      <c r="A1" s="1130" t="s">
        <v>26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1130"/>
      <c r="U1" s="1130"/>
      <c r="V1" s="1130"/>
      <c r="W1" s="1130"/>
    </row>
    <row r="2" spans="1:257" s="31" customFormat="1" ht="16.5" thickBot="1">
      <c r="A2" s="1112" t="s">
        <v>27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</row>
    <row r="3" spans="1:257" s="32" customFormat="1" ht="24" thickBot="1">
      <c r="B3" s="150"/>
      <c r="C3" s="147" t="s">
        <v>119</v>
      </c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9"/>
      <c r="Q3" s="153"/>
      <c r="R3" s="150"/>
      <c r="S3" s="150"/>
      <c r="T3" s="150"/>
      <c r="U3" s="150"/>
      <c r="V3" s="150"/>
      <c r="W3" s="150"/>
    </row>
    <row r="4" spans="1:257" s="32" customFormat="1" ht="13.5" thickBot="1">
      <c r="A4" s="33"/>
    </row>
    <row r="5" spans="1:257" s="32" customFormat="1" ht="36.75" customHeight="1">
      <c r="A5" s="40" t="s">
        <v>330</v>
      </c>
      <c r="B5" s="41"/>
      <c r="C5" s="41" t="s">
        <v>166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29"/>
      <c r="P5" s="624"/>
      <c r="Q5" s="624"/>
      <c r="R5" s="42"/>
      <c r="S5" s="42"/>
      <c r="T5" s="42"/>
      <c r="U5" s="42"/>
      <c r="V5" s="42"/>
      <c r="W5" s="42"/>
      <c r="X5" s="42"/>
    </row>
    <row r="6" spans="1:257" s="621" customFormat="1" ht="27" customHeight="1" thickBot="1">
      <c r="A6" s="43" t="s">
        <v>778</v>
      </c>
      <c r="B6" s="625"/>
      <c r="C6" s="625" t="s">
        <v>779</v>
      </c>
      <c r="D6" s="625"/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225"/>
      <c r="P6" s="624"/>
      <c r="Q6" s="624"/>
      <c r="R6" s="624"/>
      <c r="S6" s="624"/>
      <c r="T6" s="624"/>
      <c r="U6" s="624"/>
      <c r="V6" s="624"/>
      <c r="W6" s="624"/>
      <c r="X6" s="624"/>
    </row>
    <row r="7" spans="1:257" s="32" customFormat="1" ht="12.75">
      <c r="A7" s="33"/>
    </row>
    <row r="8" spans="1:257" s="30" customFormat="1" ht="16.5" thickBot="1">
      <c r="A8" s="1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" t="s">
        <v>0</v>
      </c>
      <c r="AA8" s="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s="30" customFormat="1" ht="24" customHeight="1" thickBot="1">
      <c r="A9" s="6"/>
      <c r="B9" s="7"/>
      <c r="C9" s="69" t="s">
        <v>108</v>
      </c>
      <c r="D9" s="52"/>
      <c r="E9" s="52"/>
      <c r="F9" s="52"/>
      <c r="G9" s="52"/>
      <c r="H9" s="1113" t="s">
        <v>107</v>
      </c>
      <c r="I9" s="60"/>
      <c r="J9" s="69" t="s">
        <v>109</v>
      </c>
      <c r="K9" s="52"/>
      <c r="L9" s="52"/>
      <c r="M9" s="52"/>
      <c r="N9" s="52"/>
      <c r="O9" s="53"/>
      <c r="P9" s="60"/>
      <c r="Q9" s="69" t="s">
        <v>110</v>
      </c>
      <c r="R9" s="52"/>
      <c r="S9" s="52"/>
      <c r="T9" s="53"/>
      <c r="U9" s="53"/>
      <c r="V9" s="60"/>
      <c r="W9" s="1115" t="s">
        <v>113</v>
      </c>
      <c r="X9" s="1128" t="s">
        <v>111</v>
      </c>
      <c r="Y9" s="14"/>
      <c r="Z9" s="6" t="s">
        <v>1</v>
      </c>
      <c r="AA9" s="7"/>
      <c r="AB9" s="8"/>
      <c r="AC9" s="9" t="s">
        <v>2</v>
      </c>
      <c r="AD9" s="9"/>
      <c r="AE9" s="9"/>
      <c r="AF9" s="10"/>
      <c r="AG9" s="11" t="s">
        <v>3</v>
      </c>
      <c r="AH9" s="10"/>
      <c r="AI9" s="11" t="s">
        <v>4</v>
      </c>
      <c r="AJ9" s="10"/>
      <c r="AK9" s="11" t="s">
        <v>5</v>
      </c>
      <c r="AL9" s="10"/>
      <c r="AM9" s="11" t="s">
        <v>6</v>
      </c>
      <c r="AN9" s="10"/>
      <c r="AO9" s="11" t="s">
        <v>7</v>
      </c>
      <c r="AP9" s="10"/>
      <c r="AQ9" s="11" t="s">
        <v>8</v>
      </c>
      <c r="AR9" s="10"/>
      <c r="AS9" s="12"/>
      <c r="AT9" s="13" t="s">
        <v>9</v>
      </c>
      <c r="AU9" s="10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</row>
    <row r="10" spans="1:257" s="50" customFormat="1" ht="56.25" customHeight="1" thickBot="1">
      <c r="A10" s="90" t="s">
        <v>121</v>
      </c>
      <c r="B10" s="46"/>
      <c r="C10" s="144" t="s">
        <v>102</v>
      </c>
      <c r="D10" s="56" t="s">
        <v>103</v>
      </c>
      <c r="E10" s="56" t="s">
        <v>104</v>
      </c>
      <c r="F10" s="56" t="s">
        <v>105</v>
      </c>
      <c r="G10" s="143" t="s">
        <v>106</v>
      </c>
      <c r="H10" s="1114"/>
      <c r="J10" s="54" t="s">
        <v>102</v>
      </c>
      <c r="K10" s="145" t="s">
        <v>103</v>
      </c>
      <c r="L10" s="56" t="s">
        <v>104</v>
      </c>
      <c r="M10" s="56" t="s">
        <v>105</v>
      </c>
      <c r="N10" s="142" t="s">
        <v>107</v>
      </c>
      <c r="O10" s="146" t="s">
        <v>106</v>
      </c>
      <c r="Q10" s="54" t="s">
        <v>102</v>
      </c>
      <c r="R10" s="145" t="s">
        <v>103</v>
      </c>
      <c r="S10" s="56" t="s">
        <v>105</v>
      </c>
      <c r="T10" s="142" t="s">
        <v>107</v>
      </c>
      <c r="U10" s="146" t="s">
        <v>106</v>
      </c>
      <c r="W10" s="1116"/>
      <c r="X10" s="1129"/>
      <c r="Y10" s="46"/>
      <c r="Z10" s="45" t="s">
        <v>10</v>
      </c>
      <c r="AA10" s="46"/>
      <c r="AB10" s="47" t="s">
        <v>17</v>
      </c>
      <c r="AC10" s="48" t="s">
        <v>11</v>
      </c>
      <c r="AD10" s="47" t="s">
        <v>12</v>
      </c>
      <c r="AE10" s="47" t="s">
        <v>13</v>
      </c>
      <c r="AF10" s="47" t="s">
        <v>14</v>
      </c>
      <c r="AG10" s="47" t="s">
        <v>15</v>
      </c>
      <c r="AH10" s="47" t="s">
        <v>16</v>
      </c>
      <c r="AI10" s="47" t="s">
        <v>15</v>
      </c>
      <c r="AJ10" s="47" t="s">
        <v>16</v>
      </c>
      <c r="AK10" s="47" t="s">
        <v>15</v>
      </c>
      <c r="AL10" s="47" t="s">
        <v>16</v>
      </c>
      <c r="AM10" s="47" t="s">
        <v>15</v>
      </c>
      <c r="AN10" s="47" t="s">
        <v>16</v>
      </c>
      <c r="AO10" s="47" t="s">
        <v>15</v>
      </c>
      <c r="AP10" s="47" t="s">
        <v>16</v>
      </c>
      <c r="AQ10" s="47" t="s">
        <v>15</v>
      </c>
      <c r="AR10" s="47" t="s">
        <v>16</v>
      </c>
      <c r="AS10" s="47" t="s">
        <v>15</v>
      </c>
      <c r="AT10" s="47" t="s">
        <v>16</v>
      </c>
      <c r="AU10" s="49" t="s">
        <v>9</v>
      </c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</row>
    <row r="11" spans="1:257" ht="6.75" customHeight="1" thickBot="1">
      <c r="A11" s="20"/>
      <c r="I11" s="4"/>
      <c r="P11" s="4"/>
      <c r="V11" s="4"/>
      <c r="Z11" s="20"/>
    </row>
    <row r="12" spans="1:257">
      <c r="A12" s="653"/>
      <c r="B12" s="656" t="s">
        <v>19</v>
      </c>
      <c r="C12" s="683">
        <v>0</v>
      </c>
      <c r="D12" s="684">
        <v>0</v>
      </c>
      <c r="E12" s="684">
        <v>0</v>
      </c>
      <c r="F12" s="432">
        <f>'(2) Graduation LMD Licence'!C137</f>
        <v>1845</v>
      </c>
      <c r="G12" s="811">
        <f>SUM(C12:F12)</f>
        <v>1845</v>
      </c>
      <c r="H12" s="433">
        <f>'(3) Graduation LMD MASTER'!C212</f>
        <v>1146</v>
      </c>
      <c r="I12" s="617"/>
      <c r="J12" s="683">
        <v>0</v>
      </c>
      <c r="K12" s="684">
        <v>0</v>
      </c>
      <c r="L12" s="684">
        <v>0</v>
      </c>
      <c r="M12" s="432">
        <f>'(2) Graduation LMD Licence'!Q137</f>
        <v>6328</v>
      </c>
      <c r="N12" s="432">
        <f>'(3) Graduation LMD MASTER'!N212</f>
        <v>2492</v>
      </c>
      <c r="O12" s="237">
        <f>SUM(J12:N12)</f>
        <v>8820</v>
      </c>
      <c r="P12" s="617"/>
      <c r="Q12" s="683">
        <v>0</v>
      </c>
      <c r="R12" s="684">
        <v>0</v>
      </c>
      <c r="S12" s="684">
        <v>1073</v>
      </c>
      <c r="T12" s="812">
        <v>880</v>
      </c>
      <c r="U12" s="237">
        <f>SUM(Q12:T12)</f>
        <v>1953</v>
      </c>
      <c r="V12" s="617"/>
      <c r="W12" s="683">
        <v>0</v>
      </c>
      <c r="X12" s="685">
        <v>0</v>
      </c>
      <c r="Z12" s="26" t="s">
        <v>18</v>
      </c>
      <c r="AA12" s="27" t="s">
        <v>19</v>
      </c>
      <c r="AB12" s="28">
        <f>191+368+11+5</f>
        <v>575</v>
      </c>
      <c r="AC12" s="28">
        <v>3</v>
      </c>
      <c r="AD12" s="28">
        <f>7+11</f>
        <v>18</v>
      </c>
      <c r="AE12" s="28">
        <f>38+104</f>
        <v>142</v>
      </c>
      <c r="AF12" s="28"/>
      <c r="AG12" s="28">
        <f>406+1217+8+2</f>
        <v>1633</v>
      </c>
      <c r="AH12" s="28">
        <f>27+58</f>
        <v>85</v>
      </c>
      <c r="AI12" s="28">
        <f>421+860</f>
        <v>1281</v>
      </c>
      <c r="AJ12" s="28">
        <f>24+51</f>
        <v>75</v>
      </c>
      <c r="AK12" s="28">
        <f>287+486</f>
        <v>773</v>
      </c>
      <c r="AL12" s="28">
        <f>18+48</f>
        <v>66</v>
      </c>
      <c r="AM12" s="28">
        <f>182+468+1</f>
        <v>651</v>
      </c>
      <c r="AN12" s="28">
        <f>26+69</f>
        <v>95</v>
      </c>
      <c r="AO12" s="28">
        <f>386+640</f>
        <v>1026</v>
      </c>
      <c r="AP12" s="28">
        <f>30+61</f>
        <v>91</v>
      </c>
      <c r="AQ12" s="28">
        <f>329+601</f>
        <v>930</v>
      </c>
      <c r="AR12" s="28"/>
      <c r="AS12" s="29">
        <f>AB12+AG12+AI12+AK12+AM12+AO12+AQ12</f>
        <v>6869</v>
      </c>
      <c r="AT12" s="29">
        <f>AC12+AD12+AE12+AF12+AH12+AJ12+AL12+AN12+AP12+AR12</f>
        <v>575</v>
      </c>
      <c r="AU12" s="29">
        <f>SUM(AS12:AT12)</f>
        <v>7444</v>
      </c>
    </row>
    <row r="13" spans="1:257" ht="18" customHeight="1">
      <c r="A13" s="654" t="s">
        <v>725</v>
      </c>
      <c r="B13" s="657" t="s">
        <v>21</v>
      </c>
      <c r="C13" s="686">
        <v>0</v>
      </c>
      <c r="D13" s="687">
        <v>0</v>
      </c>
      <c r="E13" s="687">
        <v>0</v>
      </c>
      <c r="F13" s="687">
        <f>'(2) Graduation LMD Licence'!C138</f>
        <v>787</v>
      </c>
      <c r="G13" s="402">
        <f t="shared" ref="G13:G14" si="0">SUM(C13:F13)</f>
        <v>787</v>
      </c>
      <c r="H13" s="688">
        <f>'(3) Graduation LMD MASTER'!C213</f>
        <v>412</v>
      </c>
      <c r="I13" s="617"/>
      <c r="J13" s="686">
        <v>0</v>
      </c>
      <c r="K13" s="687">
        <v>0</v>
      </c>
      <c r="L13" s="687">
        <v>0</v>
      </c>
      <c r="M13" s="687">
        <f>'(2) Graduation LMD Licence'!Q138</f>
        <v>2515</v>
      </c>
      <c r="N13" s="687">
        <f>'(3) Graduation LMD MASTER'!N213</f>
        <v>885</v>
      </c>
      <c r="O13" s="406">
        <f t="shared" ref="O13:O14" si="1">SUM(J13:N13)</f>
        <v>3400</v>
      </c>
      <c r="P13" s="617"/>
      <c r="Q13" s="686">
        <v>0</v>
      </c>
      <c r="R13" s="687">
        <v>0</v>
      </c>
      <c r="S13" s="687">
        <v>416</v>
      </c>
      <c r="T13" s="813">
        <v>326</v>
      </c>
      <c r="U13" s="406">
        <f t="shared" ref="U13:U14" si="2">SUM(Q13:T13)</f>
        <v>742</v>
      </c>
      <c r="V13" s="617"/>
      <c r="W13" s="686">
        <v>0</v>
      </c>
      <c r="X13" s="688">
        <v>0</v>
      </c>
      <c r="Z13" s="18" t="s">
        <v>20</v>
      </c>
      <c r="AA13" s="15" t="s">
        <v>21</v>
      </c>
      <c r="AB13" s="16">
        <f>368+5</f>
        <v>373</v>
      </c>
      <c r="AC13" s="16">
        <v>2</v>
      </c>
      <c r="AD13" s="16">
        <v>11</v>
      </c>
      <c r="AE13" s="16">
        <v>104</v>
      </c>
      <c r="AF13" s="16"/>
      <c r="AG13" s="16">
        <f>2117+2</f>
        <v>2119</v>
      </c>
      <c r="AH13" s="16">
        <v>58</v>
      </c>
      <c r="AI13" s="16">
        <v>860</v>
      </c>
      <c r="AJ13" s="16">
        <v>51</v>
      </c>
      <c r="AK13" s="16">
        <v>486</v>
      </c>
      <c r="AL13" s="16">
        <v>48</v>
      </c>
      <c r="AM13" s="16">
        <v>468</v>
      </c>
      <c r="AN13" s="16">
        <v>69</v>
      </c>
      <c r="AO13" s="16">
        <v>640</v>
      </c>
      <c r="AP13" s="16">
        <v>61</v>
      </c>
      <c r="AQ13" s="16">
        <v>601</v>
      </c>
      <c r="AR13" s="16"/>
      <c r="AS13" s="17">
        <f>AB13+AG13+AI13+AK13+AM13+AO13+AQ13</f>
        <v>5547</v>
      </c>
      <c r="AT13" s="17">
        <f>AC13+AD13+AE13+AF13+AH13+AJ13+AL13+AN13+AP13+AR13</f>
        <v>404</v>
      </c>
      <c r="AU13" s="17">
        <f>SUM(AS13:AT13)</f>
        <v>5951</v>
      </c>
    </row>
    <row r="14" spans="1:257" ht="16.5" thickBot="1">
      <c r="A14" s="655"/>
      <c r="B14" s="658" t="s">
        <v>22</v>
      </c>
      <c r="C14" s="689">
        <v>0</v>
      </c>
      <c r="D14" s="690">
        <v>0</v>
      </c>
      <c r="E14" s="690">
        <v>0</v>
      </c>
      <c r="F14" s="436">
        <f>'(2) Graduation LMD Licence'!C139</f>
        <v>0</v>
      </c>
      <c r="G14" s="814">
        <f t="shared" si="0"/>
        <v>0</v>
      </c>
      <c r="H14" s="437">
        <f>'(3) Graduation LMD MASTER'!C214</f>
        <v>0</v>
      </c>
      <c r="I14" s="617"/>
      <c r="J14" s="689">
        <v>0</v>
      </c>
      <c r="K14" s="690">
        <v>0</v>
      </c>
      <c r="L14" s="690">
        <v>0</v>
      </c>
      <c r="M14" s="436">
        <f>'(2) Graduation LMD Licence'!Q139</f>
        <v>2</v>
      </c>
      <c r="N14" s="436">
        <f>'(3) Graduation LMD MASTER'!N214</f>
        <v>3</v>
      </c>
      <c r="O14" s="407">
        <f t="shared" si="1"/>
        <v>5</v>
      </c>
      <c r="P14" s="617"/>
      <c r="Q14" s="689">
        <v>0</v>
      </c>
      <c r="R14" s="690">
        <v>0</v>
      </c>
      <c r="S14" s="690">
        <v>0</v>
      </c>
      <c r="T14" s="815">
        <v>2</v>
      </c>
      <c r="U14" s="407">
        <f t="shared" si="2"/>
        <v>2</v>
      </c>
      <c r="V14" s="617"/>
      <c r="W14" s="689">
        <f>'(4) POST-Graduation '!BJ342+'(4) POST-Graduation '!BA535</f>
        <v>0</v>
      </c>
      <c r="X14" s="691">
        <f>'(4) POST-Graduation '!BJ342</f>
        <v>0</v>
      </c>
      <c r="Z14" s="19"/>
      <c r="AA14" s="15" t="s">
        <v>22</v>
      </c>
      <c r="AB14" s="16">
        <f>11+5</f>
        <v>16</v>
      </c>
      <c r="AC14" s="16"/>
      <c r="AD14" s="16"/>
      <c r="AE14" s="16"/>
      <c r="AF14" s="16"/>
      <c r="AG14" s="16">
        <f>8+2</f>
        <v>10</v>
      </c>
      <c r="AH14" s="16"/>
      <c r="AI14" s="16"/>
      <c r="AJ14" s="16"/>
      <c r="AK14" s="16"/>
      <c r="AL14" s="16"/>
      <c r="AM14" s="16">
        <v>1</v>
      </c>
      <c r="AN14" s="16"/>
      <c r="AO14" s="16"/>
      <c r="AP14" s="16"/>
      <c r="AQ14" s="16"/>
      <c r="AR14" s="16"/>
      <c r="AS14" s="17">
        <f>AB14+AG14+AI14+AK14+AM14+AO14+AQ14</f>
        <v>27</v>
      </c>
      <c r="AT14" s="17">
        <f>AC14+AD14+AE14+AF14+AH14+AJ14+AL14+AN14+AP14+AR14</f>
        <v>0</v>
      </c>
      <c r="AU14" s="17">
        <f>SUM(AS14:AT14)</f>
        <v>27</v>
      </c>
    </row>
    <row r="15" spans="1:257" ht="6" customHeight="1" thickBot="1">
      <c r="A15" s="20"/>
      <c r="C15" s="616"/>
      <c r="D15" s="616"/>
      <c r="E15" s="616"/>
      <c r="F15" s="616"/>
      <c r="G15" s="616"/>
      <c r="H15" s="616"/>
      <c r="I15" s="617"/>
      <c r="J15" s="616"/>
      <c r="K15" s="616"/>
      <c r="L15" s="616"/>
      <c r="M15" s="616"/>
      <c r="N15" s="616"/>
      <c r="O15" s="616"/>
      <c r="P15" s="617"/>
      <c r="Q15" s="616"/>
      <c r="R15" s="616"/>
      <c r="S15" s="616"/>
      <c r="T15" s="616"/>
      <c r="U15" s="616"/>
      <c r="V15" s="617"/>
      <c r="W15" s="616"/>
      <c r="X15" s="616"/>
      <c r="Z15" s="20"/>
    </row>
    <row r="16" spans="1:257">
      <c r="A16" s="1110" t="s">
        <v>726</v>
      </c>
      <c r="B16" s="656" t="s">
        <v>19</v>
      </c>
      <c r="C16" s="683">
        <v>0</v>
      </c>
      <c r="D16" s="684">
        <v>0</v>
      </c>
      <c r="E16" s="684">
        <v>0</v>
      </c>
      <c r="F16" s="432">
        <f>'(2) Graduation LMD Licence'!C145</f>
        <v>44</v>
      </c>
      <c r="G16" s="811">
        <f t="shared" ref="G16:G18" si="3">SUM(C16:F16)</f>
        <v>44</v>
      </c>
      <c r="H16" s="433">
        <f>'(3) Graduation LMD MASTER'!C220</f>
        <v>2</v>
      </c>
      <c r="I16" s="617"/>
      <c r="J16" s="683">
        <v>0</v>
      </c>
      <c r="K16" s="684">
        <v>0</v>
      </c>
      <c r="L16" s="684">
        <v>0</v>
      </c>
      <c r="M16" s="432">
        <f>'(2) Graduation LMD Licence'!Q145</f>
        <v>157</v>
      </c>
      <c r="N16" s="432">
        <f>'(3) Graduation LMD MASTER'!N220</f>
        <v>64</v>
      </c>
      <c r="O16" s="237">
        <f>SUM(J16:N16)</f>
        <v>221</v>
      </c>
      <c r="P16" s="617"/>
      <c r="Q16" s="683">
        <v>0</v>
      </c>
      <c r="R16" s="684">
        <v>0</v>
      </c>
      <c r="S16" s="684">
        <v>3</v>
      </c>
      <c r="T16" s="812">
        <v>321</v>
      </c>
      <c r="U16" s="237">
        <f>SUM(Q16:T16)</f>
        <v>324</v>
      </c>
      <c r="V16" s="617"/>
      <c r="W16" s="683">
        <v>0</v>
      </c>
      <c r="X16" s="685">
        <v>0</v>
      </c>
      <c r="Z16" s="26" t="s">
        <v>18</v>
      </c>
      <c r="AA16" s="27" t="s">
        <v>19</v>
      </c>
      <c r="AB16" s="28">
        <f>191+368+11+5</f>
        <v>575</v>
      </c>
      <c r="AC16" s="28">
        <v>3</v>
      </c>
      <c r="AD16" s="28">
        <f>7+11</f>
        <v>18</v>
      </c>
      <c r="AE16" s="28">
        <f>38+104</f>
        <v>142</v>
      </c>
      <c r="AF16" s="28"/>
      <c r="AG16" s="28">
        <f>406+1217+8+2</f>
        <v>1633</v>
      </c>
      <c r="AH16" s="28">
        <f>27+58</f>
        <v>85</v>
      </c>
      <c r="AI16" s="28">
        <f>421+860</f>
        <v>1281</v>
      </c>
      <c r="AJ16" s="28">
        <f>24+51</f>
        <v>75</v>
      </c>
      <c r="AK16" s="28">
        <f>287+486</f>
        <v>773</v>
      </c>
      <c r="AL16" s="28">
        <f>18+48</f>
        <v>66</v>
      </c>
      <c r="AM16" s="28">
        <f>182+468+1</f>
        <v>651</v>
      </c>
      <c r="AN16" s="28">
        <f>26+69</f>
        <v>95</v>
      </c>
      <c r="AO16" s="28">
        <f>386+640</f>
        <v>1026</v>
      </c>
      <c r="AP16" s="28">
        <f>30+61</f>
        <v>91</v>
      </c>
      <c r="AQ16" s="28">
        <f>329+601</f>
        <v>930</v>
      </c>
      <c r="AR16" s="28"/>
      <c r="AS16" s="29">
        <f>AB16+AG16+AI16+AK16+AM16+AO16+AQ16</f>
        <v>6869</v>
      </c>
      <c r="AT16" s="29">
        <f>AC16+AD16+AE16+AF16+AH16+AJ16+AL16+AN16+AP16+AR16</f>
        <v>575</v>
      </c>
      <c r="AU16" s="29">
        <f>SUM(AS16:AT16)</f>
        <v>7444</v>
      </c>
    </row>
    <row r="17" spans="1:47" ht="18" customHeight="1">
      <c r="A17" s="1111"/>
      <c r="B17" s="657" t="s">
        <v>21</v>
      </c>
      <c r="C17" s="686">
        <v>0</v>
      </c>
      <c r="D17" s="687">
        <v>0</v>
      </c>
      <c r="E17" s="687">
        <v>0</v>
      </c>
      <c r="F17" s="687">
        <f>'(2) Graduation LMD Licence'!C146</f>
        <v>35</v>
      </c>
      <c r="G17" s="402">
        <f t="shared" si="3"/>
        <v>35</v>
      </c>
      <c r="H17" s="688">
        <f>'(3) Graduation LMD MASTER'!C221</f>
        <v>1</v>
      </c>
      <c r="I17" s="617"/>
      <c r="J17" s="686">
        <v>0</v>
      </c>
      <c r="K17" s="687">
        <v>0</v>
      </c>
      <c r="L17" s="687">
        <v>0</v>
      </c>
      <c r="M17" s="687">
        <f>'(2) Graduation LMD Licence'!Q146</f>
        <v>119</v>
      </c>
      <c r="N17" s="687">
        <f>'(3) Graduation LMD MASTER'!N221</f>
        <v>31</v>
      </c>
      <c r="O17" s="406">
        <f t="shared" ref="O17:O18" si="4">SUM(J17:N17)</f>
        <v>150</v>
      </c>
      <c r="P17" s="617"/>
      <c r="Q17" s="686">
        <v>0</v>
      </c>
      <c r="R17" s="687">
        <v>0</v>
      </c>
      <c r="S17" s="687">
        <v>1</v>
      </c>
      <c r="T17" s="813">
        <v>206</v>
      </c>
      <c r="U17" s="406">
        <f>SUM(Q17:T17)</f>
        <v>207</v>
      </c>
      <c r="V17" s="617"/>
      <c r="W17" s="686">
        <v>0</v>
      </c>
      <c r="X17" s="688">
        <v>0</v>
      </c>
      <c r="Z17" s="18" t="s">
        <v>20</v>
      </c>
      <c r="AA17" s="15" t="s">
        <v>21</v>
      </c>
      <c r="AB17" s="16">
        <f>368+5</f>
        <v>373</v>
      </c>
      <c r="AC17" s="16">
        <v>2</v>
      </c>
      <c r="AD17" s="16">
        <v>11</v>
      </c>
      <c r="AE17" s="16">
        <v>104</v>
      </c>
      <c r="AF17" s="16"/>
      <c r="AG17" s="16">
        <f>2117+2</f>
        <v>2119</v>
      </c>
      <c r="AH17" s="16">
        <v>58</v>
      </c>
      <c r="AI17" s="16">
        <v>860</v>
      </c>
      <c r="AJ17" s="16">
        <v>51</v>
      </c>
      <c r="AK17" s="16">
        <v>486</v>
      </c>
      <c r="AL17" s="16">
        <v>48</v>
      </c>
      <c r="AM17" s="16">
        <v>468</v>
      </c>
      <c r="AN17" s="16">
        <v>69</v>
      </c>
      <c r="AO17" s="16">
        <v>640</v>
      </c>
      <c r="AP17" s="16">
        <v>61</v>
      </c>
      <c r="AQ17" s="16">
        <v>601</v>
      </c>
      <c r="AR17" s="16"/>
      <c r="AS17" s="17">
        <f>AB17+AG17+AI17+AK17+AM17+AO17+AQ17</f>
        <v>5547</v>
      </c>
      <c r="AT17" s="17">
        <f>AC17+AD17+AE17+AF17+AH17+AJ17+AL17+AN17+AP17+AR17</f>
        <v>404</v>
      </c>
      <c r="AU17" s="17">
        <f>SUM(AS17:AT17)</f>
        <v>5951</v>
      </c>
    </row>
    <row r="18" spans="1:47" ht="16.5" thickBot="1">
      <c r="A18" s="655" t="s">
        <v>727</v>
      </c>
      <c r="B18" s="658" t="s">
        <v>22</v>
      </c>
      <c r="C18" s="689">
        <v>0</v>
      </c>
      <c r="D18" s="690">
        <v>0</v>
      </c>
      <c r="E18" s="690">
        <v>0</v>
      </c>
      <c r="F18" s="436">
        <f>'(2) Graduation LMD Licence'!C147</f>
        <v>0</v>
      </c>
      <c r="G18" s="814">
        <f t="shared" si="3"/>
        <v>0</v>
      </c>
      <c r="H18" s="437">
        <f>'(3) Graduation LMD MASTER'!C222</f>
        <v>0</v>
      </c>
      <c r="I18" s="617"/>
      <c r="J18" s="689">
        <v>0</v>
      </c>
      <c r="K18" s="690">
        <v>0</v>
      </c>
      <c r="L18" s="690">
        <v>0</v>
      </c>
      <c r="M18" s="436">
        <f>'(2) Graduation LMD Licence'!Q147</f>
        <v>0</v>
      </c>
      <c r="N18" s="436">
        <f>'(3) Graduation LMD MASTER'!N222</f>
        <v>0</v>
      </c>
      <c r="O18" s="407">
        <f t="shared" si="4"/>
        <v>0</v>
      </c>
      <c r="P18" s="617"/>
      <c r="Q18" s="689">
        <v>0</v>
      </c>
      <c r="R18" s="690">
        <v>0</v>
      </c>
      <c r="S18" s="690">
        <v>0</v>
      </c>
      <c r="T18" s="815">
        <v>0</v>
      </c>
      <c r="U18" s="407">
        <f t="shared" ref="U18" si="5">SUM(Q18:T18)</f>
        <v>0</v>
      </c>
      <c r="V18" s="617"/>
      <c r="W18" s="689">
        <v>0</v>
      </c>
      <c r="X18" s="691">
        <v>0</v>
      </c>
      <c r="Z18" s="19"/>
      <c r="AA18" s="15" t="s">
        <v>22</v>
      </c>
      <c r="AB18" s="16">
        <f>11+5</f>
        <v>16</v>
      </c>
      <c r="AC18" s="16"/>
      <c r="AD18" s="16"/>
      <c r="AE18" s="16"/>
      <c r="AF18" s="16"/>
      <c r="AG18" s="16">
        <f>8+2</f>
        <v>10</v>
      </c>
      <c r="AH18" s="16"/>
      <c r="AI18" s="16"/>
      <c r="AJ18" s="16"/>
      <c r="AK18" s="16"/>
      <c r="AL18" s="16"/>
      <c r="AM18" s="16">
        <v>1</v>
      </c>
      <c r="AN18" s="16"/>
      <c r="AO18" s="16"/>
      <c r="AP18" s="16"/>
      <c r="AQ18" s="16"/>
      <c r="AR18" s="16"/>
      <c r="AS18" s="17">
        <f>AB18+AG18+AI18+AK18+AM18+AO18+AQ18</f>
        <v>27</v>
      </c>
      <c r="AT18" s="17">
        <f>AC18+AD18+AE18+AF18+AH18+AJ18+AL18+AN18+AP18+AR18</f>
        <v>0</v>
      </c>
      <c r="AU18" s="17">
        <f>SUM(AS18:AT18)</f>
        <v>27</v>
      </c>
    </row>
    <row r="19" spans="1:47" ht="6" customHeight="1" thickBot="1">
      <c r="A19" s="20"/>
      <c r="C19" s="616"/>
      <c r="D19" s="616"/>
      <c r="E19" s="616"/>
      <c r="F19" s="616"/>
      <c r="G19" s="616"/>
      <c r="H19" s="616"/>
      <c r="I19" s="617"/>
      <c r="J19" s="616"/>
      <c r="K19" s="616"/>
      <c r="L19" s="616"/>
      <c r="M19" s="616"/>
      <c r="N19" s="616"/>
      <c r="O19" s="616"/>
      <c r="P19" s="617"/>
      <c r="Q19" s="616"/>
      <c r="R19" s="616"/>
      <c r="S19" s="616"/>
      <c r="T19" s="616"/>
      <c r="U19" s="616"/>
      <c r="V19" s="617"/>
      <c r="W19" s="616"/>
      <c r="X19" s="616"/>
      <c r="Z19" s="20"/>
    </row>
    <row r="20" spans="1:47">
      <c r="A20" s="81"/>
      <c r="B20" s="84" t="s">
        <v>19</v>
      </c>
      <c r="C20" s="683"/>
      <c r="D20" s="684"/>
      <c r="E20" s="684"/>
      <c r="F20" s="684"/>
      <c r="G20" s="816">
        <f t="shared" ref="G20:G22" si="6">SUM(C20:F20)</f>
        <v>0</v>
      </c>
      <c r="H20" s="685"/>
      <c r="I20" s="617"/>
      <c r="J20" s="683"/>
      <c r="K20" s="684"/>
      <c r="L20" s="684"/>
      <c r="M20" s="684"/>
      <c r="N20" s="684"/>
      <c r="O20" s="237">
        <f>SUM(J20:N20)</f>
        <v>0</v>
      </c>
      <c r="P20" s="617"/>
      <c r="Q20" s="683"/>
      <c r="R20" s="684"/>
      <c r="S20" s="684"/>
      <c r="T20" s="812"/>
      <c r="U20" s="237">
        <f>SUM(Q20:T20)</f>
        <v>0</v>
      </c>
      <c r="V20" s="617"/>
      <c r="W20" s="683"/>
      <c r="X20" s="685"/>
      <c r="Z20" s="26" t="s">
        <v>18</v>
      </c>
      <c r="AA20" s="27" t="s">
        <v>19</v>
      </c>
      <c r="AB20" s="28">
        <f>191+368+11+5</f>
        <v>575</v>
      </c>
      <c r="AC20" s="28">
        <v>3</v>
      </c>
      <c r="AD20" s="28">
        <f>7+11</f>
        <v>18</v>
      </c>
      <c r="AE20" s="28">
        <f>38+104</f>
        <v>142</v>
      </c>
      <c r="AF20" s="28"/>
      <c r="AG20" s="28">
        <f>406+1217+8+2</f>
        <v>1633</v>
      </c>
      <c r="AH20" s="28">
        <f>27+58</f>
        <v>85</v>
      </c>
      <c r="AI20" s="28">
        <f>421+860</f>
        <v>1281</v>
      </c>
      <c r="AJ20" s="28">
        <f>24+51</f>
        <v>75</v>
      </c>
      <c r="AK20" s="28">
        <f>287+486</f>
        <v>773</v>
      </c>
      <c r="AL20" s="28">
        <f>18+48</f>
        <v>66</v>
      </c>
      <c r="AM20" s="28">
        <f>182+468+1</f>
        <v>651</v>
      </c>
      <c r="AN20" s="28">
        <f>26+69</f>
        <v>95</v>
      </c>
      <c r="AO20" s="28">
        <f>386+640</f>
        <v>1026</v>
      </c>
      <c r="AP20" s="28">
        <f>30+61</f>
        <v>91</v>
      </c>
      <c r="AQ20" s="28">
        <f>329+601</f>
        <v>930</v>
      </c>
      <c r="AR20" s="28"/>
      <c r="AS20" s="29">
        <f>AB20+AG20+AI20+AK20+AM20+AO20+AQ20</f>
        <v>6869</v>
      </c>
      <c r="AT20" s="29">
        <f>AC20+AD20+AE20+AF20+AH20+AJ20+AL20+AN20+AP20+AR20</f>
        <v>575</v>
      </c>
      <c r="AU20" s="29">
        <f>SUM(AS20:AT20)</f>
        <v>7444</v>
      </c>
    </row>
    <row r="21" spans="1:47" ht="18" customHeight="1">
      <c r="A21" s="82"/>
      <c r="B21" s="85" t="s">
        <v>21</v>
      </c>
      <c r="C21" s="686"/>
      <c r="D21" s="687"/>
      <c r="E21" s="687"/>
      <c r="F21" s="687"/>
      <c r="G21" s="817">
        <f t="shared" si="6"/>
        <v>0</v>
      </c>
      <c r="H21" s="688"/>
      <c r="I21" s="617"/>
      <c r="J21" s="686"/>
      <c r="K21" s="687"/>
      <c r="L21" s="687"/>
      <c r="M21" s="687"/>
      <c r="N21" s="687"/>
      <c r="O21" s="406">
        <f t="shared" ref="O21:O26" si="7">SUM(J21:N21)</f>
        <v>0</v>
      </c>
      <c r="P21" s="617"/>
      <c r="Q21" s="686"/>
      <c r="R21" s="687"/>
      <c r="S21" s="687"/>
      <c r="T21" s="813"/>
      <c r="U21" s="406">
        <f t="shared" ref="U21:U22" si="8">SUM(Q21:T21)</f>
        <v>0</v>
      </c>
      <c r="V21" s="617"/>
      <c r="W21" s="686"/>
      <c r="X21" s="688"/>
      <c r="Z21" s="18" t="s">
        <v>20</v>
      </c>
      <c r="AA21" s="15" t="s">
        <v>21</v>
      </c>
      <c r="AB21" s="16">
        <f>368+5</f>
        <v>373</v>
      </c>
      <c r="AC21" s="16">
        <v>2</v>
      </c>
      <c r="AD21" s="16">
        <v>11</v>
      </c>
      <c r="AE21" s="16">
        <v>104</v>
      </c>
      <c r="AF21" s="16"/>
      <c r="AG21" s="16">
        <f>2117+2</f>
        <v>2119</v>
      </c>
      <c r="AH21" s="16">
        <v>58</v>
      </c>
      <c r="AI21" s="16">
        <v>860</v>
      </c>
      <c r="AJ21" s="16">
        <v>51</v>
      </c>
      <c r="AK21" s="16">
        <v>486</v>
      </c>
      <c r="AL21" s="16">
        <v>48</v>
      </c>
      <c r="AM21" s="16">
        <v>468</v>
      </c>
      <c r="AN21" s="16">
        <v>69</v>
      </c>
      <c r="AO21" s="16">
        <v>640</v>
      </c>
      <c r="AP21" s="16">
        <v>61</v>
      </c>
      <c r="AQ21" s="16">
        <v>601</v>
      </c>
      <c r="AR21" s="16"/>
      <c r="AS21" s="17">
        <f>AB21+AG21+AI21+AK21+AM21+AO21+AQ21</f>
        <v>5547</v>
      </c>
      <c r="AT21" s="17">
        <f>AC21+AD21+AE21+AF21+AH21+AJ21+AL21+AN21+AP21+AR21</f>
        <v>404</v>
      </c>
      <c r="AU21" s="17">
        <f>SUM(AS21:AT21)</f>
        <v>5951</v>
      </c>
    </row>
    <row r="22" spans="1:47" ht="16.5" thickBot="1">
      <c r="A22" s="83"/>
      <c r="B22" s="86" t="s">
        <v>22</v>
      </c>
      <c r="C22" s="689"/>
      <c r="D22" s="690"/>
      <c r="E22" s="690"/>
      <c r="F22" s="690"/>
      <c r="G22" s="818">
        <f t="shared" si="6"/>
        <v>0</v>
      </c>
      <c r="H22" s="691"/>
      <c r="I22" s="617"/>
      <c r="J22" s="689"/>
      <c r="K22" s="690"/>
      <c r="L22" s="690"/>
      <c r="M22" s="690"/>
      <c r="N22" s="690"/>
      <c r="O22" s="407">
        <f t="shared" si="7"/>
        <v>0</v>
      </c>
      <c r="P22" s="617"/>
      <c r="Q22" s="689"/>
      <c r="R22" s="690"/>
      <c r="S22" s="690"/>
      <c r="T22" s="815"/>
      <c r="U22" s="407">
        <f t="shared" si="8"/>
        <v>0</v>
      </c>
      <c r="V22" s="617"/>
      <c r="W22" s="689"/>
      <c r="X22" s="691"/>
      <c r="Z22" s="19"/>
      <c r="AA22" s="15" t="s">
        <v>22</v>
      </c>
      <c r="AB22" s="16">
        <f>11+5</f>
        <v>16</v>
      </c>
      <c r="AC22" s="16"/>
      <c r="AD22" s="16"/>
      <c r="AE22" s="16"/>
      <c r="AF22" s="16"/>
      <c r="AG22" s="16">
        <f>8+2</f>
        <v>10</v>
      </c>
      <c r="AH22" s="16"/>
      <c r="AI22" s="16"/>
      <c r="AJ22" s="16"/>
      <c r="AK22" s="16"/>
      <c r="AL22" s="16"/>
      <c r="AM22" s="16">
        <v>1</v>
      </c>
      <c r="AN22" s="16"/>
      <c r="AO22" s="16"/>
      <c r="AP22" s="16"/>
      <c r="AQ22" s="16"/>
      <c r="AR22" s="16"/>
      <c r="AS22" s="17">
        <f>AB22+AG22+AI22+AK22+AM22+AO22+AQ22</f>
        <v>27</v>
      </c>
      <c r="AT22" s="17">
        <f>AC22+AD22+AE22+AF22+AH22+AJ22+AL22+AN22+AP22+AR22</f>
        <v>0</v>
      </c>
      <c r="AU22" s="17">
        <f>SUM(AS22:AT22)</f>
        <v>27</v>
      </c>
    </row>
    <row r="23" spans="1:47" ht="6" customHeight="1" thickBot="1">
      <c r="A23" s="20"/>
      <c r="C23" s="616"/>
      <c r="D23" s="616"/>
      <c r="E23" s="616"/>
      <c r="F23" s="616"/>
      <c r="G23" s="616"/>
      <c r="H23" s="616"/>
      <c r="I23" s="617"/>
      <c r="J23" s="616"/>
      <c r="K23" s="616"/>
      <c r="L23" s="616"/>
      <c r="M23" s="616"/>
      <c r="N23" s="616"/>
      <c r="O23" s="616"/>
      <c r="P23" s="617"/>
      <c r="Q23" s="616"/>
      <c r="R23" s="616"/>
      <c r="S23" s="616"/>
      <c r="T23" s="616"/>
      <c r="U23" s="616"/>
      <c r="V23" s="617"/>
      <c r="W23" s="616"/>
      <c r="X23" s="616"/>
      <c r="Z23" s="20"/>
    </row>
    <row r="24" spans="1:47">
      <c r="A24" s="81"/>
      <c r="B24" s="84" t="s">
        <v>19</v>
      </c>
      <c r="C24" s="683"/>
      <c r="D24" s="684"/>
      <c r="E24" s="684"/>
      <c r="F24" s="684"/>
      <c r="G24" s="816">
        <f t="shared" ref="G24:G26" si="9">SUM(C24:F24)</f>
        <v>0</v>
      </c>
      <c r="H24" s="685"/>
      <c r="I24" s="617"/>
      <c r="J24" s="683"/>
      <c r="K24" s="684"/>
      <c r="L24" s="684"/>
      <c r="M24" s="684"/>
      <c r="N24" s="684"/>
      <c r="O24" s="237">
        <f>SUM(J24:N24)</f>
        <v>0</v>
      </c>
      <c r="P24" s="617"/>
      <c r="Q24" s="683"/>
      <c r="R24" s="684"/>
      <c r="S24" s="684"/>
      <c r="T24" s="812"/>
      <c r="U24" s="237">
        <f>SUM(Q24:T24)</f>
        <v>0</v>
      </c>
      <c r="V24" s="617"/>
      <c r="W24" s="683"/>
      <c r="X24" s="685"/>
      <c r="Z24" s="26" t="s">
        <v>18</v>
      </c>
      <c r="AA24" s="27" t="s">
        <v>19</v>
      </c>
      <c r="AB24" s="28">
        <f>191+368+11+5</f>
        <v>575</v>
      </c>
      <c r="AC24" s="28">
        <v>3</v>
      </c>
      <c r="AD24" s="28">
        <f>7+11</f>
        <v>18</v>
      </c>
      <c r="AE24" s="28">
        <f>38+104</f>
        <v>142</v>
      </c>
      <c r="AF24" s="28"/>
      <c r="AG24" s="28">
        <f>406+1217+8+2</f>
        <v>1633</v>
      </c>
      <c r="AH24" s="28">
        <f>27+58</f>
        <v>85</v>
      </c>
      <c r="AI24" s="28">
        <f>421+860</f>
        <v>1281</v>
      </c>
      <c r="AJ24" s="28">
        <f>24+51</f>
        <v>75</v>
      </c>
      <c r="AK24" s="28">
        <f>287+486</f>
        <v>773</v>
      </c>
      <c r="AL24" s="28">
        <f>18+48</f>
        <v>66</v>
      </c>
      <c r="AM24" s="28">
        <f>182+468+1</f>
        <v>651</v>
      </c>
      <c r="AN24" s="28">
        <f>26+69</f>
        <v>95</v>
      </c>
      <c r="AO24" s="28">
        <f>386+640</f>
        <v>1026</v>
      </c>
      <c r="AP24" s="28">
        <f>30+61</f>
        <v>91</v>
      </c>
      <c r="AQ24" s="28">
        <f>329+601</f>
        <v>930</v>
      </c>
      <c r="AR24" s="28"/>
      <c r="AS24" s="29">
        <f>AB24+AG24+AI24+AK24+AM24+AO24+AQ24</f>
        <v>6869</v>
      </c>
      <c r="AT24" s="29">
        <f>AC24+AD24+AE24+AF24+AH24+AJ24+AL24+AN24+AP24+AR24</f>
        <v>575</v>
      </c>
      <c r="AU24" s="29">
        <f>SUM(AS24:AT24)</f>
        <v>7444</v>
      </c>
    </row>
    <row r="25" spans="1:47" ht="18" customHeight="1">
      <c r="A25" s="82"/>
      <c r="B25" s="85" t="s">
        <v>21</v>
      </c>
      <c r="C25" s="686"/>
      <c r="D25" s="687"/>
      <c r="E25" s="687"/>
      <c r="F25" s="687"/>
      <c r="G25" s="817">
        <f t="shared" si="9"/>
        <v>0</v>
      </c>
      <c r="H25" s="688"/>
      <c r="I25" s="617"/>
      <c r="J25" s="686"/>
      <c r="K25" s="687"/>
      <c r="L25" s="687"/>
      <c r="M25" s="687"/>
      <c r="N25" s="687"/>
      <c r="O25" s="406">
        <f t="shared" si="7"/>
        <v>0</v>
      </c>
      <c r="P25" s="617"/>
      <c r="Q25" s="686"/>
      <c r="R25" s="687"/>
      <c r="S25" s="687"/>
      <c r="T25" s="813"/>
      <c r="U25" s="406">
        <f t="shared" ref="U25:U26" si="10">SUM(Q25:T25)</f>
        <v>0</v>
      </c>
      <c r="V25" s="617"/>
      <c r="W25" s="686"/>
      <c r="X25" s="688"/>
      <c r="Z25" s="18" t="s">
        <v>20</v>
      </c>
      <c r="AA25" s="15" t="s">
        <v>21</v>
      </c>
      <c r="AB25" s="16">
        <f>368+5</f>
        <v>373</v>
      </c>
      <c r="AC25" s="16">
        <v>2</v>
      </c>
      <c r="AD25" s="16">
        <v>11</v>
      </c>
      <c r="AE25" s="16">
        <v>104</v>
      </c>
      <c r="AF25" s="16"/>
      <c r="AG25" s="16">
        <f>2117+2</f>
        <v>2119</v>
      </c>
      <c r="AH25" s="16">
        <v>58</v>
      </c>
      <c r="AI25" s="16">
        <v>860</v>
      </c>
      <c r="AJ25" s="16">
        <v>51</v>
      </c>
      <c r="AK25" s="16">
        <v>486</v>
      </c>
      <c r="AL25" s="16">
        <v>48</v>
      </c>
      <c r="AM25" s="16">
        <v>468</v>
      </c>
      <c r="AN25" s="16">
        <v>69</v>
      </c>
      <c r="AO25" s="16">
        <v>640</v>
      </c>
      <c r="AP25" s="16">
        <v>61</v>
      </c>
      <c r="AQ25" s="16">
        <v>601</v>
      </c>
      <c r="AR25" s="16"/>
      <c r="AS25" s="17">
        <f>AB25+AG25+AI25+AK25+AM25+AO25+AQ25</f>
        <v>5547</v>
      </c>
      <c r="AT25" s="17">
        <f>AC25+AD25+AE25+AF25+AH25+AJ25+AL25+AN25+AP25+AR25</f>
        <v>404</v>
      </c>
      <c r="AU25" s="17">
        <f>SUM(AS25:AT25)</f>
        <v>5951</v>
      </c>
    </row>
    <row r="26" spans="1:47" ht="16.5" thickBot="1">
      <c r="A26" s="83"/>
      <c r="B26" s="86" t="s">
        <v>22</v>
      </c>
      <c r="C26" s="689"/>
      <c r="D26" s="690"/>
      <c r="E26" s="690"/>
      <c r="F26" s="690"/>
      <c r="G26" s="818">
        <f t="shared" si="9"/>
        <v>0</v>
      </c>
      <c r="H26" s="691"/>
      <c r="I26" s="617"/>
      <c r="J26" s="689"/>
      <c r="K26" s="690"/>
      <c r="L26" s="690"/>
      <c r="M26" s="690"/>
      <c r="N26" s="690"/>
      <c r="O26" s="407">
        <f t="shared" si="7"/>
        <v>0</v>
      </c>
      <c r="P26" s="617"/>
      <c r="Q26" s="689"/>
      <c r="R26" s="690"/>
      <c r="S26" s="690"/>
      <c r="T26" s="815"/>
      <c r="U26" s="407">
        <f t="shared" si="10"/>
        <v>0</v>
      </c>
      <c r="V26" s="617"/>
      <c r="W26" s="689"/>
      <c r="X26" s="691"/>
      <c r="Z26" s="19"/>
      <c r="AA26" s="15" t="s">
        <v>22</v>
      </c>
      <c r="AB26" s="16">
        <f>11+5</f>
        <v>16</v>
      </c>
      <c r="AC26" s="16"/>
      <c r="AD26" s="16"/>
      <c r="AE26" s="16"/>
      <c r="AF26" s="16"/>
      <c r="AG26" s="16">
        <f>8+2</f>
        <v>10</v>
      </c>
      <c r="AH26" s="16"/>
      <c r="AI26" s="16"/>
      <c r="AJ26" s="16"/>
      <c r="AK26" s="16"/>
      <c r="AL26" s="16"/>
      <c r="AM26" s="16">
        <v>1</v>
      </c>
      <c r="AN26" s="16"/>
      <c r="AO26" s="16"/>
      <c r="AP26" s="16"/>
      <c r="AQ26" s="16"/>
      <c r="AR26" s="16"/>
      <c r="AS26" s="17">
        <f>AB26+AG26+AI26+AK26+AM26+AO26+AQ26</f>
        <v>27</v>
      </c>
      <c r="AT26" s="17">
        <f>AC26+AD26+AE26+AF26+AH26+AJ26+AL26+AN26+AP26+AR26</f>
        <v>0</v>
      </c>
      <c r="AU26" s="17">
        <f>SUM(AS26:AT26)</f>
        <v>27</v>
      </c>
    </row>
    <row r="27" spans="1:47" ht="6" customHeight="1" thickBot="1">
      <c r="A27" s="20"/>
      <c r="C27" s="616"/>
      <c r="D27" s="616"/>
      <c r="E27" s="616"/>
      <c r="F27" s="616"/>
      <c r="G27" s="616"/>
      <c r="H27" s="616"/>
      <c r="I27" s="617"/>
      <c r="J27" s="616"/>
      <c r="K27" s="616"/>
      <c r="L27" s="616"/>
      <c r="M27" s="616"/>
      <c r="N27" s="616"/>
      <c r="O27" s="616"/>
      <c r="P27" s="617"/>
      <c r="Q27" s="616"/>
      <c r="R27" s="616"/>
      <c r="S27" s="616"/>
      <c r="T27" s="616"/>
      <c r="U27" s="616"/>
      <c r="V27" s="617"/>
      <c r="W27" s="616"/>
      <c r="X27" s="616"/>
      <c r="Z27" s="20"/>
    </row>
    <row r="28" spans="1:47">
      <c r="A28" s="81"/>
      <c r="B28" s="84" t="s">
        <v>19</v>
      </c>
      <c r="C28" s="683"/>
      <c r="D28" s="684"/>
      <c r="E28" s="684"/>
      <c r="F28" s="684"/>
      <c r="G28" s="816">
        <f t="shared" ref="G28:G30" si="11">SUM(C28:F28)</f>
        <v>0</v>
      </c>
      <c r="H28" s="685"/>
      <c r="I28" s="617"/>
      <c r="J28" s="683"/>
      <c r="K28" s="684"/>
      <c r="L28" s="684"/>
      <c r="M28" s="684"/>
      <c r="N28" s="684"/>
      <c r="O28" s="237">
        <f>SUM(J28:N28)</f>
        <v>0</v>
      </c>
      <c r="P28" s="617"/>
      <c r="Q28" s="683"/>
      <c r="R28" s="684"/>
      <c r="S28" s="684"/>
      <c r="T28" s="812"/>
      <c r="U28" s="237">
        <f>SUM(Q28:T28)</f>
        <v>0</v>
      </c>
      <c r="V28" s="617"/>
      <c r="W28" s="683"/>
      <c r="X28" s="685"/>
      <c r="Z28" s="26" t="s">
        <v>18</v>
      </c>
      <c r="AA28" s="27" t="s">
        <v>19</v>
      </c>
      <c r="AB28" s="28">
        <f>191+368+11+5</f>
        <v>575</v>
      </c>
      <c r="AC28" s="28">
        <v>3</v>
      </c>
      <c r="AD28" s="28">
        <f>7+11</f>
        <v>18</v>
      </c>
      <c r="AE28" s="28">
        <f>38+104</f>
        <v>142</v>
      </c>
      <c r="AF28" s="28"/>
      <c r="AG28" s="28">
        <f>406+1217+8+2</f>
        <v>1633</v>
      </c>
      <c r="AH28" s="28">
        <f>27+58</f>
        <v>85</v>
      </c>
      <c r="AI28" s="28">
        <f>421+860</f>
        <v>1281</v>
      </c>
      <c r="AJ28" s="28">
        <f>24+51</f>
        <v>75</v>
      </c>
      <c r="AK28" s="28">
        <f>287+486</f>
        <v>773</v>
      </c>
      <c r="AL28" s="28">
        <f>18+48</f>
        <v>66</v>
      </c>
      <c r="AM28" s="28">
        <f>182+468+1</f>
        <v>651</v>
      </c>
      <c r="AN28" s="28">
        <f>26+69</f>
        <v>95</v>
      </c>
      <c r="AO28" s="28">
        <f>386+640</f>
        <v>1026</v>
      </c>
      <c r="AP28" s="28">
        <f>30+61</f>
        <v>91</v>
      </c>
      <c r="AQ28" s="28">
        <f>329+601</f>
        <v>930</v>
      </c>
      <c r="AR28" s="28"/>
      <c r="AS28" s="29">
        <f>AB28+AG28+AI28+AK28+AM28+AO28+AQ28</f>
        <v>6869</v>
      </c>
      <c r="AT28" s="29">
        <f>AC28+AD28+AE28+AF28+AH28+AJ28+AL28+AN28+AP28+AR28</f>
        <v>575</v>
      </c>
      <c r="AU28" s="29">
        <f>SUM(AS28:AT28)</f>
        <v>7444</v>
      </c>
    </row>
    <row r="29" spans="1:47" ht="18" customHeight="1">
      <c r="A29" s="82"/>
      <c r="B29" s="85" t="s">
        <v>21</v>
      </c>
      <c r="C29" s="686"/>
      <c r="D29" s="687"/>
      <c r="E29" s="687"/>
      <c r="F29" s="687"/>
      <c r="G29" s="817">
        <f t="shared" si="11"/>
        <v>0</v>
      </c>
      <c r="H29" s="688"/>
      <c r="I29" s="617"/>
      <c r="J29" s="686"/>
      <c r="K29" s="687"/>
      <c r="L29" s="687"/>
      <c r="M29" s="687"/>
      <c r="N29" s="687"/>
      <c r="O29" s="406">
        <f t="shared" ref="O29:O30" si="12">SUM(J29:N29)</f>
        <v>0</v>
      </c>
      <c r="P29" s="617"/>
      <c r="Q29" s="686"/>
      <c r="R29" s="687"/>
      <c r="S29" s="687"/>
      <c r="T29" s="813"/>
      <c r="U29" s="406">
        <f t="shared" ref="U29:U30" si="13">SUM(Q29:T29)</f>
        <v>0</v>
      </c>
      <c r="V29" s="617"/>
      <c r="W29" s="686"/>
      <c r="X29" s="688"/>
      <c r="Z29" s="18" t="s">
        <v>20</v>
      </c>
      <c r="AA29" s="15" t="s">
        <v>21</v>
      </c>
      <c r="AB29" s="16">
        <f>368+5</f>
        <v>373</v>
      </c>
      <c r="AC29" s="16">
        <v>2</v>
      </c>
      <c r="AD29" s="16">
        <v>11</v>
      </c>
      <c r="AE29" s="16">
        <v>104</v>
      </c>
      <c r="AF29" s="16"/>
      <c r="AG29" s="16">
        <f>2117+2</f>
        <v>2119</v>
      </c>
      <c r="AH29" s="16">
        <v>58</v>
      </c>
      <c r="AI29" s="16">
        <v>860</v>
      </c>
      <c r="AJ29" s="16">
        <v>51</v>
      </c>
      <c r="AK29" s="16">
        <v>486</v>
      </c>
      <c r="AL29" s="16">
        <v>48</v>
      </c>
      <c r="AM29" s="16">
        <v>468</v>
      </c>
      <c r="AN29" s="16">
        <v>69</v>
      </c>
      <c r="AO29" s="16">
        <v>640</v>
      </c>
      <c r="AP29" s="16">
        <v>61</v>
      </c>
      <c r="AQ29" s="16">
        <v>601</v>
      </c>
      <c r="AR29" s="16"/>
      <c r="AS29" s="17">
        <f>AB29+AG29+AI29+AK29+AM29+AO29+AQ29</f>
        <v>5547</v>
      </c>
      <c r="AT29" s="17">
        <f>AC29+AD29+AE29+AF29+AH29+AJ29+AL29+AN29+AP29+AR29</f>
        <v>404</v>
      </c>
      <c r="AU29" s="17">
        <f>SUM(AS29:AT29)</f>
        <v>5951</v>
      </c>
    </row>
    <row r="30" spans="1:47" ht="16.5" thickBot="1">
      <c r="A30" s="83"/>
      <c r="B30" s="86" t="s">
        <v>22</v>
      </c>
      <c r="C30" s="689"/>
      <c r="D30" s="690"/>
      <c r="E30" s="690"/>
      <c r="F30" s="690"/>
      <c r="G30" s="818">
        <f t="shared" si="11"/>
        <v>0</v>
      </c>
      <c r="H30" s="691"/>
      <c r="I30" s="617"/>
      <c r="J30" s="689"/>
      <c r="K30" s="690"/>
      <c r="L30" s="690"/>
      <c r="M30" s="690"/>
      <c r="N30" s="690"/>
      <c r="O30" s="407">
        <f t="shared" si="12"/>
        <v>0</v>
      </c>
      <c r="P30" s="617"/>
      <c r="Q30" s="689"/>
      <c r="R30" s="690"/>
      <c r="S30" s="690"/>
      <c r="T30" s="815"/>
      <c r="U30" s="407">
        <f t="shared" si="13"/>
        <v>0</v>
      </c>
      <c r="V30" s="617"/>
      <c r="W30" s="689"/>
      <c r="X30" s="691"/>
      <c r="Z30" s="19"/>
      <c r="AA30" s="15" t="s">
        <v>22</v>
      </c>
      <c r="AB30" s="16">
        <f>11+5</f>
        <v>16</v>
      </c>
      <c r="AC30" s="16"/>
      <c r="AD30" s="16"/>
      <c r="AE30" s="16"/>
      <c r="AF30" s="16"/>
      <c r="AG30" s="16">
        <f>8+2</f>
        <v>10</v>
      </c>
      <c r="AH30" s="16"/>
      <c r="AI30" s="16"/>
      <c r="AJ30" s="16"/>
      <c r="AK30" s="16"/>
      <c r="AL30" s="16"/>
      <c r="AM30" s="16">
        <v>1</v>
      </c>
      <c r="AN30" s="16"/>
      <c r="AO30" s="16"/>
      <c r="AP30" s="16"/>
      <c r="AQ30" s="16"/>
      <c r="AR30" s="16"/>
      <c r="AS30" s="17">
        <f>AB30+AG30+AI30+AK30+AM30+AO30+AQ30</f>
        <v>27</v>
      </c>
      <c r="AT30" s="17">
        <f>AC30+AD30+AE30+AF30+AH30+AJ30+AL30+AN30+AP30+AR30</f>
        <v>0</v>
      </c>
      <c r="AU30" s="17">
        <f>SUM(AS30:AT30)</f>
        <v>27</v>
      </c>
    </row>
    <row r="31" spans="1:47" ht="6" customHeight="1" thickBot="1">
      <c r="A31" s="20"/>
      <c r="C31" s="616"/>
      <c r="D31" s="616"/>
      <c r="E31" s="616"/>
      <c r="F31" s="616"/>
      <c r="G31" s="616"/>
      <c r="H31" s="616"/>
      <c r="I31" s="617"/>
      <c r="J31" s="616"/>
      <c r="K31" s="616"/>
      <c r="L31" s="616"/>
      <c r="M31" s="616"/>
      <c r="N31" s="616"/>
      <c r="O31" s="616"/>
      <c r="P31" s="617"/>
      <c r="Q31" s="616"/>
      <c r="R31" s="616"/>
      <c r="S31" s="616"/>
      <c r="T31" s="616"/>
      <c r="U31" s="616"/>
      <c r="V31" s="617"/>
      <c r="W31" s="616"/>
      <c r="X31" s="616"/>
      <c r="Z31" s="20"/>
    </row>
    <row r="32" spans="1:47">
      <c r="A32" s="81"/>
      <c r="B32" s="84" t="s">
        <v>19</v>
      </c>
      <c r="C32" s="683"/>
      <c r="D32" s="684"/>
      <c r="E32" s="684"/>
      <c r="F32" s="684"/>
      <c r="G32" s="816">
        <f t="shared" ref="G32:G34" si="14">SUM(C32:F32)</f>
        <v>0</v>
      </c>
      <c r="H32" s="685"/>
      <c r="I32" s="617"/>
      <c r="J32" s="683"/>
      <c r="K32" s="684"/>
      <c r="L32" s="684"/>
      <c r="M32" s="684"/>
      <c r="N32" s="684"/>
      <c r="O32" s="237">
        <f>SUM(J32:N32)</f>
        <v>0</v>
      </c>
      <c r="P32" s="617"/>
      <c r="Q32" s="683"/>
      <c r="R32" s="684"/>
      <c r="S32" s="684"/>
      <c r="T32" s="812"/>
      <c r="U32" s="237">
        <f>SUM(Q32:T32)</f>
        <v>0</v>
      </c>
      <c r="V32" s="617"/>
      <c r="W32" s="683"/>
      <c r="X32" s="685"/>
      <c r="Z32" s="26" t="s">
        <v>18</v>
      </c>
      <c r="AA32" s="27" t="s">
        <v>19</v>
      </c>
      <c r="AB32" s="28">
        <f>191+368+11+5</f>
        <v>575</v>
      </c>
      <c r="AC32" s="28">
        <v>3</v>
      </c>
      <c r="AD32" s="28">
        <f>7+11</f>
        <v>18</v>
      </c>
      <c r="AE32" s="28">
        <f>38+104</f>
        <v>142</v>
      </c>
      <c r="AF32" s="28"/>
      <c r="AG32" s="28">
        <f>406+1217+8+2</f>
        <v>1633</v>
      </c>
      <c r="AH32" s="28">
        <f>27+58</f>
        <v>85</v>
      </c>
      <c r="AI32" s="28">
        <f>421+860</f>
        <v>1281</v>
      </c>
      <c r="AJ32" s="28">
        <f>24+51</f>
        <v>75</v>
      </c>
      <c r="AK32" s="28">
        <f>287+486</f>
        <v>773</v>
      </c>
      <c r="AL32" s="28">
        <f>18+48</f>
        <v>66</v>
      </c>
      <c r="AM32" s="28">
        <f>182+468+1</f>
        <v>651</v>
      </c>
      <c r="AN32" s="28">
        <f>26+69</f>
        <v>95</v>
      </c>
      <c r="AO32" s="28">
        <f>386+640</f>
        <v>1026</v>
      </c>
      <c r="AP32" s="28">
        <f>30+61</f>
        <v>91</v>
      </c>
      <c r="AQ32" s="28">
        <f>329+601</f>
        <v>930</v>
      </c>
      <c r="AR32" s="28"/>
      <c r="AS32" s="29">
        <f>AB32+AG32+AI32+AK32+AM32+AO32+AQ32</f>
        <v>6869</v>
      </c>
      <c r="AT32" s="29">
        <f>AC32+AD32+AE32+AF32+AH32+AJ32+AL32+AN32+AP32+AR32</f>
        <v>575</v>
      </c>
      <c r="AU32" s="29">
        <f>SUM(AS32:AT32)</f>
        <v>7444</v>
      </c>
    </row>
    <row r="33" spans="1:47" ht="18" customHeight="1">
      <c r="A33" s="82"/>
      <c r="B33" s="85" t="s">
        <v>21</v>
      </c>
      <c r="C33" s="686"/>
      <c r="D33" s="687"/>
      <c r="E33" s="687"/>
      <c r="F33" s="687"/>
      <c r="G33" s="817">
        <f t="shared" si="14"/>
        <v>0</v>
      </c>
      <c r="H33" s="688"/>
      <c r="I33" s="617"/>
      <c r="J33" s="686"/>
      <c r="K33" s="687"/>
      <c r="L33" s="687"/>
      <c r="M33" s="687"/>
      <c r="N33" s="687"/>
      <c r="O33" s="406">
        <f t="shared" ref="O33:O34" si="15">SUM(J33:N33)</f>
        <v>0</v>
      </c>
      <c r="P33" s="617"/>
      <c r="Q33" s="686"/>
      <c r="R33" s="687"/>
      <c r="S33" s="687"/>
      <c r="T33" s="813"/>
      <c r="U33" s="406">
        <f t="shared" ref="U33:U34" si="16">SUM(Q33:T33)</f>
        <v>0</v>
      </c>
      <c r="V33" s="617"/>
      <c r="W33" s="686"/>
      <c r="X33" s="688"/>
      <c r="Z33" s="18" t="s">
        <v>20</v>
      </c>
      <c r="AA33" s="15" t="s">
        <v>21</v>
      </c>
      <c r="AB33" s="16">
        <f>368+5</f>
        <v>373</v>
      </c>
      <c r="AC33" s="16">
        <v>2</v>
      </c>
      <c r="AD33" s="16">
        <v>11</v>
      </c>
      <c r="AE33" s="16">
        <v>104</v>
      </c>
      <c r="AF33" s="16"/>
      <c r="AG33" s="16">
        <f>2117+2</f>
        <v>2119</v>
      </c>
      <c r="AH33" s="16">
        <v>58</v>
      </c>
      <c r="AI33" s="16">
        <v>860</v>
      </c>
      <c r="AJ33" s="16">
        <v>51</v>
      </c>
      <c r="AK33" s="16">
        <v>486</v>
      </c>
      <c r="AL33" s="16">
        <v>48</v>
      </c>
      <c r="AM33" s="16">
        <v>468</v>
      </c>
      <c r="AN33" s="16">
        <v>69</v>
      </c>
      <c r="AO33" s="16">
        <v>640</v>
      </c>
      <c r="AP33" s="16">
        <v>61</v>
      </c>
      <c r="AQ33" s="16">
        <v>601</v>
      </c>
      <c r="AR33" s="16"/>
      <c r="AS33" s="17">
        <f>AB33+AG33+AI33+AK33+AM33+AO33+AQ33</f>
        <v>5547</v>
      </c>
      <c r="AT33" s="17">
        <f>AC33+AD33+AE33+AF33+AH33+AJ33+AL33+AN33+AP33+AR33</f>
        <v>404</v>
      </c>
      <c r="AU33" s="17">
        <f>SUM(AS33:AT33)</f>
        <v>5951</v>
      </c>
    </row>
    <row r="34" spans="1:47" ht="16.5" thickBot="1">
      <c r="A34" s="83"/>
      <c r="B34" s="86" t="s">
        <v>22</v>
      </c>
      <c r="C34" s="689"/>
      <c r="D34" s="690"/>
      <c r="E34" s="690"/>
      <c r="F34" s="690"/>
      <c r="G34" s="818">
        <f t="shared" si="14"/>
        <v>0</v>
      </c>
      <c r="H34" s="691"/>
      <c r="I34" s="617"/>
      <c r="J34" s="689"/>
      <c r="K34" s="690"/>
      <c r="L34" s="690"/>
      <c r="M34" s="690"/>
      <c r="N34" s="690"/>
      <c r="O34" s="407">
        <f t="shared" si="15"/>
        <v>0</v>
      </c>
      <c r="P34" s="617"/>
      <c r="Q34" s="689"/>
      <c r="R34" s="690"/>
      <c r="S34" s="690"/>
      <c r="T34" s="815"/>
      <c r="U34" s="407">
        <f t="shared" si="16"/>
        <v>0</v>
      </c>
      <c r="V34" s="617"/>
      <c r="W34" s="689"/>
      <c r="X34" s="691"/>
      <c r="Z34" s="19"/>
      <c r="AA34" s="15" t="s">
        <v>22</v>
      </c>
      <c r="AB34" s="16">
        <f>11+5</f>
        <v>16</v>
      </c>
      <c r="AC34" s="16"/>
      <c r="AD34" s="16"/>
      <c r="AE34" s="16"/>
      <c r="AF34" s="16"/>
      <c r="AG34" s="16">
        <f>8+2</f>
        <v>10</v>
      </c>
      <c r="AH34" s="16"/>
      <c r="AI34" s="16"/>
      <c r="AJ34" s="16"/>
      <c r="AK34" s="16"/>
      <c r="AL34" s="16"/>
      <c r="AM34" s="16">
        <v>1</v>
      </c>
      <c r="AN34" s="16"/>
      <c r="AO34" s="16"/>
      <c r="AP34" s="16"/>
      <c r="AQ34" s="16"/>
      <c r="AR34" s="16"/>
      <c r="AS34" s="17">
        <f>AB34+AG34+AI34+AK34+AM34+AO34+AQ34</f>
        <v>27</v>
      </c>
      <c r="AT34" s="17">
        <f>AC34+AD34+AE34+AF34+AH34+AJ34+AL34+AN34+AP34+AR34</f>
        <v>0</v>
      </c>
      <c r="AU34" s="17">
        <f>SUM(AS34:AT34)</f>
        <v>27</v>
      </c>
    </row>
    <row r="35" spans="1:47" ht="6" customHeight="1" thickBot="1">
      <c r="A35" s="20"/>
      <c r="C35" s="616"/>
      <c r="D35" s="616"/>
      <c r="E35" s="616"/>
      <c r="F35" s="616"/>
      <c r="G35" s="616"/>
      <c r="H35" s="616"/>
      <c r="I35" s="617"/>
      <c r="J35" s="616"/>
      <c r="K35" s="616"/>
      <c r="L35" s="616"/>
      <c r="M35" s="616"/>
      <c r="N35" s="616"/>
      <c r="O35" s="616"/>
      <c r="P35" s="617"/>
      <c r="Q35" s="616"/>
      <c r="R35" s="616"/>
      <c r="S35" s="616"/>
      <c r="T35" s="616"/>
      <c r="U35" s="616"/>
      <c r="V35" s="617"/>
      <c r="W35" s="616"/>
      <c r="X35" s="616"/>
      <c r="Z35" s="20"/>
    </row>
    <row r="36" spans="1:47">
      <c r="A36" s="87"/>
      <c r="B36" s="84" t="s">
        <v>19</v>
      </c>
      <c r="C36" s="683"/>
      <c r="D36" s="684"/>
      <c r="E36" s="684"/>
      <c r="F36" s="684"/>
      <c r="G36" s="816">
        <f t="shared" ref="G36:G38" si="17">SUM(C36:F36)</f>
        <v>0</v>
      </c>
      <c r="H36" s="685"/>
      <c r="I36" s="617"/>
      <c r="J36" s="683"/>
      <c r="K36" s="684"/>
      <c r="L36" s="684"/>
      <c r="M36" s="684"/>
      <c r="N36" s="684"/>
      <c r="O36" s="237">
        <f>SUM(J36:N36)</f>
        <v>0</v>
      </c>
      <c r="P36" s="617"/>
      <c r="Q36" s="683"/>
      <c r="R36" s="684"/>
      <c r="S36" s="684"/>
      <c r="T36" s="812"/>
      <c r="U36" s="237">
        <f>SUM(Q36:T36)</f>
        <v>0</v>
      </c>
      <c r="V36" s="617"/>
      <c r="W36" s="683"/>
      <c r="X36" s="685"/>
      <c r="Z36" s="21"/>
      <c r="AA36" s="15" t="s">
        <v>19</v>
      </c>
      <c r="AB36" s="16">
        <f>63+73+6+1</f>
        <v>143</v>
      </c>
      <c r="AC36" s="16">
        <v>1</v>
      </c>
      <c r="AD36" s="16">
        <f>3+6</f>
        <v>9</v>
      </c>
      <c r="AE36" s="16">
        <f>30+75</f>
        <v>105</v>
      </c>
      <c r="AF36" s="16">
        <f>24+18+1+3</f>
        <v>46</v>
      </c>
      <c r="AG36" s="16">
        <f>80+215+2+1</f>
        <v>298</v>
      </c>
      <c r="AH36" s="16">
        <f>14+12+1</f>
        <v>27</v>
      </c>
      <c r="AI36" s="16">
        <f>56+180+2+1</f>
        <v>239</v>
      </c>
      <c r="AJ36" s="16">
        <f>18+15+2+1</f>
        <v>36</v>
      </c>
      <c r="AK36" s="16">
        <f>58+133+6+2</f>
        <v>199</v>
      </c>
      <c r="AL36" s="16">
        <f>26+12</f>
        <v>38</v>
      </c>
      <c r="AM36" s="16">
        <f>51+100+1+1</f>
        <v>153</v>
      </c>
      <c r="AN36" s="16">
        <v>11</v>
      </c>
      <c r="AO36" s="5"/>
      <c r="AP36" s="5"/>
      <c r="AQ36" s="5"/>
      <c r="AR36" s="5"/>
      <c r="AS36" s="17">
        <f>AB36+AG36+AI36+AK36+AM36+AO36+AQ36</f>
        <v>1032</v>
      </c>
      <c r="AT36" s="17">
        <f>AC36+AD36+AE36+AF36+AH36+AJ36+AL36+AN36+AP36+AR36</f>
        <v>273</v>
      </c>
      <c r="AU36" s="17">
        <f>SUM(AS36:AT36)</f>
        <v>1305</v>
      </c>
    </row>
    <row r="37" spans="1:47">
      <c r="A37" s="82"/>
      <c r="B37" s="85" t="s">
        <v>21</v>
      </c>
      <c r="C37" s="686"/>
      <c r="D37" s="687"/>
      <c r="E37" s="687"/>
      <c r="F37" s="687"/>
      <c r="G37" s="817">
        <f t="shared" si="17"/>
        <v>0</v>
      </c>
      <c r="H37" s="688"/>
      <c r="I37" s="617"/>
      <c r="J37" s="686"/>
      <c r="K37" s="687"/>
      <c r="L37" s="687"/>
      <c r="M37" s="687"/>
      <c r="N37" s="687"/>
      <c r="O37" s="406">
        <f t="shared" ref="O37:O38" si="18">SUM(J37:N37)</f>
        <v>0</v>
      </c>
      <c r="P37" s="617"/>
      <c r="Q37" s="686"/>
      <c r="R37" s="687"/>
      <c r="S37" s="687"/>
      <c r="T37" s="813"/>
      <c r="U37" s="406">
        <f t="shared" ref="U37:U38" si="19">SUM(Q37:T37)</f>
        <v>0</v>
      </c>
      <c r="V37" s="617"/>
      <c r="W37" s="686"/>
      <c r="X37" s="688"/>
      <c r="Z37" s="18" t="s">
        <v>23</v>
      </c>
      <c r="AA37" s="15" t="s">
        <v>21</v>
      </c>
      <c r="AB37" s="16">
        <f>73+1</f>
        <v>74</v>
      </c>
      <c r="AC37" s="16">
        <v>1</v>
      </c>
      <c r="AD37" s="16">
        <v>6</v>
      </c>
      <c r="AE37" s="16">
        <v>75</v>
      </c>
      <c r="AF37" s="16">
        <f>18+3</f>
        <v>21</v>
      </c>
      <c r="AG37" s="16">
        <f>215+1</f>
        <v>216</v>
      </c>
      <c r="AH37" s="16">
        <v>12</v>
      </c>
      <c r="AI37" s="16">
        <f>180+1</f>
        <v>181</v>
      </c>
      <c r="AJ37" s="16">
        <f>15+1</f>
        <v>16</v>
      </c>
      <c r="AK37" s="16">
        <f>133+2</f>
        <v>135</v>
      </c>
      <c r="AL37" s="16">
        <v>12</v>
      </c>
      <c r="AM37" s="16">
        <v>101</v>
      </c>
      <c r="AN37" s="16">
        <v>7</v>
      </c>
      <c r="AO37" s="5"/>
      <c r="AP37" s="5"/>
      <c r="AQ37" s="5"/>
      <c r="AR37" s="5"/>
      <c r="AS37" s="17">
        <f>AB37+AG37+AI37+AK37+AM37+AO37+AQ37</f>
        <v>707</v>
      </c>
      <c r="AT37" s="17">
        <f>AC37+AD37+AE37+AF37+AH37+AJ37+AL37+AN37+AP37+AR37</f>
        <v>150</v>
      </c>
      <c r="AU37" s="17">
        <f>SUM(AS37:AT37)</f>
        <v>857</v>
      </c>
    </row>
    <row r="38" spans="1:47" ht="16.5" thickBot="1">
      <c r="A38" s="83"/>
      <c r="B38" s="86" t="s">
        <v>22</v>
      </c>
      <c r="C38" s="689"/>
      <c r="D38" s="690"/>
      <c r="E38" s="690"/>
      <c r="F38" s="690"/>
      <c r="G38" s="818">
        <f t="shared" si="17"/>
        <v>0</v>
      </c>
      <c r="H38" s="691"/>
      <c r="I38" s="617"/>
      <c r="J38" s="689"/>
      <c r="K38" s="690"/>
      <c r="L38" s="690"/>
      <c r="M38" s="690"/>
      <c r="N38" s="690"/>
      <c r="O38" s="407">
        <f t="shared" si="18"/>
        <v>0</v>
      </c>
      <c r="P38" s="617"/>
      <c r="Q38" s="689"/>
      <c r="R38" s="690"/>
      <c r="S38" s="690"/>
      <c r="T38" s="815"/>
      <c r="U38" s="407">
        <f t="shared" si="19"/>
        <v>0</v>
      </c>
      <c r="V38" s="617"/>
      <c r="W38" s="689"/>
      <c r="X38" s="691"/>
      <c r="Z38" s="19"/>
      <c r="AA38" s="15" t="s">
        <v>22</v>
      </c>
      <c r="AB38" s="16">
        <v>7</v>
      </c>
      <c r="AC38" s="16"/>
      <c r="AD38" s="16"/>
      <c r="AE38" s="16"/>
      <c r="AF38" s="16">
        <v>4</v>
      </c>
      <c r="AG38" s="16">
        <v>3</v>
      </c>
      <c r="AH38" s="16">
        <v>1</v>
      </c>
      <c r="AI38" s="16">
        <v>3</v>
      </c>
      <c r="AJ38" s="16">
        <v>3</v>
      </c>
      <c r="AK38" s="16">
        <v>8</v>
      </c>
      <c r="AL38" s="16"/>
      <c r="AM38" s="16">
        <v>2</v>
      </c>
      <c r="AN38" s="16"/>
      <c r="AO38" s="5"/>
      <c r="AP38" s="5"/>
      <c r="AQ38" s="5"/>
      <c r="AR38" s="5"/>
      <c r="AS38" s="17">
        <f>AB38+AG38+AI38+AK38+AM38+AO38+AQ38</f>
        <v>23</v>
      </c>
      <c r="AT38" s="17">
        <f>AC38+AD38+AE38+AF38+AH38+AJ38+AL38+AN38+AP38+AR38</f>
        <v>8</v>
      </c>
      <c r="AU38" s="17">
        <f>SUM(AS38:AT38)</f>
        <v>31</v>
      </c>
    </row>
    <row r="39" spans="1:47" ht="5.25" customHeight="1" thickBot="1">
      <c r="A39" s="20"/>
      <c r="C39" s="616"/>
      <c r="D39" s="616"/>
      <c r="E39" s="616"/>
      <c r="F39" s="616"/>
      <c r="G39" s="616"/>
      <c r="H39" s="616"/>
      <c r="I39" s="617"/>
      <c r="J39" s="616"/>
      <c r="K39" s="616"/>
      <c r="L39" s="616"/>
      <c r="M39" s="616"/>
      <c r="N39" s="616"/>
      <c r="O39" s="616"/>
      <c r="P39" s="617"/>
      <c r="Q39" s="616"/>
      <c r="R39" s="616"/>
      <c r="S39" s="616"/>
      <c r="T39" s="616"/>
      <c r="U39" s="616"/>
      <c r="V39" s="617"/>
      <c r="W39" s="616"/>
      <c r="X39" s="616"/>
      <c r="Z39" s="20"/>
    </row>
    <row r="40" spans="1:47">
      <c r="A40" s="87"/>
      <c r="B40" s="84" t="s">
        <v>19</v>
      </c>
      <c r="C40" s="683"/>
      <c r="D40" s="684"/>
      <c r="E40" s="684"/>
      <c r="F40" s="684"/>
      <c r="G40" s="816">
        <f t="shared" ref="G40:G42" si="20">SUM(C40:F40)</f>
        <v>0</v>
      </c>
      <c r="H40" s="685"/>
      <c r="I40" s="617"/>
      <c r="J40" s="683"/>
      <c r="K40" s="684"/>
      <c r="L40" s="684"/>
      <c r="M40" s="684"/>
      <c r="N40" s="684"/>
      <c r="O40" s="237">
        <f>SUM(J40:N40)</f>
        <v>0</v>
      </c>
      <c r="P40" s="617"/>
      <c r="Q40" s="683"/>
      <c r="R40" s="684"/>
      <c r="S40" s="684"/>
      <c r="T40" s="812"/>
      <c r="U40" s="237">
        <f>SUM(Q40:T40)</f>
        <v>0</v>
      </c>
      <c r="V40" s="617"/>
      <c r="W40" s="683"/>
      <c r="X40" s="685"/>
      <c r="Z40" s="21"/>
      <c r="AA40" s="15" t="s">
        <v>19</v>
      </c>
      <c r="AB40" s="16">
        <f>75+142+3+4</f>
        <v>224</v>
      </c>
      <c r="AC40" s="16">
        <f>6+9</f>
        <v>15</v>
      </c>
      <c r="AD40" s="16">
        <f>11+21</f>
        <v>32</v>
      </c>
      <c r="AE40" s="16">
        <v>67</v>
      </c>
      <c r="AF40" s="16">
        <v>26</v>
      </c>
      <c r="AG40" s="16">
        <f>56+292+8+3</f>
        <v>359</v>
      </c>
      <c r="AH40" s="16">
        <f>26+29+2+1</f>
        <v>58</v>
      </c>
      <c r="AI40" s="16">
        <f>84+256+4</f>
        <v>344</v>
      </c>
      <c r="AJ40" s="16">
        <f>35+46+3</f>
        <v>84</v>
      </c>
      <c r="AK40" s="16">
        <f>102+301+3</f>
        <v>406</v>
      </c>
      <c r="AL40" s="16">
        <f>16+14</f>
        <v>30</v>
      </c>
      <c r="AM40" s="16">
        <f>91+209+1</f>
        <v>301</v>
      </c>
      <c r="AN40" s="16">
        <v>8</v>
      </c>
      <c r="AO40" s="5"/>
      <c r="AP40" s="5"/>
      <c r="AQ40" s="5"/>
      <c r="AR40" s="5"/>
      <c r="AS40" s="17">
        <f>AB40+AG40+AI40+AK40+AM40+AO40+AQ40</f>
        <v>1634</v>
      </c>
      <c r="AT40" s="17">
        <f>AC40+AD40+AE40+AF40+AH40+AJ40+AL40+AN40+AP40+AR40</f>
        <v>320</v>
      </c>
      <c r="AU40" s="17">
        <f>SUM(AS40:AT40)</f>
        <v>1954</v>
      </c>
    </row>
    <row r="41" spans="1:47">
      <c r="A41" s="82"/>
      <c r="B41" s="85" t="s">
        <v>21</v>
      </c>
      <c r="C41" s="686"/>
      <c r="D41" s="687"/>
      <c r="E41" s="687"/>
      <c r="F41" s="687"/>
      <c r="G41" s="817">
        <f t="shared" si="20"/>
        <v>0</v>
      </c>
      <c r="H41" s="688"/>
      <c r="I41" s="617"/>
      <c r="J41" s="686"/>
      <c r="K41" s="687"/>
      <c r="L41" s="687"/>
      <c r="M41" s="687"/>
      <c r="N41" s="687"/>
      <c r="O41" s="406">
        <f t="shared" ref="O41:O42" si="21">SUM(J41:N41)</f>
        <v>0</v>
      </c>
      <c r="P41" s="617"/>
      <c r="Q41" s="686"/>
      <c r="R41" s="687"/>
      <c r="S41" s="687"/>
      <c r="T41" s="813"/>
      <c r="U41" s="406">
        <f t="shared" ref="U41:U42" si="22">SUM(Q41:T41)</f>
        <v>0</v>
      </c>
      <c r="V41" s="617"/>
      <c r="W41" s="686"/>
      <c r="X41" s="688"/>
      <c r="Z41" s="18" t="s">
        <v>24</v>
      </c>
      <c r="AA41" s="15" t="s">
        <v>21</v>
      </c>
      <c r="AB41" s="16">
        <f>142+4</f>
        <v>146</v>
      </c>
      <c r="AC41" s="16">
        <v>9</v>
      </c>
      <c r="AD41" s="16">
        <v>21</v>
      </c>
      <c r="AE41" s="16">
        <v>41</v>
      </c>
      <c r="AF41" s="16">
        <v>12</v>
      </c>
      <c r="AG41" s="16">
        <v>295</v>
      </c>
      <c r="AH41" s="16">
        <v>30</v>
      </c>
      <c r="AI41" s="16">
        <f>256+2</f>
        <v>258</v>
      </c>
      <c r="AJ41" s="16">
        <v>46</v>
      </c>
      <c r="AK41" s="16">
        <v>301</v>
      </c>
      <c r="AL41" s="16">
        <v>14</v>
      </c>
      <c r="AM41" s="16">
        <v>209</v>
      </c>
      <c r="AN41" s="16">
        <v>5</v>
      </c>
      <c r="AO41" s="5"/>
      <c r="AP41" s="5"/>
      <c r="AQ41" s="5"/>
      <c r="AR41" s="5"/>
      <c r="AS41" s="17">
        <f>AB41+AG41+AI41+AK41+AM41+AO41+AQ41</f>
        <v>1209</v>
      </c>
      <c r="AT41" s="17">
        <f>AC41+AD41+AE41+AF41+AH41+AJ41+AL41+AN41+AP41+AR41</f>
        <v>178</v>
      </c>
      <c r="AU41" s="17">
        <f>SUM(AS41:AT41)</f>
        <v>1387</v>
      </c>
    </row>
    <row r="42" spans="1:47" ht="16.5" thickBot="1">
      <c r="A42" s="83"/>
      <c r="B42" s="86" t="s">
        <v>22</v>
      </c>
      <c r="C42" s="689"/>
      <c r="D42" s="690"/>
      <c r="E42" s="690"/>
      <c r="F42" s="690"/>
      <c r="G42" s="818">
        <f t="shared" si="20"/>
        <v>0</v>
      </c>
      <c r="H42" s="691"/>
      <c r="I42" s="617"/>
      <c r="J42" s="689"/>
      <c r="K42" s="690"/>
      <c r="L42" s="690"/>
      <c r="M42" s="690"/>
      <c r="N42" s="690"/>
      <c r="O42" s="407">
        <f t="shared" si="21"/>
        <v>0</v>
      </c>
      <c r="P42" s="617"/>
      <c r="Q42" s="689"/>
      <c r="R42" s="690"/>
      <c r="S42" s="690"/>
      <c r="T42" s="815"/>
      <c r="U42" s="407">
        <f t="shared" si="22"/>
        <v>0</v>
      </c>
      <c r="V42" s="617"/>
      <c r="W42" s="689"/>
      <c r="X42" s="691"/>
      <c r="Z42" s="19"/>
      <c r="AA42" s="15" t="s">
        <v>22</v>
      </c>
      <c r="AB42" s="16">
        <v>7</v>
      </c>
      <c r="AC42" s="16"/>
      <c r="AD42" s="16"/>
      <c r="AE42" s="16">
        <v>1</v>
      </c>
      <c r="AF42" s="16">
        <v>1</v>
      </c>
      <c r="AG42" s="16">
        <f>8+3</f>
        <v>11</v>
      </c>
      <c r="AH42" s="16">
        <v>3</v>
      </c>
      <c r="AI42" s="16">
        <v>4</v>
      </c>
      <c r="AJ42" s="16">
        <v>3</v>
      </c>
      <c r="AK42" s="16">
        <v>3</v>
      </c>
      <c r="AL42" s="16"/>
      <c r="AM42" s="16">
        <v>1</v>
      </c>
      <c r="AN42" s="16"/>
      <c r="AO42" s="5"/>
      <c r="AP42" s="5"/>
      <c r="AQ42" s="5"/>
      <c r="AR42" s="5"/>
      <c r="AS42" s="17">
        <f>AB42+AG42+AI42+AK42+AM42+AO42+AQ42</f>
        <v>26</v>
      </c>
      <c r="AT42" s="17">
        <f>AC42+AD42+AE42+AF42+AH42+AJ42+AL42+AN42+AP42+AR42</f>
        <v>8</v>
      </c>
      <c r="AU42" s="17">
        <f>SUM(AS42:AT42)</f>
        <v>34</v>
      </c>
    </row>
    <row r="43" spans="1:47" ht="6" customHeight="1" thickBot="1">
      <c r="A43" s="20"/>
      <c r="C43" s="616"/>
      <c r="D43" s="616"/>
      <c r="E43" s="616"/>
      <c r="F43" s="616"/>
      <c r="G43" s="616"/>
      <c r="H43" s="616"/>
      <c r="I43" s="617"/>
      <c r="J43" s="616"/>
      <c r="K43" s="616"/>
      <c r="L43" s="616"/>
      <c r="M43" s="616"/>
      <c r="N43" s="616"/>
      <c r="O43" s="616"/>
      <c r="P43" s="617"/>
      <c r="Q43" s="616"/>
      <c r="R43" s="616"/>
      <c r="S43" s="616"/>
      <c r="T43" s="616"/>
      <c r="U43" s="616"/>
      <c r="V43" s="617"/>
      <c r="W43" s="616"/>
      <c r="X43" s="616"/>
      <c r="Z43" s="20"/>
    </row>
    <row r="44" spans="1:47">
      <c r="A44" s="87"/>
      <c r="B44" s="84" t="s">
        <v>19</v>
      </c>
      <c r="C44" s="683"/>
      <c r="D44" s="684"/>
      <c r="E44" s="684"/>
      <c r="F44" s="684"/>
      <c r="G44" s="816">
        <f t="shared" ref="G44:G50" si="23">SUM(C44:F44)</f>
        <v>0</v>
      </c>
      <c r="H44" s="685"/>
      <c r="I44" s="617"/>
      <c r="J44" s="683"/>
      <c r="K44" s="684"/>
      <c r="L44" s="684"/>
      <c r="M44" s="684"/>
      <c r="N44" s="684"/>
      <c r="O44" s="237">
        <f>SUM(J44:N44)</f>
        <v>0</v>
      </c>
      <c r="P44" s="617"/>
      <c r="Q44" s="683"/>
      <c r="R44" s="684"/>
      <c r="S44" s="684"/>
      <c r="T44" s="812"/>
      <c r="U44" s="237">
        <f>SUM(Q44:T44)</f>
        <v>0</v>
      </c>
      <c r="V44" s="617"/>
      <c r="W44" s="683"/>
      <c r="X44" s="685"/>
      <c r="Z44" s="21"/>
      <c r="AA44" s="15" t="s">
        <v>19</v>
      </c>
      <c r="AB44" s="16">
        <f>63+73+6+1</f>
        <v>143</v>
      </c>
      <c r="AC44" s="16">
        <v>1</v>
      </c>
      <c r="AD44" s="16">
        <f>3+6</f>
        <v>9</v>
      </c>
      <c r="AE44" s="16">
        <f>30+75</f>
        <v>105</v>
      </c>
      <c r="AF44" s="16">
        <f>24+18+1+3</f>
        <v>46</v>
      </c>
      <c r="AG44" s="16">
        <f>80+215+2+1</f>
        <v>298</v>
      </c>
      <c r="AH44" s="16">
        <f>14+12+1</f>
        <v>27</v>
      </c>
      <c r="AI44" s="16">
        <f>56+180+2+1</f>
        <v>239</v>
      </c>
      <c r="AJ44" s="16">
        <f>18+15+2+1</f>
        <v>36</v>
      </c>
      <c r="AK44" s="16">
        <f>58+133+6+2</f>
        <v>199</v>
      </c>
      <c r="AL44" s="16">
        <f>26+12</f>
        <v>38</v>
      </c>
      <c r="AM44" s="16">
        <f>51+100+1+1</f>
        <v>153</v>
      </c>
      <c r="AN44" s="16">
        <v>11</v>
      </c>
      <c r="AO44" s="5"/>
      <c r="AP44" s="5"/>
      <c r="AQ44" s="5"/>
      <c r="AR44" s="5"/>
      <c r="AS44" s="17">
        <f>AB44+AG44+AI44+AK44+AM44+AO44+AQ44</f>
        <v>1032</v>
      </c>
      <c r="AT44" s="17">
        <f>AC44+AD44+AE44+AF44+AH44+AJ44+AL44+AN44+AP44+AR44</f>
        <v>273</v>
      </c>
      <c r="AU44" s="17">
        <f>SUM(AS44:AT44)</f>
        <v>1305</v>
      </c>
    </row>
    <row r="45" spans="1:47">
      <c r="A45" s="82"/>
      <c r="B45" s="85" t="s">
        <v>21</v>
      </c>
      <c r="C45" s="686"/>
      <c r="D45" s="687"/>
      <c r="E45" s="687"/>
      <c r="F45" s="687"/>
      <c r="G45" s="817">
        <f t="shared" si="23"/>
        <v>0</v>
      </c>
      <c r="H45" s="688"/>
      <c r="I45" s="617"/>
      <c r="J45" s="686"/>
      <c r="K45" s="687"/>
      <c r="L45" s="687"/>
      <c r="M45" s="687"/>
      <c r="N45" s="687"/>
      <c r="O45" s="406">
        <f t="shared" ref="O45:O46" si="24">SUM(J45:N45)</f>
        <v>0</v>
      </c>
      <c r="P45" s="617"/>
      <c r="Q45" s="686"/>
      <c r="R45" s="687"/>
      <c r="S45" s="687"/>
      <c r="T45" s="813"/>
      <c r="U45" s="406">
        <f t="shared" ref="U45:U46" si="25">SUM(Q45:T45)</f>
        <v>0</v>
      </c>
      <c r="V45" s="617"/>
      <c r="W45" s="686"/>
      <c r="X45" s="688"/>
      <c r="Z45" s="18" t="s">
        <v>23</v>
      </c>
      <c r="AA45" s="15" t="s">
        <v>21</v>
      </c>
      <c r="AB45" s="16">
        <f>73+1</f>
        <v>74</v>
      </c>
      <c r="AC45" s="16">
        <v>1</v>
      </c>
      <c r="AD45" s="16">
        <v>6</v>
      </c>
      <c r="AE45" s="16">
        <v>75</v>
      </c>
      <c r="AF45" s="16">
        <f>18+3</f>
        <v>21</v>
      </c>
      <c r="AG45" s="16">
        <f>215+1</f>
        <v>216</v>
      </c>
      <c r="AH45" s="16">
        <v>12</v>
      </c>
      <c r="AI45" s="16">
        <f>180+1</f>
        <v>181</v>
      </c>
      <c r="AJ45" s="16">
        <f>15+1</f>
        <v>16</v>
      </c>
      <c r="AK45" s="16">
        <f>133+2</f>
        <v>135</v>
      </c>
      <c r="AL45" s="16">
        <v>12</v>
      </c>
      <c r="AM45" s="16">
        <v>101</v>
      </c>
      <c r="AN45" s="16">
        <v>7</v>
      </c>
      <c r="AO45" s="5"/>
      <c r="AP45" s="5"/>
      <c r="AQ45" s="5"/>
      <c r="AR45" s="5"/>
      <c r="AS45" s="17">
        <f>AB45+AG45+AI45+AK45+AM45+AO45+AQ45</f>
        <v>707</v>
      </c>
      <c r="AT45" s="17">
        <f>AC45+AD45+AE45+AF45+AH45+AJ45+AL45+AN45+AP45+AR45</f>
        <v>150</v>
      </c>
      <c r="AU45" s="17">
        <f>SUM(AS45:AT45)</f>
        <v>857</v>
      </c>
    </row>
    <row r="46" spans="1:47" ht="16.5" thickBot="1">
      <c r="A46" s="83"/>
      <c r="B46" s="86" t="s">
        <v>22</v>
      </c>
      <c r="C46" s="689"/>
      <c r="D46" s="690"/>
      <c r="E46" s="690"/>
      <c r="F46" s="690"/>
      <c r="G46" s="818">
        <f t="shared" si="23"/>
        <v>0</v>
      </c>
      <c r="H46" s="691"/>
      <c r="I46" s="617"/>
      <c r="J46" s="689"/>
      <c r="K46" s="690"/>
      <c r="L46" s="690"/>
      <c r="M46" s="690"/>
      <c r="N46" s="690"/>
      <c r="O46" s="407">
        <f t="shared" si="24"/>
        <v>0</v>
      </c>
      <c r="P46" s="617"/>
      <c r="Q46" s="689"/>
      <c r="R46" s="690"/>
      <c r="S46" s="690"/>
      <c r="T46" s="815"/>
      <c r="U46" s="407">
        <f t="shared" si="25"/>
        <v>0</v>
      </c>
      <c r="V46" s="617"/>
      <c r="W46" s="689"/>
      <c r="X46" s="691"/>
      <c r="Z46" s="19"/>
      <c r="AA46" s="15" t="s">
        <v>22</v>
      </c>
      <c r="AB46" s="16">
        <v>7</v>
      </c>
      <c r="AC46" s="16"/>
      <c r="AD46" s="16"/>
      <c r="AE46" s="16"/>
      <c r="AF46" s="16">
        <v>4</v>
      </c>
      <c r="AG46" s="16">
        <v>3</v>
      </c>
      <c r="AH46" s="16">
        <v>1</v>
      </c>
      <c r="AI46" s="16">
        <v>3</v>
      </c>
      <c r="AJ46" s="16">
        <v>3</v>
      </c>
      <c r="AK46" s="16">
        <v>8</v>
      </c>
      <c r="AL46" s="16"/>
      <c r="AM46" s="16">
        <v>2</v>
      </c>
      <c r="AN46" s="16"/>
      <c r="AO46" s="5"/>
      <c r="AP46" s="5"/>
      <c r="AQ46" s="5"/>
      <c r="AR46" s="5"/>
      <c r="AS46" s="17">
        <f>AB46+AG46+AI46+AK46+AM46+AO46+AQ46</f>
        <v>23</v>
      </c>
      <c r="AT46" s="17">
        <f>AC46+AD46+AE46+AF46+AH46+AJ46+AL46+AN46+AP46+AR46</f>
        <v>8</v>
      </c>
      <c r="AU46" s="17">
        <f>SUM(AS46:AT46)</f>
        <v>31</v>
      </c>
    </row>
    <row r="47" spans="1:47" ht="6" customHeight="1" thickBot="1">
      <c r="A47" s="20"/>
      <c r="C47" s="616"/>
      <c r="D47" s="616"/>
      <c r="E47" s="616"/>
      <c r="F47" s="616"/>
      <c r="G47" s="616"/>
      <c r="H47" s="616"/>
      <c r="I47" s="617"/>
      <c r="J47" s="616"/>
      <c r="K47" s="616"/>
      <c r="L47" s="616"/>
      <c r="M47" s="616"/>
      <c r="N47" s="616"/>
      <c r="O47" s="616"/>
      <c r="P47" s="617"/>
      <c r="Q47" s="616"/>
      <c r="R47" s="616"/>
      <c r="S47" s="616"/>
      <c r="T47" s="616"/>
      <c r="U47" s="616"/>
      <c r="V47" s="617"/>
      <c r="W47" s="616"/>
      <c r="X47" s="616"/>
      <c r="Z47" s="20"/>
    </row>
    <row r="48" spans="1:47" ht="18.75" customHeight="1">
      <c r="A48" s="855"/>
      <c r="B48" s="856" t="s">
        <v>19</v>
      </c>
      <c r="C48" s="857">
        <f>+C12+C16+C20+C24+C28+C32+C36+C40+C44</f>
        <v>0</v>
      </c>
      <c r="D48" s="858">
        <f t="shared" ref="D48:F48" si="26">+D12+D16+D20+D24+D28+D32+D36+D40+D44</f>
        <v>0</v>
      </c>
      <c r="E48" s="858">
        <f t="shared" si="26"/>
        <v>0</v>
      </c>
      <c r="F48" s="858">
        <f t="shared" si="26"/>
        <v>1889</v>
      </c>
      <c r="G48" s="859">
        <f t="shared" si="23"/>
        <v>1889</v>
      </c>
      <c r="H48" s="860">
        <f t="shared" ref="H48" si="27">+H12+H16+H20+H24+H28+H32+H36+H40+H44</f>
        <v>1148</v>
      </c>
      <c r="I48" s="861"/>
      <c r="J48" s="857">
        <f>+J12+J16+J20+J24+J28+J32+J36+J40+J44</f>
        <v>0</v>
      </c>
      <c r="K48" s="858">
        <f t="shared" ref="K48:N48" si="28">+K12+K16+K20+K24+K28+K32+K36+K40+K44</f>
        <v>0</v>
      </c>
      <c r="L48" s="858">
        <f t="shared" si="28"/>
        <v>0</v>
      </c>
      <c r="M48" s="858">
        <f t="shared" si="28"/>
        <v>6485</v>
      </c>
      <c r="N48" s="858">
        <f t="shared" si="28"/>
        <v>2556</v>
      </c>
      <c r="O48" s="860">
        <f>SUM(J48:N48)</f>
        <v>9041</v>
      </c>
      <c r="P48" s="861"/>
      <c r="Q48" s="857">
        <f t="shared" ref="Q48:T48" si="29">+Q12+Q16+Q20+Q24+Q28+Q32+Q36+Q40+Q44</f>
        <v>0</v>
      </c>
      <c r="R48" s="858">
        <f t="shared" si="29"/>
        <v>0</v>
      </c>
      <c r="S48" s="858">
        <f t="shared" si="29"/>
        <v>1076</v>
      </c>
      <c r="T48" s="859">
        <f t="shared" si="29"/>
        <v>1201</v>
      </c>
      <c r="U48" s="860">
        <f>SUM(Q48:T48)</f>
        <v>2277</v>
      </c>
      <c r="V48" s="861"/>
      <c r="W48" s="857">
        <f t="shared" ref="W48:X48" si="30">+W12+W16+W20+W24+W28+W32+W36+W40+W44</f>
        <v>0</v>
      </c>
      <c r="X48" s="860">
        <f t="shared" si="30"/>
        <v>0</v>
      </c>
      <c r="Z48" s="21"/>
      <c r="AA48" s="15" t="s">
        <v>19</v>
      </c>
      <c r="AB48" s="17">
        <v>942</v>
      </c>
      <c r="AC48" s="17">
        <v>19</v>
      </c>
      <c r="AD48" s="17">
        <v>59</v>
      </c>
      <c r="AE48" s="17">
        <v>314</v>
      </c>
      <c r="AF48" s="17">
        <v>72</v>
      </c>
      <c r="AG48" s="17">
        <v>2290</v>
      </c>
      <c r="AH48" s="17">
        <v>170</v>
      </c>
      <c r="AI48" s="17">
        <v>1864</v>
      </c>
      <c r="AJ48" s="17">
        <v>195</v>
      </c>
      <c r="AK48" s="17">
        <v>1378</v>
      </c>
      <c r="AL48" s="17">
        <v>134</v>
      </c>
      <c r="AM48" s="17">
        <v>1105</v>
      </c>
      <c r="AN48" s="17">
        <v>114</v>
      </c>
      <c r="AO48" s="17">
        <v>1026</v>
      </c>
      <c r="AP48" s="17">
        <v>91</v>
      </c>
      <c r="AQ48" s="17">
        <v>930</v>
      </c>
      <c r="AR48" s="17">
        <v>0</v>
      </c>
      <c r="AS48" s="17">
        <v>9535</v>
      </c>
      <c r="AT48" s="17">
        <v>1168</v>
      </c>
      <c r="AU48" s="17">
        <v>10703</v>
      </c>
    </row>
    <row r="49" spans="1:257" ht="18.75" customHeight="1">
      <c r="A49" s="862" t="s">
        <v>828</v>
      </c>
      <c r="B49" s="863" t="s">
        <v>21</v>
      </c>
      <c r="C49" s="864">
        <f t="shared" ref="C49:C50" si="31">+C13+C17+C21+C25+C29+C33+C37+C41+C45</f>
        <v>0</v>
      </c>
      <c r="D49" s="865">
        <f t="shared" ref="D49:F49" si="32">+D13+D17+D21+D25+D29+D33+D37+D41+D45</f>
        <v>0</v>
      </c>
      <c r="E49" s="865">
        <f t="shared" si="32"/>
        <v>0</v>
      </c>
      <c r="F49" s="865">
        <f t="shared" si="32"/>
        <v>822</v>
      </c>
      <c r="G49" s="866">
        <f t="shared" si="23"/>
        <v>822</v>
      </c>
      <c r="H49" s="867">
        <f t="shared" ref="H49" si="33">+H13+H17+H21+H25+H29+H33+H37+H41+H45</f>
        <v>413</v>
      </c>
      <c r="I49" s="861"/>
      <c r="J49" s="864">
        <f t="shared" ref="J49:N49" si="34">+J13+J17+J21+J25+J29+J33+J37+J41+J45</f>
        <v>0</v>
      </c>
      <c r="K49" s="865">
        <f t="shared" si="34"/>
        <v>0</v>
      </c>
      <c r="L49" s="865">
        <f t="shared" si="34"/>
        <v>0</v>
      </c>
      <c r="M49" s="865">
        <f t="shared" si="34"/>
        <v>2634</v>
      </c>
      <c r="N49" s="865">
        <f t="shared" si="34"/>
        <v>916</v>
      </c>
      <c r="O49" s="867">
        <f t="shared" ref="O49:O50" si="35">SUM(J49:N49)</f>
        <v>3550</v>
      </c>
      <c r="P49" s="861"/>
      <c r="Q49" s="864">
        <f t="shared" ref="Q49:T49" si="36">+Q13+Q17+Q21+Q25+Q29+Q33+Q37+Q41+Q45</f>
        <v>0</v>
      </c>
      <c r="R49" s="865">
        <f t="shared" si="36"/>
        <v>0</v>
      </c>
      <c r="S49" s="865">
        <f t="shared" si="36"/>
        <v>417</v>
      </c>
      <c r="T49" s="866">
        <f t="shared" si="36"/>
        <v>532</v>
      </c>
      <c r="U49" s="867">
        <f t="shared" ref="U49:U50" si="37">SUM(Q49:T49)</f>
        <v>949</v>
      </c>
      <c r="V49" s="861"/>
      <c r="W49" s="864">
        <f t="shared" ref="W49:X49" si="38">+W13+W17+W21+W25+W29+W33+W37+W41+W45</f>
        <v>0</v>
      </c>
      <c r="X49" s="867">
        <f t="shared" si="38"/>
        <v>0</v>
      </c>
      <c r="Z49" s="22" t="s">
        <v>25</v>
      </c>
      <c r="AA49" s="15" t="s">
        <v>21</v>
      </c>
      <c r="AB49" s="17">
        <v>593</v>
      </c>
      <c r="AC49" s="17">
        <v>12</v>
      </c>
      <c r="AD49" s="17">
        <v>38</v>
      </c>
      <c r="AE49" s="17">
        <v>220</v>
      </c>
      <c r="AF49" s="17">
        <v>33</v>
      </c>
      <c r="AG49" s="17">
        <v>2630</v>
      </c>
      <c r="AH49" s="17">
        <v>100</v>
      </c>
      <c r="AI49" s="17">
        <v>1299</v>
      </c>
      <c r="AJ49" s="17">
        <v>113</v>
      </c>
      <c r="AK49" s="17">
        <v>922</v>
      </c>
      <c r="AL49" s="17">
        <v>74</v>
      </c>
      <c r="AM49" s="17">
        <v>778</v>
      </c>
      <c r="AN49" s="17">
        <v>81</v>
      </c>
      <c r="AO49" s="17">
        <v>640</v>
      </c>
      <c r="AP49" s="17">
        <v>61</v>
      </c>
      <c r="AQ49" s="17">
        <v>601</v>
      </c>
      <c r="AR49" s="17">
        <v>0</v>
      </c>
      <c r="AS49" s="17">
        <v>7463</v>
      </c>
      <c r="AT49" s="17">
        <v>732</v>
      </c>
      <c r="AU49" s="17">
        <v>8195</v>
      </c>
    </row>
    <row r="50" spans="1:257" ht="18.75" customHeight="1" thickBot="1">
      <c r="A50" s="868"/>
      <c r="B50" s="869" t="s">
        <v>22</v>
      </c>
      <c r="C50" s="870">
        <f t="shared" si="31"/>
        <v>0</v>
      </c>
      <c r="D50" s="871">
        <f t="shared" ref="D50:F50" si="39">+D14+D18+D22+D26+D30+D34+D38+D42+D46</f>
        <v>0</v>
      </c>
      <c r="E50" s="871">
        <f t="shared" si="39"/>
        <v>0</v>
      </c>
      <c r="F50" s="871">
        <f t="shared" si="39"/>
        <v>0</v>
      </c>
      <c r="G50" s="872">
        <f t="shared" si="23"/>
        <v>0</v>
      </c>
      <c r="H50" s="873">
        <f t="shared" ref="H50" si="40">+H14+H18+H22+H26+H30+H34+H38+H42+H46</f>
        <v>0</v>
      </c>
      <c r="I50" s="861"/>
      <c r="J50" s="870">
        <f t="shared" ref="J50:N50" si="41">+J14+J18+J22+J26+J30+J34+J38+J42+J46</f>
        <v>0</v>
      </c>
      <c r="K50" s="871">
        <f t="shared" si="41"/>
        <v>0</v>
      </c>
      <c r="L50" s="871">
        <f t="shared" si="41"/>
        <v>0</v>
      </c>
      <c r="M50" s="871">
        <f t="shared" si="41"/>
        <v>2</v>
      </c>
      <c r="N50" s="871">
        <f t="shared" si="41"/>
        <v>3</v>
      </c>
      <c r="O50" s="873">
        <f t="shared" si="35"/>
        <v>5</v>
      </c>
      <c r="P50" s="861"/>
      <c r="Q50" s="870">
        <f t="shared" ref="Q50:T50" si="42">+Q14+Q18+Q22+Q26+Q30+Q34+Q38+Q42+Q46</f>
        <v>0</v>
      </c>
      <c r="R50" s="871">
        <f t="shared" si="42"/>
        <v>0</v>
      </c>
      <c r="S50" s="871">
        <f t="shared" si="42"/>
        <v>0</v>
      </c>
      <c r="T50" s="872">
        <f t="shared" si="42"/>
        <v>2</v>
      </c>
      <c r="U50" s="873">
        <f t="shared" si="37"/>
        <v>2</v>
      </c>
      <c r="V50" s="861"/>
      <c r="W50" s="870">
        <f t="shared" ref="W50:X50" si="43">+W14+W18+W22+W26+W30+W34+W38+W42+W46</f>
        <v>0</v>
      </c>
      <c r="X50" s="873">
        <f t="shared" si="43"/>
        <v>0</v>
      </c>
      <c r="Z50" s="19"/>
      <c r="AA50" s="15" t="s">
        <v>22</v>
      </c>
      <c r="AB50" s="17">
        <v>30</v>
      </c>
      <c r="AC50" s="17">
        <v>0</v>
      </c>
      <c r="AD50" s="17">
        <v>0</v>
      </c>
      <c r="AE50" s="17">
        <v>1</v>
      </c>
      <c r="AF50" s="17">
        <v>5</v>
      </c>
      <c r="AG50" s="17">
        <v>24</v>
      </c>
      <c r="AH50" s="17">
        <v>4</v>
      </c>
      <c r="AI50" s="17">
        <v>7</v>
      </c>
      <c r="AJ50" s="17">
        <v>6</v>
      </c>
      <c r="AK50" s="17">
        <v>11</v>
      </c>
      <c r="AL50" s="17">
        <v>0</v>
      </c>
      <c r="AM50" s="17">
        <v>4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76</v>
      </c>
      <c r="AT50" s="17">
        <v>16</v>
      </c>
      <c r="AU50" s="17">
        <v>92</v>
      </c>
    </row>
    <row r="51" spans="1:257" ht="19.5" customHeight="1">
      <c r="A51" s="89" t="s">
        <v>40</v>
      </c>
      <c r="B51" s="24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Z51" s="23"/>
      <c r="AA51" s="24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</row>
    <row r="52" spans="1:257">
      <c r="A52" s="23"/>
      <c r="B52" s="24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Z52" s="23"/>
      <c r="AA52" s="24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</row>
    <row r="53" spans="1:257" ht="21" customHeight="1">
      <c r="A53" s="89" t="s">
        <v>112</v>
      </c>
      <c r="B53" s="24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Z53" s="23"/>
      <c r="AA53" s="24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</row>
    <row r="54" spans="1:257" ht="21" customHeight="1">
      <c r="A54" s="154" t="s">
        <v>114</v>
      </c>
      <c r="B54" s="2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Z54" s="23"/>
      <c r="AA54" s="24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</row>
    <row r="55" spans="1:257" ht="21" customHeight="1">
      <c r="A55" s="155" t="s">
        <v>120</v>
      </c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Z55" s="23"/>
      <c r="AA55" s="24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</row>
    <row r="56" spans="1:257" ht="21.75" customHeight="1">
      <c r="A56" s="154" t="s">
        <v>122</v>
      </c>
      <c r="B56" s="24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Z56" s="23"/>
      <c r="AA56" s="24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</row>
    <row r="57" spans="1:257">
      <c r="A57" s="1123" t="s">
        <v>151</v>
      </c>
      <c r="B57" s="112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Z57" s="23"/>
      <c r="AA57" s="24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</row>
    <row r="58" spans="1:257" s="4" customFormat="1" ht="5.25" customHeight="1">
      <c r="A58" s="23"/>
      <c r="B58" s="2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3"/>
      <c r="Z58" s="23"/>
      <c r="AA58" s="24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 ht="18.75">
      <c r="A59" s="1124" t="s">
        <v>26</v>
      </c>
      <c r="B59" s="1124"/>
      <c r="C59" s="1124"/>
      <c r="D59" s="1124"/>
      <c r="E59" s="1124"/>
      <c r="F59" s="1124"/>
      <c r="G59" s="1124"/>
      <c r="H59" s="1124"/>
      <c r="I59" s="1124"/>
      <c r="J59" s="1124"/>
      <c r="K59" s="1124"/>
      <c r="L59" s="1124"/>
      <c r="M59" s="1124"/>
      <c r="N59" s="1124"/>
      <c r="O59" s="1124"/>
      <c r="P59" s="1124"/>
      <c r="Q59" s="1124"/>
      <c r="R59" s="1124"/>
      <c r="S59" s="1124"/>
      <c r="T59" s="1124"/>
      <c r="U59" s="1124"/>
      <c r="V59" s="1124"/>
      <c r="W59" s="1124"/>
      <c r="X59" s="530"/>
    </row>
    <row r="60" spans="1:257" ht="16.5" thickBot="1">
      <c r="A60" s="1125" t="s">
        <v>27</v>
      </c>
      <c r="B60" s="1125"/>
      <c r="C60" s="1125"/>
      <c r="D60" s="1125"/>
      <c r="E60" s="1125"/>
      <c r="F60" s="1125"/>
      <c r="G60" s="1125"/>
      <c r="H60" s="1125"/>
      <c r="I60" s="1125"/>
      <c r="J60" s="1125"/>
      <c r="K60" s="1125"/>
      <c r="L60" s="1125"/>
      <c r="M60" s="1125"/>
      <c r="N60" s="1125"/>
      <c r="O60" s="1125"/>
      <c r="P60" s="1125"/>
      <c r="Q60" s="1125"/>
      <c r="R60" s="1125"/>
      <c r="S60" s="1125"/>
      <c r="T60" s="1125"/>
      <c r="U60" s="1125"/>
      <c r="V60" s="1125"/>
      <c r="W60" s="1125"/>
      <c r="X60" s="530"/>
    </row>
    <row r="61" spans="1:257" ht="24" thickBot="1">
      <c r="A61" s="531"/>
      <c r="B61" s="524"/>
      <c r="C61" s="532" t="s">
        <v>119</v>
      </c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33"/>
      <c r="O61" s="533"/>
      <c r="P61" s="534"/>
      <c r="Q61" s="535"/>
      <c r="R61" s="524"/>
      <c r="S61" s="524"/>
      <c r="T61" s="524"/>
      <c r="U61" s="524"/>
      <c r="V61" s="524"/>
      <c r="W61" s="524"/>
      <c r="X61" s="536"/>
    </row>
    <row r="62" spans="1:257" ht="16.5" thickBot="1">
      <c r="A62" s="531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5"/>
      <c r="Q62" s="525"/>
      <c r="R62" s="525"/>
      <c r="S62" s="525"/>
      <c r="T62" s="525"/>
      <c r="U62" s="525"/>
      <c r="V62" s="525"/>
      <c r="W62" s="525"/>
      <c r="X62" s="536"/>
    </row>
    <row r="63" spans="1:257" ht="16.5">
      <c r="A63" s="537" t="s">
        <v>149</v>
      </c>
      <c r="B63" s="538"/>
      <c r="C63" s="538" t="s">
        <v>728</v>
      </c>
      <c r="D63" s="538"/>
      <c r="E63" s="538"/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1082"/>
      <c r="Q63" s="526"/>
      <c r="R63" s="526"/>
      <c r="S63" s="526"/>
      <c r="T63" s="526"/>
      <c r="U63" s="526"/>
      <c r="V63" s="526"/>
      <c r="W63" s="526"/>
      <c r="X63" s="526"/>
    </row>
    <row r="64" spans="1:257" ht="17.25" thickBot="1">
      <c r="A64" s="539" t="s">
        <v>150</v>
      </c>
      <c r="B64" s="540"/>
      <c r="C64" s="540" t="s">
        <v>729</v>
      </c>
      <c r="D64" s="540"/>
      <c r="E64" s="540"/>
      <c r="F64" s="540"/>
      <c r="G64" s="540"/>
      <c r="H64" s="540"/>
      <c r="I64" s="540"/>
      <c r="J64" s="540"/>
      <c r="K64" s="1083"/>
      <c r="L64" s="1083"/>
      <c r="M64" s="1083"/>
      <c r="N64" s="1083"/>
      <c r="O64" s="1083"/>
      <c r="P64" s="1084"/>
      <c r="Q64" s="525"/>
      <c r="R64" s="525"/>
      <c r="S64" s="525"/>
      <c r="T64" s="525"/>
      <c r="U64" s="525"/>
      <c r="V64" s="525"/>
      <c r="W64" s="525"/>
      <c r="X64" s="536"/>
    </row>
    <row r="65" spans="1:25" ht="20.25">
      <c r="A65" s="541"/>
      <c r="B65" s="525"/>
      <c r="C65" s="525"/>
      <c r="D65" s="525"/>
      <c r="E65" s="525"/>
      <c r="F65" s="525"/>
      <c r="G65" s="525"/>
      <c r="H65" s="525"/>
      <c r="I65" s="525"/>
      <c r="J65" s="525"/>
      <c r="K65" s="525"/>
      <c r="L65" s="525"/>
      <c r="M65" s="525"/>
      <c r="N65" s="525"/>
      <c r="O65" s="525"/>
      <c r="P65" s="525"/>
      <c r="Q65" s="525"/>
      <c r="R65" s="525"/>
      <c r="S65" s="525"/>
      <c r="T65" s="525"/>
      <c r="U65" s="525"/>
      <c r="V65" s="525"/>
      <c r="W65" s="525"/>
      <c r="X65" s="536"/>
    </row>
    <row r="66" spans="1:25">
      <c r="A66" s="531"/>
      <c r="B66" s="525"/>
      <c r="C66" s="525"/>
      <c r="D66" s="525"/>
      <c r="E66" s="525"/>
      <c r="F66" s="525"/>
      <c r="G66" s="525"/>
      <c r="H66" s="525"/>
      <c r="I66" s="525"/>
      <c r="J66" s="525"/>
      <c r="K66" s="525"/>
      <c r="L66" s="525"/>
      <c r="M66" s="525"/>
      <c r="N66" s="525"/>
      <c r="O66" s="525"/>
      <c r="P66" s="525"/>
      <c r="Q66" s="525"/>
      <c r="R66" s="525"/>
      <c r="S66" s="525"/>
      <c r="T66" s="525"/>
      <c r="U66" s="525"/>
      <c r="V66" s="525"/>
      <c r="W66" s="525"/>
      <c r="X66" s="536"/>
    </row>
    <row r="67" spans="1:25" ht="16.5" thickBot="1">
      <c r="A67" s="542"/>
      <c r="B67" s="294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6"/>
    </row>
    <row r="68" spans="1:25" ht="16.5" thickBot="1">
      <c r="A68" s="542"/>
      <c r="B68" s="543"/>
      <c r="C68" s="544" t="s">
        <v>108</v>
      </c>
      <c r="D68" s="545"/>
      <c r="E68" s="545"/>
      <c r="F68" s="545"/>
      <c r="G68" s="545"/>
      <c r="H68" s="1126" t="s">
        <v>107</v>
      </c>
      <c r="I68" s="527"/>
      <c r="J68" s="544" t="s">
        <v>109</v>
      </c>
      <c r="K68" s="545"/>
      <c r="L68" s="545"/>
      <c r="M68" s="545"/>
      <c r="N68" s="545"/>
      <c r="O68" s="546"/>
      <c r="P68" s="527"/>
      <c r="Q68" s="544" t="s">
        <v>110</v>
      </c>
      <c r="R68" s="545"/>
      <c r="S68" s="545"/>
      <c r="T68" s="546"/>
      <c r="U68" s="546"/>
      <c r="V68" s="527"/>
      <c r="W68" s="1138" t="s">
        <v>113</v>
      </c>
      <c r="X68" s="1138" t="s">
        <v>111</v>
      </c>
    </row>
    <row r="69" spans="1:25" ht="79.5" thickBot="1">
      <c r="A69" s="547" t="s">
        <v>121</v>
      </c>
      <c r="B69" s="548"/>
      <c r="C69" s="549" t="s">
        <v>102</v>
      </c>
      <c r="D69" s="528" t="s">
        <v>103</v>
      </c>
      <c r="E69" s="528" t="s">
        <v>104</v>
      </c>
      <c r="F69" s="528" t="s">
        <v>105</v>
      </c>
      <c r="G69" s="550" t="s">
        <v>106</v>
      </c>
      <c r="H69" s="1127"/>
      <c r="I69" s="529"/>
      <c r="J69" s="551" t="s">
        <v>102</v>
      </c>
      <c r="K69" s="552" t="s">
        <v>103</v>
      </c>
      <c r="L69" s="528" t="s">
        <v>104</v>
      </c>
      <c r="M69" s="528" t="s">
        <v>105</v>
      </c>
      <c r="N69" s="553" t="s">
        <v>107</v>
      </c>
      <c r="O69" s="554" t="s">
        <v>106</v>
      </c>
      <c r="P69" s="529"/>
      <c r="Q69" s="551" t="s">
        <v>102</v>
      </c>
      <c r="R69" s="552" t="s">
        <v>103</v>
      </c>
      <c r="S69" s="528" t="s">
        <v>105</v>
      </c>
      <c r="T69" s="553" t="s">
        <v>107</v>
      </c>
      <c r="U69" s="554" t="s">
        <v>106</v>
      </c>
      <c r="V69" s="529"/>
      <c r="W69" s="1138"/>
      <c r="X69" s="1138"/>
    </row>
    <row r="70" spans="1:25" ht="16.5" thickBot="1">
      <c r="A70" s="555"/>
      <c r="B70" s="294"/>
      <c r="C70" s="287"/>
      <c r="D70" s="287"/>
      <c r="E70" s="287"/>
      <c r="F70" s="287"/>
      <c r="G70" s="287"/>
      <c r="H70" s="287"/>
      <c r="I70" s="286"/>
      <c r="J70" s="287"/>
      <c r="K70" s="287"/>
      <c r="L70" s="287"/>
      <c r="M70" s="287"/>
      <c r="N70" s="287"/>
      <c r="O70" s="287"/>
      <c r="P70" s="286"/>
      <c r="Q70" s="287"/>
      <c r="R70" s="287"/>
      <c r="S70" s="287"/>
      <c r="T70" s="287"/>
      <c r="U70" s="287"/>
      <c r="V70" s="286"/>
      <c r="W70" s="758"/>
      <c r="X70" s="757"/>
    </row>
    <row r="71" spans="1:25" ht="16.5" thickBot="1">
      <c r="A71" s="556"/>
      <c r="B71" s="557" t="s">
        <v>19</v>
      </c>
      <c r="C71" s="411">
        <v>0</v>
      </c>
      <c r="D71" s="412">
        <v>0</v>
      </c>
      <c r="E71" s="412">
        <v>0</v>
      </c>
      <c r="F71" s="412">
        <f>'(2) Graduation LMD Licence'!C176</f>
        <v>1177</v>
      </c>
      <c r="G71" s="416">
        <f>SUM(C71:F71)</f>
        <v>1177</v>
      </c>
      <c r="H71" s="413">
        <v>0</v>
      </c>
      <c r="I71" s="414"/>
      <c r="J71" s="411">
        <v>0</v>
      </c>
      <c r="K71" s="412">
        <v>0</v>
      </c>
      <c r="L71" s="412">
        <v>0</v>
      </c>
      <c r="M71" s="412">
        <f>'(2) Graduation LMD Licence'!Q176</f>
        <v>1929</v>
      </c>
      <c r="N71" s="412">
        <v>0</v>
      </c>
      <c r="O71" s="417">
        <f>SUM(J71:N71)</f>
        <v>1929</v>
      </c>
      <c r="P71" s="414"/>
      <c r="Q71" s="411">
        <v>0</v>
      </c>
      <c r="R71" s="412">
        <v>0</v>
      </c>
      <c r="S71" s="412">
        <v>0</v>
      </c>
      <c r="T71" s="412">
        <v>0</v>
      </c>
      <c r="U71" s="417">
        <f>SUM(Q71:T71)</f>
        <v>0</v>
      </c>
      <c r="V71" s="414"/>
      <c r="W71" s="411">
        <v>0</v>
      </c>
      <c r="X71" s="413">
        <v>0</v>
      </c>
    </row>
    <row r="72" spans="1:25" ht="16.5" thickBot="1">
      <c r="A72" s="849" t="s">
        <v>730</v>
      </c>
      <c r="B72" s="558" t="s">
        <v>21</v>
      </c>
      <c r="C72" s="418">
        <v>0</v>
      </c>
      <c r="D72" s="419">
        <v>0</v>
      </c>
      <c r="E72" s="419">
        <v>0</v>
      </c>
      <c r="F72" s="412">
        <f>'(2) Graduation LMD Licence'!C177</f>
        <v>893</v>
      </c>
      <c r="G72" s="422">
        <f t="shared" ref="G72:G73" si="44">SUM(C72:F72)</f>
        <v>893</v>
      </c>
      <c r="H72" s="420">
        <v>0</v>
      </c>
      <c r="I72" s="414"/>
      <c r="J72" s="418">
        <v>0</v>
      </c>
      <c r="K72" s="419">
        <v>0</v>
      </c>
      <c r="L72" s="419">
        <v>0</v>
      </c>
      <c r="M72" s="412">
        <f>'(2) Graduation LMD Licence'!Q177</f>
        <v>1450</v>
      </c>
      <c r="N72" s="419">
        <v>0</v>
      </c>
      <c r="O72" s="423">
        <f t="shared" ref="O72:O73" si="45">SUM(J72:N72)</f>
        <v>1450</v>
      </c>
      <c r="P72" s="414"/>
      <c r="Q72" s="418">
        <v>0</v>
      </c>
      <c r="R72" s="419">
        <v>0</v>
      </c>
      <c r="S72" s="419">
        <v>0</v>
      </c>
      <c r="T72" s="419">
        <v>0</v>
      </c>
      <c r="U72" s="423">
        <f t="shared" ref="U72:U73" si="46">SUM(Q72:T72)</f>
        <v>0</v>
      </c>
      <c r="V72" s="414"/>
      <c r="W72" s="418">
        <v>0</v>
      </c>
      <c r="X72" s="420">
        <v>0</v>
      </c>
    </row>
    <row r="73" spans="1:25" ht="16.5" thickBot="1">
      <c r="A73" s="559"/>
      <c r="B73" s="560" t="s">
        <v>22</v>
      </c>
      <c r="C73" s="424">
        <v>0</v>
      </c>
      <c r="D73" s="425">
        <v>0</v>
      </c>
      <c r="E73" s="425">
        <v>0</v>
      </c>
      <c r="F73" s="412">
        <f>'(2) Graduation LMD Licence'!C178</f>
        <v>0</v>
      </c>
      <c r="G73" s="428">
        <f t="shared" si="44"/>
        <v>0</v>
      </c>
      <c r="H73" s="426">
        <v>0</v>
      </c>
      <c r="I73" s="414"/>
      <c r="J73" s="424">
        <v>0</v>
      </c>
      <c r="K73" s="425">
        <v>0</v>
      </c>
      <c r="L73" s="425">
        <v>0</v>
      </c>
      <c r="M73" s="412">
        <f>'(2) Graduation LMD Licence'!Q178</f>
        <v>0</v>
      </c>
      <c r="N73" s="425">
        <v>0</v>
      </c>
      <c r="O73" s="429">
        <f t="shared" si="45"/>
        <v>0</v>
      </c>
      <c r="P73" s="414"/>
      <c r="Q73" s="424">
        <v>0</v>
      </c>
      <c r="R73" s="425">
        <v>0</v>
      </c>
      <c r="S73" s="425">
        <v>0</v>
      </c>
      <c r="T73" s="425">
        <v>0</v>
      </c>
      <c r="U73" s="429">
        <f t="shared" si="46"/>
        <v>0</v>
      </c>
      <c r="V73" s="414"/>
      <c r="W73" s="424">
        <v>0</v>
      </c>
      <c r="X73" s="426">
        <v>0</v>
      </c>
    </row>
    <row r="74" spans="1:25" ht="16.5" thickBot="1">
      <c r="A74" s="561"/>
      <c r="B74" s="294"/>
      <c r="C74" s="293"/>
      <c r="D74" s="293"/>
      <c r="E74" s="293"/>
      <c r="F74" s="293"/>
      <c r="G74" s="293"/>
      <c r="H74" s="293"/>
      <c r="I74" s="414"/>
      <c r="J74" s="293"/>
      <c r="K74" s="293"/>
      <c r="L74" s="293"/>
      <c r="M74" s="293"/>
      <c r="N74" s="293"/>
      <c r="O74" s="293"/>
      <c r="P74" s="414"/>
      <c r="Q74" s="293"/>
      <c r="R74" s="293"/>
      <c r="S74" s="293"/>
      <c r="T74" s="293"/>
      <c r="U74" s="293"/>
      <c r="V74" s="414"/>
      <c r="W74" s="819"/>
      <c r="X74" s="819"/>
      <c r="Y74" s="611"/>
    </row>
    <row r="75" spans="1:25" ht="16.5" thickBot="1">
      <c r="A75" s="562"/>
      <c r="B75" s="563" t="s">
        <v>19</v>
      </c>
      <c r="C75" s="411">
        <v>0</v>
      </c>
      <c r="D75" s="412">
        <v>0</v>
      </c>
      <c r="E75" s="412">
        <v>0</v>
      </c>
      <c r="F75" s="412">
        <v>0</v>
      </c>
      <c r="G75" s="416">
        <v>0</v>
      </c>
      <c r="H75" s="413">
        <f>'(3) Graduation LMD MASTER'!C371</f>
        <v>34</v>
      </c>
      <c r="I75" s="414"/>
      <c r="J75" s="411">
        <v>0</v>
      </c>
      <c r="K75" s="412">
        <v>0</v>
      </c>
      <c r="L75" s="412">
        <v>0</v>
      </c>
      <c r="M75" s="412">
        <v>0</v>
      </c>
      <c r="N75" s="412">
        <f>'(3) Graduation LMD MASTER'!N371</f>
        <v>59</v>
      </c>
      <c r="O75" s="417">
        <f>SUM(J75:N75)</f>
        <v>59</v>
      </c>
      <c r="P75" s="414"/>
      <c r="Q75" s="411">
        <v>0</v>
      </c>
      <c r="R75" s="412">
        <v>0</v>
      </c>
      <c r="S75" s="412">
        <v>0</v>
      </c>
      <c r="T75" s="412">
        <v>0</v>
      </c>
      <c r="U75" s="417">
        <f>SUM(Q75:T75)</f>
        <v>0</v>
      </c>
      <c r="V75" s="414"/>
      <c r="W75" s="411">
        <v>0</v>
      </c>
      <c r="X75" s="413">
        <v>0</v>
      </c>
    </row>
    <row r="76" spans="1:25" ht="16.5" thickBot="1">
      <c r="A76" s="850" t="s">
        <v>731</v>
      </c>
      <c r="B76" s="564" t="s">
        <v>21</v>
      </c>
      <c r="C76" s="418">
        <v>0</v>
      </c>
      <c r="D76" s="419">
        <v>0</v>
      </c>
      <c r="E76" s="419">
        <v>0</v>
      </c>
      <c r="F76" s="419">
        <v>0</v>
      </c>
      <c r="G76" s="422">
        <v>0</v>
      </c>
      <c r="H76" s="413">
        <f>'(3) Graduation LMD MASTER'!C372</f>
        <v>28</v>
      </c>
      <c r="I76" s="414"/>
      <c r="J76" s="418">
        <v>0</v>
      </c>
      <c r="K76" s="419">
        <v>0</v>
      </c>
      <c r="L76" s="419">
        <v>0</v>
      </c>
      <c r="M76" s="419">
        <v>0</v>
      </c>
      <c r="N76" s="412">
        <f>'(3) Graduation LMD MASTER'!N372</f>
        <v>45</v>
      </c>
      <c r="O76" s="423">
        <f t="shared" ref="O76:O77" si="47">SUM(J76:N76)</f>
        <v>45</v>
      </c>
      <c r="P76" s="414"/>
      <c r="Q76" s="418">
        <v>0</v>
      </c>
      <c r="R76" s="419">
        <v>0</v>
      </c>
      <c r="S76" s="419">
        <v>0</v>
      </c>
      <c r="T76" s="419">
        <v>0</v>
      </c>
      <c r="U76" s="423">
        <f>SUM(Q76:T76)</f>
        <v>0</v>
      </c>
      <c r="V76" s="414"/>
      <c r="W76" s="418">
        <v>0</v>
      </c>
      <c r="X76" s="420">
        <v>0</v>
      </c>
    </row>
    <row r="77" spans="1:25" ht="16.5" thickBot="1">
      <c r="A77" s="565"/>
      <c r="B77" s="566" t="s">
        <v>22</v>
      </c>
      <c r="C77" s="424">
        <v>0</v>
      </c>
      <c r="D77" s="425">
        <v>0</v>
      </c>
      <c r="E77" s="425">
        <v>0</v>
      </c>
      <c r="F77" s="425">
        <v>0</v>
      </c>
      <c r="G77" s="428">
        <f t="shared" ref="G77" si="48">SUM(C77:F77)</f>
        <v>0</v>
      </c>
      <c r="H77" s="413">
        <f>'(3) Graduation LMD MASTER'!C373</f>
        <v>0</v>
      </c>
      <c r="I77" s="414"/>
      <c r="J77" s="424">
        <v>0</v>
      </c>
      <c r="K77" s="425">
        <v>0</v>
      </c>
      <c r="L77" s="425">
        <v>0</v>
      </c>
      <c r="M77" s="425">
        <v>0</v>
      </c>
      <c r="N77" s="412">
        <f>'(3) Graduation LMD MASTER'!N373</f>
        <v>0</v>
      </c>
      <c r="O77" s="429">
        <f t="shared" si="47"/>
        <v>0</v>
      </c>
      <c r="P77" s="414"/>
      <c r="Q77" s="424">
        <v>0</v>
      </c>
      <c r="R77" s="425">
        <v>0</v>
      </c>
      <c r="S77" s="425">
        <v>0</v>
      </c>
      <c r="T77" s="425">
        <v>0</v>
      </c>
      <c r="U77" s="429">
        <f t="shared" ref="U77" si="49">SUM(Q77:T77)</f>
        <v>0</v>
      </c>
      <c r="V77" s="414"/>
      <c r="W77" s="424">
        <v>0</v>
      </c>
      <c r="X77" s="426">
        <v>0</v>
      </c>
    </row>
    <row r="78" spans="1:25" ht="16.5" thickBot="1">
      <c r="A78" s="561"/>
      <c r="B78" s="294"/>
      <c r="C78" s="293"/>
      <c r="D78" s="293"/>
      <c r="E78" s="293"/>
      <c r="F78" s="293"/>
      <c r="G78" s="293"/>
      <c r="H78" s="293"/>
      <c r="I78" s="414"/>
      <c r="J78" s="293"/>
      <c r="K78" s="293"/>
      <c r="L78" s="293"/>
      <c r="M78" s="293"/>
      <c r="N78" s="293"/>
      <c r="O78" s="293"/>
      <c r="P78" s="414"/>
      <c r="Q78" s="293"/>
      <c r="R78" s="293"/>
      <c r="S78" s="293"/>
      <c r="T78" s="293"/>
      <c r="U78" s="293"/>
      <c r="V78" s="414"/>
      <c r="W78" s="820"/>
      <c r="X78" s="821"/>
    </row>
    <row r="79" spans="1:25" ht="16.5" thickBot="1">
      <c r="A79" s="556"/>
      <c r="B79" s="557" t="s">
        <v>19</v>
      </c>
      <c r="C79" s="411">
        <v>0</v>
      </c>
      <c r="D79" s="412">
        <v>0</v>
      </c>
      <c r="E79" s="412">
        <v>0</v>
      </c>
      <c r="F79" s="412">
        <v>0</v>
      </c>
      <c r="G79" s="416">
        <f t="shared" ref="G79:G81" si="50">SUM(C79:F79)</f>
        <v>0</v>
      </c>
      <c r="H79" s="413">
        <f>'(3) Graduation LMD MASTER'!C298</f>
        <v>276</v>
      </c>
      <c r="I79" s="414"/>
      <c r="J79" s="411">
        <v>0</v>
      </c>
      <c r="K79" s="412">
        <v>0</v>
      </c>
      <c r="L79" s="412">
        <v>0</v>
      </c>
      <c r="M79" s="412">
        <f>'(2) Graduation LMD Licence'!Q196</f>
        <v>910</v>
      </c>
      <c r="N79" s="1085">
        <f>'(3) Graduation LMD MASTER'!N298</f>
        <v>562</v>
      </c>
      <c r="O79" s="417">
        <f>SUM(J79:N79)</f>
        <v>1472</v>
      </c>
      <c r="P79" s="414"/>
      <c r="Q79" s="411">
        <v>0</v>
      </c>
      <c r="R79" s="412">
        <v>0</v>
      </c>
      <c r="S79" s="412">
        <v>333</v>
      </c>
      <c r="T79" s="822">
        <v>369</v>
      </c>
      <c r="U79" s="417">
        <f>SUM(Q79:T79)</f>
        <v>702</v>
      </c>
      <c r="V79" s="414"/>
      <c r="W79" s="411">
        <v>0</v>
      </c>
      <c r="X79" s="413">
        <v>0</v>
      </c>
    </row>
    <row r="80" spans="1:25" ht="16.5" thickBot="1">
      <c r="A80" s="311" t="s">
        <v>732</v>
      </c>
      <c r="B80" s="558" t="s">
        <v>21</v>
      </c>
      <c r="C80" s="418">
        <v>0</v>
      </c>
      <c r="D80" s="419">
        <v>0</v>
      </c>
      <c r="E80" s="419">
        <v>0</v>
      </c>
      <c r="F80" s="419">
        <v>0</v>
      </c>
      <c r="G80" s="422">
        <f t="shared" si="50"/>
        <v>0</v>
      </c>
      <c r="H80" s="413">
        <f>'(3) Graduation LMD MASTER'!C299</f>
        <v>251</v>
      </c>
      <c r="I80" s="414"/>
      <c r="J80" s="418">
        <v>0</v>
      </c>
      <c r="K80" s="419">
        <v>0</v>
      </c>
      <c r="L80" s="419">
        <v>0</v>
      </c>
      <c r="M80" s="412">
        <f>'(2) Graduation LMD Licence'!Q197</f>
        <v>797</v>
      </c>
      <c r="N80" s="1085">
        <f>'(3) Graduation LMD MASTER'!N299</f>
        <v>497</v>
      </c>
      <c r="O80" s="423">
        <f t="shared" ref="O80:O81" si="51">SUM(J80:N80)</f>
        <v>1294</v>
      </c>
      <c r="P80" s="414"/>
      <c r="Q80" s="418">
        <v>0</v>
      </c>
      <c r="R80" s="419">
        <v>0</v>
      </c>
      <c r="S80" s="419">
        <v>302</v>
      </c>
      <c r="T80" s="823">
        <v>313</v>
      </c>
      <c r="U80" s="423">
        <f t="shared" ref="U80:U81" si="52">SUM(Q80:T80)</f>
        <v>615</v>
      </c>
      <c r="V80" s="414"/>
      <c r="W80" s="418">
        <v>0</v>
      </c>
      <c r="X80" s="420">
        <v>0</v>
      </c>
    </row>
    <row r="81" spans="1:24" ht="16.5" thickBot="1">
      <c r="A81" s="559"/>
      <c r="B81" s="560" t="s">
        <v>22</v>
      </c>
      <c r="C81" s="424">
        <v>0</v>
      </c>
      <c r="D81" s="425">
        <v>0</v>
      </c>
      <c r="E81" s="425">
        <v>0</v>
      </c>
      <c r="F81" s="425">
        <v>0</v>
      </c>
      <c r="G81" s="428">
        <f t="shared" si="50"/>
        <v>0</v>
      </c>
      <c r="H81" s="413">
        <f>'(3) Graduation LMD MASTER'!C300</f>
        <v>0</v>
      </c>
      <c r="I81" s="414"/>
      <c r="J81" s="424">
        <v>0</v>
      </c>
      <c r="K81" s="425">
        <v>0</v>
      </c>
      <c r="L81" s="425">
        <v>0</v>
      </c>
      <c r="M81" s="412">
        <f>'(2) Graduation LMD Licence'!Q198</f>
        <v>0</v>
      </c>
      <c r="N81" s="1085">
        <f>'(3) Graduation LMD MASTER'!N300</f>
        <v>0</v>
      </c>
      <c r="O81" s="429">
        <f t="shared" si="51"/>
        <v>0</v>
      </c>
      <c r="P81" s="414"/>
      <c r="Q81" s="424">
        <v>0</v>
      </c>
      <c r="R81" s="425">
        <v>0</v>
      </c>
      <c r="S81" s="425">
        <v>0</v>
      </c>
      <c r="T81" s="824">
        <v>0</v>
      </c>
      <c r="U81" s="429">
        <f t="shared" si="52"/>
        <v>0</v>
      </c>
      <c r="V81" s="414"/>
      <c r="W81" s="424">
        <v>0</v>
      </c>
      <c r="X81" s="426">
        <v>0</v>
      </c>
    </row>
    <row r="82" spans="1:24" ht="16.5" thickBot="1">
      <c r="A82" s="561"/>
      <c r="B82" s="294"/>
      <c r="C82" s="293"/>
      <c r="D82" s="293"/>
      <c r="E82" s="293"/>
      <c r="F82" s="293"/>
      <c r="G82" s="293"/>
      <c r="H82" s="293"/>
      <c r="I82" s="414"/>
      <c r="J82" s="293"/>
      <c r="K82" s="293"/>
      <c r="L82" s="293"/>
      <c r="M82" s="293"/>
      <c r="N82" s="293"/>
      <c r="O82" s="293"/>
      <c r="P82" s="414"/>
      <c r="Q82" s="293"/>
      <c r="R82" s="293"/>
      <c r="S82" s="293"/>
      <c r="T82" s="293"/>
      <c r="U82" s="293"/>
      <c r="V82" s="414"/>
      <c r="W82" s="819"/>
      <c r="X82" s="825"/>
    </row>
    <row r="83" spans="1:24" ht="16.5" thickBot="1">
      <c r="A83" s="556"/>
      <c r="B83" s="557" t="s">
        <v>19</v>
      </c>
      <c r="C83" s="411">
        <v>0</v>
      </c>
      <c r="D83" s="412">
        <v>0</v>
      </c>
      <c r="E83" s="412">
        <v>0</v>
      </c>
      <c r="F83" s="412">
        <f>'(2) Graduation LMD Licence'!C212</f>
        <v>4</v>
      </c>
      <c r="G83" s="416">
        <f t="shared" ref="G83:G85" si="53">SUM(C83:F83)</f>
        <v>4</v>
      </c>
      <c r="H83" s="413">
        <f>'(3) Graduation LMD MASTER'!C339</f>
        <v>158</v>
      </c>
      <c r="I83" s="414"/>
      <c r="J83" s="411">
        <v>0</v>
      </c>
      <c r="K83" s="412">
        <v>0</v>
      </c>
      <c r="L83" s="412">
        <v>0</v>
      </c>
      <c r="M83" s="412">
        <f>'(2) Graduation LMD Licence'!Q212</f>
        <v>391</v>
      </c>
      <c r="N83" s="1085">
        <f>'(3) Graduation LMD MASTER'!N339</f>
        <v>294</v>
      </c>
      <c r="O83" s="417">
        <f>SUM(J83:N83)</f>
        <v>685</v>
      </c>
      <c r="P83" s="414"/>
      <c r="Q83" s="411">
        <v>0</v>
      </c>
      <c r="R83" s="412">
        <v>0</v>
      </c>
      <c r="S83" s="412">
        <v>167</v>
      </c>
      <c r="T83" s="822">
        <v>125</v>
      </c>
      <c r="U83" s="417">
        <f>SUM(Q83:T83)</f>
        <v>292</v>
      </c>
      <c r="V83" s="414"/>
      <c r="W83" s="411">
        <v>0</v>
      </c>
      <c r="X83" s="413">
        <v>0</v>
      </c>
    </row>
    <row r="84" spans="1:24" ht="16.5" thickBot="1">
      <c r="A84" s="311" t="s">
        <v>183</v>
      </c>
      <c r="B84" s="558" t="s">
        <v>21</v>
      </c>
      <c r="C84" s="418">
        <v>0</v>
      </c>
      <c r="D84" s="419">
        <v>0</v>
      </c>
      <c r="E84" s="419">
        <v>0</v>
      </c>
      <c r="F84" s="412">
        <f>'(2) Graduation LMD Licence'!C213</f>
        <v>3</v>
      </c>
      <c r="G84" s="422">
        <f t="shared" si="53"/>
        <v>3</v>
      </c>
      <c r="H84" s="413">
        <f>'(3) Graduation LMD MASTER'!C340</f>
        <v>135</v>
      </c>
      <c r="I84" s="414"/>
      <c r="J84" s="418">
        <v>0</v>
      </c>
      <c r="K84" s="419">
        <v>0</v>
      </c>
      <c r="L84" s="419">
        <v>0</v>
      </c>
      <c r="M84" s="412">
        <f>'(2) Graduation LMD Licence'!Q213</f>
        <v>325</v>
      </c>
      <c r="N84" s="1085">
        <f>'(3) Graduation LMD MASTER'!N340</f>
        <v>246</v>
      </c>
      <c r="O84" s="423">
        <f t="shared" ref="O84:O85" si="54">SUM(J84:N84)</f>
        <v>571</v>
      </c>
      <c r="P84" s="414"/>
      <c r="Q84" s="418">
        <v>0</v>
      </c>
      <c r="R84" s="419">
        <v>0</v>
      </c>
      <c r="S84" s="419">
        <v>134</v>
      </c>
      <c r="T84" s="823">
        <v>104</v>
      </c>
      <c r="U84" s="423">
        <f t="shared" ref="U84:U85" si="55">SUM(Q84:T84)</f>
        <v>238</v>
      </c>
      <c r="V84" s="414"/>
      <c r="W84" s="418">
        <v>0</v>
      </c>
      <c r="X84" s="420">
        <v>0</v>
      </c>
    </row>
    <row r="85" spans="1:24" ht="16.5" thickBot="1">
      <c r="A85" s="559"/>
      <c r="B85" s="560" t="s">
        <v>22</v>
      </c>
      <c r="C85" s="424">
        <v>0</v>
      </c>
      <c r="D85" s="425">
        <v>0</v>
      </c>
      <c r="E85" s="425">
        <v>0</v>
      </c>
      <c r="F85" s="412">
        <f>'(2) Graduation LMD Licence'!C214</f>
        <v>0</v>
      </c>
      <c r="G85" s="428">
        <f t="shared" si="53"/>
        <v>0</v>
      </c>
      <c r="H85" s="413">
        <f>'(3) Graduation LMD MASTER'!C341</f>
        <v>0</v>
      </c>
      <c r="I85" s="414"/>
      <c r="J85" s="424">
        <v>0</v>
      </c>
      <c r="K85" s="425">
        <v>0</v>
      </c>
      <c r="L85" s="425">
        <v>0</v>
      </c>
      <c r="M85" s="412">
        <f>'(2) Graduation LMD Licence'!Q214</f>
        <v>0</v>
      </c>
      <c r="N85" s="1085">
        <f>'(3) Graduation LMD MASTER'!N341</f>
        <v>0</v>
      </c>
      <c r="O85" s="429">
        <f t="shared" si="54"/>
        <v>0</v>
      </c>
      <c r="P85" s="414"/>
      <c r="Q85" s="424">
        <v>0</v>
      </c>
      <c r="R85" s="425">
        <v>0</v>
      </c>
      <c r="S85" s="425">
        <v>0</v>
      </c>
      <c r="T85" s="824">
        <v>0</v>
      </c>
      <c r="U85" s="429">
        <f t="shared" si="55"/>
        <v>0</v>
      </c>
      <c r="V85" s="414"/>
      <c r="W85" s="424">
        <v>0</v>
      </c>
      <c r="X85" s="426">
        <v>0</v>
      </c>
    </row>
    <row r="86" spans="1:24" ht="16.5" thickBot="1">
      <c r="A86" s="561"/>
      <c r="B86" s="294"/>
      <c r="C86" s="293"/>
      <c r="D86" s="293"/>
      <c r="E86" s="293"/>
      <c r="F86" s="293"/>
      <c r="G86" s="293"/>
      <c r="H86" s="293"/>
      <c r="I86" s="414"/>
      <c r="J86" s="293"/>
      <c r="K86" s="293"/>
      <c r="L86" s="293"/>
      <c r="M86" s="293"/>
      <c r="N86" s="293"/>
      <c r="O86" s="293"/>
      <c r="P86" s="414"/>
      <c r="Q86" s="293"/>
      <c r="R86" s="293"/>
      <c r="S86" s="293"/>
      <c r="T86" s="293"/>
      <c r="U86" s="293"/>
      <c r="V86" s="414"/>
      <c r="W86" s="819"/>
      <c r="X86" s="825"/>
    </row>
    <row r="87" spans="1:24" ht="16.5" thickBot="1">
      <c r="A87" s="556"/>
      <c r="B87" s="557" t="s">
        <v>19</v>
      </c>
      <c r="C87" s="411">
        <v>0</v>
      </c>
      <c r="D87" s="412">
        <v>0</v>
      </c>
      <c r="E87" s="412">
        <v>0</v>
      </c>
      <c r="F87" s="412">
        <v>0</v>
      </c>
      <c r="G87" s="416">
        <f t="shared" ref="G87:G89" si="56">SUM(C87:F87)</f>
        <v>0</v>
      </c>
      <c r="H87" s="413">
        <f>'(3) Graduation LMD MASTER'!C363</f>
        <v>75</v>
      </c>
      <c r="I87" s="414"/>
      <c r="J87" s="411">
        <v>0</v>
      </c>
      <c r="K87" s="412">
        <v>0</v>
      </c>
      <c r="L87" s="412">
        <v>0</v>
      </c>
      <c r="M87" s="412">
        <f>'(2) Graduation LMD Licence'!Q220</f>
        <v>188</v>
      </c>
      <c r="N87" s="1085">
        <f>'(3) Graduation LMD MASTER'!N363</f>
        <v>151</v>
      </c>
      <c r="O87" s="417">
        <f>SUM(J87:N87)</f>
        <v>339</v>
      </c>
      <c r="P87" s="414"/>
      <c r="Q87" s="411">
        <v>0</v>
      </c>
      <c r="R87" s="412">
        <v>0</v>
      </c>
      <c r="S87" s="412">
        <v>53</v>
      </c>
      <c r="T87" s="822">
        <v>118</v>
      </c>
      <c r="U87" s="417">
        <f>SUM(Q87:T87)</f>
        <v>171</v>
      </c>
      <c r="V87" s="414"/>
      <c r="W87" s="411">
        <v>0</v>
      </c>
      <c r="X87" s="413">
        <v>0</v>
      </c>
    </row>
    <row r="88" spans="1:24" ht="16.5" thickBot="1">
      <c r="A88" s="311" t="s">
        <v>184</v>
      </c>
      <c r="B88" s="558" t="s">
        <v>21</v>
      </c>
      <c r="C88" s="418">
        <v>0</v>
      </c>
      <c r="D88" s="419">
        <v>0</v>
      </c>
      <c r="E88" s="419">
        <v>0</v>
      </c>
      <c r="F88" s="419">
        <v>0</v>
      </c>
      <c r="G88" s="422">
        <f t="shared" si="56"/>
        <v>0</v>
      </c>
      <c r="H88" s="413">
        <f>'(3) Graduation LMD MASTER'!C364</f>
        <v>58</v>
      </c>
      <c r="I88" s="414"/>
      <c r="J88" s="418">
        <v>0</v>
      </c>
      <c r="K88" s="419">
        <v>0</v>
      </c>
      <c r="L88" s="419">
        <v>0</v>
      </c>
      <c r="M88" s="412">
        <f>'(2) Graduation LMD Licence'!Q221</f>
        <v>166</v>
      </c>
      <c r="N88" s="1085">
        <f>'(3) Graduation LMD MASTER'!N364</f>
        <v>118</v>
      </c>
      <c r="O88" s="423">
        <f t="shared" ref="O88:O89" si="57">SUM(J88:N88)</f>
        <v>284</v>
      </c>
      <c r="P88" s="414"/>
      <c r="Q88" s="418">
        <v>0</v>
      </c>
      <c r="R88" s="419">
        <v>0</v>
      </c>
      <c r="S88" s="419">
        <v>41</v>
      </c>
      <c r="T88" s="823">
        <v>77</v>
      </c>
      <c r="U88" s="423">
        <f t="shared" ref="U88:U89" si="58">SUM(Q88:T88)</f>
        <v>118</v>
      </c>
      <c r="V88" s="414"/>
      <c r="W88" s="418">
        <v>0</v>
      </c>
      <c r="X88" s="420">
        <v>0</v>
      </c>
    </row>
    <row r="89" spans="1:24" ht="16.5" thickBot="1">
      <c r="A89" s="559"/>
      <c r="B89" s="560" t="s">
        <v>22</v>
      </c>
      <c r="C89" s="424">
        <v>0</v>
      </c>
      <c r="D89" s="425">
        <v>0</v>
      </c>
      <c r="E89" s="425">
        <v>0</v>
      </c>
      <c r="F89" s="425">
        <v>0</v>
      </c>
      <c r="G89" s="428">
        <f t="shared" si="56"/>
        <v>0</v>
      </c>
      <c r="H89" s="413">
        <f>'(3) Graduation LMD MASTER'!C365</f>
        <v>0</v>
      </c>
      <c r="I89" s="414"/>
      <c r="J89" s="424">
        <v>0</v>
      </c>
      <c r="K89" s="425">
        <v>0</v>
      </c>
      <c r="L89" s="425">
        <v>0</v>
      </c>
      <c r="M89" s="412">
        <f>'(2) Graduation LMD Licence'!Q222</f>
        <v>0</v>
      </c>
      <c r="N89" s="1085">
        <f>'(3) Graduation LMD MASTER'!N365</f>
        <v>0</v>
      </c>
      <c r="O89" s="429">
        <f t="shared" si="57"/>
        <v>0</v>
      </c>
      <c r="P89" s="414"/>
      <c r="Q89" s="424">
        <v>0</v>
      </c>
      <c r="R89" s="425">
        <v>0</v>
      </c>
      <c r="S89" s="425">
        <v>0</v>
      </c>
      <c r="T89" s="824">
        <v>0</v>
      </c>
      <c r="U89" s="429">
        <f t="shared" si="58"/>
        <v>0</v>
      </c>
      <c r="V89" s="414"/>
      <c r="W89" s="424">
        <v>0</v>
      </c>
      <c r="X89" s="426">
        <v>0</v>
      </c>
    </row>
    <row r="90" spans="1:24" ht="16.5" thickBot="1">
      <c r="A90" s="555"/>
      <c r="B90" s="294"/>
      <c r="C90" s="293"/>
      <c r="D90" s="293"/>
      <c r="E90" s="293"/>
      <c r="F90" s="293"/>
      <c r="G90" s="293"/>
      <c r="H90" s="293"/>
      <c r="I90" s="414"/>
      <c r="J90" s="293"/>
      <c r="K90" s="293"/>
      <c r="L90" s="293"/>
      <c r="M90" s="293"/>
      <c r="N90" s="293"/>
      <c r="O90" s="293"/>
      <c r="P90" s="414"/>
      <c r="Q90" s="293"/>
      <c r="R90" s="293"/>
      <c r="S90" s="293"/>
      <c r="T90" s="293"/>
      <c r="U90" s="293"/>
      <c r="V90" s="414"/>
      <c r="W90" s="819"/>
      <c r="X90" s="825"/>
    </row>
    <row r="91" spans="1:24">
      <c r="A91" s="562"/>
      <c r="B91" s="567" t="s">
        <v>19</v>
      </c>
      <c r="C91" s="411">
        <v>0</v>
      </c>
      <c r="D91" s="412">
        <v>0</v>
      </c>
      <c r="E91" s="412">
        <v>0</v>
      </c>
      <c r="F91" s="412">
        <v>0</v>
      </c>
      <c r="G91" s="416">
        <f t="shared" ref="G91:G93" si="59">SUM(C91:F91)</f>
        <v>0</v>
      </c>
      <c r="H91" s="413">
        <v>0</v>
      </c>
      <c r="I91" s="414"/>
      <c r="J91" s="411">
        <v>0</v>
      </c>
      <c r="K91" s="412">
        <v>0</v>
      </c>
      <c r="L91" s="412">
        <v>0</v>
      </c>
      <c r="M91" s="412">
        <v>0</v>
      </c>
      <c r="N91" s="416">
        <f t="shared" ref="N91:N93" si="60">SUM(J91:M91)</f>
        <v>0</v>
      </c>
      <c r="O91" s="413">
        <v>0</v>
      </c>
      <c r="P91" s="414"/>
      <c r="Q91" s="411">
        <v>0</v>
      </c>
      <c r="R91" s="412">
        <v>0</v>
      </c>
      <c r="S91" s="412">
        <v>0</v>
      </c>
      <c r="T91" s="412">
        <v>44</v>
      </c>
      <c r="U91" s="417">
        <f t="shared" ref="U91:U93" si="61">SUM(Q91:T91)</f>
        <v>44</v>
      </c>
      <c r="V91" s="414">
        <v>0</v>
      </c>
      <c r="W91" s="411">
        <v>0</v>
      </c>
      <c r="X91" s="413">
        <v>0</v>
      </c>
    </row>
    <row r="92" spans="1:24">
      <c r="A92" s="850" t="s">
        <v>758</v>
      </c>
      <c r="B92" s="309" t="s">
        <v>21</v>
      </c>
      <c r="C92" s="418">
        <v>0</v>
      </c>
      <c r="D92" s="419">
        <v>0</v>
      </c>
      <c r="E92" s="419">
        <v>0</v>
      </c>
      <c r="F92" s="419">
        <v>0</v>
      </c>
      <c r="G92" s="422">
        <f t="shared" si="59"/>
        <v>0</v>
      </c>
      <c r="H92" s="420">
        <v>0</v>
      </c>
      <c r="I92" s="414"/>
      <c r="J92" s="418">
        <v>0</v>
      </c>
      <c r="K92" s="419">
        <v>0</v>
      </c>
      <c r="L92" s="419">
        <v>0</v>
      </c>
      <c r="M92" s="419">
        <v>0</v>
      </c>
      <c r="N92" s="422">
        <f t="shared" si="60"/>
        <v>0</v>
      </c>
      <c r="O92" s="420">
        <v>0</v>
      </c>
      <c r="P92" s="414"/>
      <c r="Q92" s="418">
        <v>0</v>
      </c>
      <c r="R92" s="419">
        <v>0</v>
      </c>
      <c r="S92" s="419">
        <v>0</v>
      </c>
      <c r="T92" s="419">
        <v>43</v>
      </c>
      <c r="U92" s="423">
        <f t="shared" si="61"/>
        <v>43</v>
      </c>
      <c r="V92" s="414">
        <v>0</v>
      </c>
      <c r="W92" s="418">
        <v>0</v>
      </c>
      <c r="X92" s="420">
        <v>0</v>
      </c>
    </row>
    <row r="93" spans="1:24" ht="16.5" thickBot="1">
      <c r="A93" s="565"/>
      <c r="B93" s="310" t="s">
        <v>22</v>
      </c>
      <c r="C93" s="424">
        <v>0</v>
      </c>
      <c r="D93" s="425">
        <v>0</v>
      </c>
      <c r="E93" s="425">
        <v>0</v>
      </c>
      <c r="F93" s="425">
        <v>0</v>
      </c>
      <c r="G93" s="428">
        <f t="shared" si="59"/>
        <v>0</v>
      </c>
      <c r="H93" s="426">
        <v>0</v>
      </c>
      <c r="I93" s="414"/>
      <c r="J93" s="424">
        <v>0</v>
      </c>
      <c r="K93" s="425">
        <v>0</v>
      </c>
      <c r="L93" s="425">
        <v>0</v>
      </c>
      <c r="M93" s="425">
        <v>0</v>
      </c>
      <c r="N93" s="428">
        <f t="shared" si="60"/>
        <v>0</v>
      </c>
      <c r="O93" s="426">
        <v>0</v>
      </c>
      <c r="P93" s="414"/>
      <c r="Q93" s="424">
        <v>0</v>
      </c>
      <c r="R93" s="425">
        <v>0</v>
      </c>
      <c r="S93" s="425">
        <v>0</v>
      </c>
      <c r="T93" s="425">
        <v>0</v>
      </c>
      <c r="U93" s="429">
        <f t="shared" si="61"/>
        <v>0</v>
      </c>
      <c r="V93" s="414">
        <v>0</v>
      </c>
      <c r="W93" s="424">
        <v>0</v>
      </c>
      <c r="X93" s="426">
        <v>0</v>
      </c>
    </row>
    <row r="94" spans="1:24" ht="16.5" thickBot="1">
      <c r="A94" s="555"/>
      <c r="B94" s="294"/>
      <c r="C94" s="293"/>
      <c r="D94" s="293"/>
      <c r="E94" s="293"/>
      <c r="F94" s="293"/>
      <c r="G94" s="293"/>
      <c r="H94" s="293"/>
      <c r="I94" s="414"/>
      <c r="J94" s="293"/>
      <c r="K94" s="293"/>
      <c r="L94" s="293"/>
      <c r="M94" s="293"/>
      <c r="N94" s="293"/>
      <c r="O94" s="293"/>
      <c r="P94" s="414"/>
      <c r="Q94" s="293"/>
      <c r="R94" s="293"/>
      <c r="S94" s="293"/>
      <c r="T94" s="293"/>
      <c r="U94" s="293"/>
      <c r="V94" s="414"/>
      <c r="W94" s="819"/>
      <c r="X94" s="825"/>
    </row>
    <row r="95" spans="1:24">
      <c r="A95" s="562"/>
      <c r="B95" s="567" t="s">
        <v>19</v>
      </c>
      <c r="C95" s="411">
        <v>0</v>
      </c>
      <c r="D95" s="412">
        <v>0</v>
      </c>
      <c r="E95" s="412">
        <v>0</v>
      </c>
      <c r="F95" s="412">
        <v>0</v>
      </c>
      <c r="G95" s="416">
        <f t="shared" ref="G95:G97" si="62">SUM(C95:F95)</f>
        <v>0</v>
      </c>
      <c r="H95" s="413">
        <v>0</v>
      </c>
      <c r="I95" s="414"/>
      <c r="J95" s="411">
        <v>0</v>
      </c>
      <c r="K95" s="412">
        <v>0</v>
      </c>
      <c r="L95" s="412">
        <v>0</v>
      </c>
      <c r="M95" s="412">
        <v>0</v>
      </c>
      <c r="N95" s="416">
        <f t="shared" ref="N95:N97" si="63">SUM(J95:M95)</f>
        <v>0</v>
      </c>
      <c r="O95" s="413">
        <v>0</v>
      </c>
      <c r="P95" s="414"/>
      <c r="Q95" s="411">
        <v>0</v>
      </c>
      <c r="R95" s="412">
        <v>0</v>
      </c>
      <c r="S95" s="412">
        <v>0</v>
      </c>
      <c r="T95" s="412">
        <v>0</v>
      </c>
      <c r="U95" s="417">
        <f t="shared" ref="U95:U97" si="64">SUM(Q95:T95)</f>
        <v>0</v>
      </c>
      <c r="V95" s="414">
        <v>0</v>
      </c>
      <c r="W95" s="411">
        <v>0</v>
      </c>
      <c r="X95" s="413">
        <v>0</v>
      </c>
    </row>
    <row r="96" spans="1:24">
      <c r="A96" s="850" t="s">
        <v>733</v>
      </c>
      <c r="B96" s="309" t="s">
        <v>21</v>
      </c>
      <c r="C96" s="418">
        <v>0</v>
      </c>
      <c r="D96" s="419">
        <v>0</v>
      </c>
      <c r="E96" s="419">
        <v>0</v>
      </c>
      <c r="F96" s="419">
        <v>0</v>
      </c>
      <c r="G96" s="422">
        <f t="shared" si="62"/>
        <v>0</v>
      </c>
      <c r="H96" s="420">
        <v>0</v>
      </c>
      <c r="I96" s="414"/>
      <c r="J96" s="418">
        <v>0</v>
      </c>
      <c r="K96" s="419">
        <v>0</v>
      </c>
      <c r="L96" s="419">
        <v>0</v>
      </c>
      <c r="M96" s="419">
        <v>0</v>
      </c>
      <c r="N96" s="422">
        <f t="shared" si="63"/>
        <v>0</v>
      </c>
      <c r="O96" s="420">
        <v>0</v>
      </c>
      <c r="P96" s="414"/>
      <c r="Q96" s="418">
        <v>0</v>
      </c>
      <c r="R96" s="419">
        <v>0</v>
      </c>
      <c r="S96" s="419">
        <v>0</v>
      </c>
      <c r="T96" s="419">
        <v>0</v>
      </c>
      <c r="U96" s="423">
        <f t="shared" si="64"/>
        <v>0</v>
      </c>
      <c r="V96" s="414">
        <v>0</v>
      </c>
      <c r="W96" s="418">
        <v>0</v>
      </c>
      <c r="X96" s="420">
        <v>0</v>
      </c>
    </row>
    <row r="97" spans="1:24" ht="16.5" thickBot="1">
      <c r="A97" s="565"/>
      <c r="B97" s="310" t="s">
        <v>22</v>
      </c>
      <c r="C97" s="424">
        <v>0</v>
      </c>
      <c r="D97" s="425">
        <v>0</v>
      </c>
      <c r="E97" s="425">
        <v>0</v>
      </c>
      <c r="F97" s="425">
        <v>0</v>
      </c>
      <c r="G97" s="428">
        <f t="shared" si="62"/>
        <v>0</v>
      </c>
      <c r="H97" s="426">
        <v>0</v>
      </c>
      <c r="I97" s="414"/>
      <c r="J97" s="424">
        <v>0</v>
      </c>
      <c r="K97" s="425">
        <v>0</v>
      </c>
      <c r="L97" s="425">
        <v>0</v>
      </c>
      <c r="M97" s="425">
        <v>0</v>
      </c>
      <c r="N97" s="428">
        <f t="shared" si="63"/>
        <v>0</v>
      </c>
      <c r="O97" s="426">
        <v>0</v>
      </c>
      <c r="P97" s="414"/>
      <c r="Q97" s="424">
        <v>0</v>
      </c>
      <c r="R97" s="425">
        <v>0</v>
      </c>
      <c r="S97" s="425">
        <v>0</v>
      </c>
      <c r="T97" s="425">
        <v>0</v>
      </c>
      <c r="U97" s="429">
        <f t="shared" si="64"/>
        <v>0</v>
      </c>
      <c r="V97" s="414">
        <v>0</v>
      </c>
      <c r="W97" s="424">
        <v>0</v>
      </c>
      <c r="X97" s="426">
        <v>0</v>
      </c>
    </row>
    <row r="98" spans="1:24" ht="16.5" thickBot="1">
      <c r="A98" s="555"/>
      <c r="B98" s="294"/>
      <c r="C98" s="293"/>
      <c r="D98" s="293"/>
      <c r="E98" s="293"/>
      <c r="F98" s="293"/>
      <c r="G98" s="293"/>
      <c r="H98" s="293"/>
      <c r="I98" s="414"/>
      <c r="J98" s="293"/>
      <c r="K98" s="293"/>
      <c r="L98" s="293"/>
      <c r="M98" s="293"/>
      <c r="N98" s="293"/>
      <c r="O98" s="293"/>
      <c r="P98" s="414"/>
      <c r="Q98" s="293"/>
      <c r="R98" s="293"/>
      <c r="S98" s="293"/>
      <c r="T98" s="293"/>
      <c r="U98" s="414"/>
      <c r="V98" s="414"/>
      <c r="W98" s="414"/>
      <c r="X98" s="414"/>
    </row>
    <row r="99" spans="1:24" ht="16.5" thickBot="1">
      <c r="A99" s="1104" t="s">
        <v>827</v>
      </c>
      <c r="B99" s="874" t="s">
        <v>19</v>
      </c>
      <c r="C99" s="857">
        <f t="shared" ref="C99:S99" si="65">C87+C83+C79+C75+C71</f>
        <v>0</v>
      </c>
      <c r="D99" s="858">
        <f t="shared" si="65"/>
        <v>0</v>
      </c>
      <c r="E99" s="858">
        <f t="shared" si="65"/>
        <v>0</v>
      </c>
      <c r="F99" s="858">
        <f t="shared" si="65"/>
        <v>1181</v>
      </c>
      <c r="G99" s="858">
        <f t="shared" si="65"/>
        <v>1181</v>
      </c>
      <c r="H99" s="860">
        <f t="shared" si="65"/>
        <v>543</v>
      </c>
      <c r="I99" s="861">
        <f t="shared" si="65"/>
        <v>0</v>
      </c>
      <c r="J99" s="857">
        <f t="shared" si="65"/>
        <v>0</v>
      </c>
      <c r="K99" s="858">
        <f t="shared" si="65"/>
        <v>0</v>
      </c>
      <c r="L99" s="858">
        <f t="shared" si="65"/>
        <v>0</v>
      </c>
      <c r="M99" s="858">
        <f>M71+M75+M79+M83+M87+M91+M95</f>
        <v>3418</v>
      </c>
      <c r="N99" s="858">
        <f>N71+N75+N79+N83+N87+N91+N95</f>
        <v>1066</v>
      </c>
      <c r="O99" s="860">
        <f>M99+N99</f>
        <v>4484</v>
      </c>
      <c r="P99" s="861">
        <f t="shared" si="65"/>
        <v>0</v>
      </c>
      <c r="Q99" s="857">
        <f t="shared" si="65"/>
        <v>0</v>
      </c>
      <c r="R99" s="858">
        <f t="shared" si="65"/>
        <v>0</v>
      </c>
      <c r="S99" s="858">
        <f t="shared" si="65"/>
        <v>553</v>
      </c>
      <c r="T99" s="875">
        <f>T79+T83+T87+T91</f>
        <v>656</v>
      </c>
      <c r="U99" s="876">
        <f>U87+U83+U79+U75+U71+U91</f>
        <v>1209</v>
      </c>
      <c r="V99" s="861">
        <f>V87+V83+V79+V75+V71</f>
        <v>0</v>
      </c>
      <c r="W99" s="877">
        <f>'(4) POST-Graduation '!BJ767+'(4) POST-Graduation '!BA910</f>
        <v>333</v>
      </c>
      <c r="X99" s="876">
        <f>'(4) POST-Graduation '!BJ767</f>
        <v>145</v>
      </c>
    </row>
    <row r="100" spans="1:24" ht="16.5" thickBot="1">
      <c r="A100" s="1105"/>
      <c r="B100" s="878" t="s">
        <v>21</v>
      </c>
      <c r="C100" s="864">
        <f t="shared" ref="C100:S100" si="66">C88+C84+C80+C76+C72</f>
        <v>0</v>
      </c>
      <c r="D100" s="865">
        <f t="shared" si="66"/>
        <v>0</v>
      </c>
      <c r="E100" s="865">
        <f t="shared" si="66"/>
        <v>0</v>
      </c>
      <c r="F100" s="865">
        <f t="shared" si="66"/>
        <v>896</v>
      </c>
      <c r="G100" s="865">
        <f t="shared" si="66"/>
        <v>896</v>
      </c>
      <c r="H100" s="867">
        <f t="shared" si="66"/>
        <v>472</v>
      </c>
      <c r="I100" s="861">
        <f t="shared" si="66"/>
        <v>0</v>
      </c>
      <c r="J100" s="864">
        <f t="shared" si="66"/>
        <v>0</v>
      </c>
      <c r="K100" s="865">
        <f t="shared" si="66"/>
        <v>0</v>
      </c>
      <c r="L100" s="865">
        <f t="shared" si="66"/>
        <v>0</v>
      </c>
      <c r="M100" s="858">
        <f t="shared" ref="M100:N101" si="67">M72+M76+M80+M84+M88+M92+M96</f>
        <v>2738</v>
      </c>
      <c r="N100" s="858">
        <f t="shared" si="67"/>
        <v>906</v>
      </c>
      <c r="O100" s="860">
        <f t="shared" ref="O100:O101" si="68">M100+N100</f>
        <v>3644</v>
      </c>
      <c r="P100" s="861">
        <f t="shared" si="66"/>
        <v>0</v>
      </c>
      <c r="Q100" s="864">
        <f t="shared" si="66"/>
        <v>0</v>
      </c>
      <c r="R100" s="865">
        <f t="shared" si="66"/>
        <v>0</v>
      </c>
      <c r="S100" s="865">
        <f t="shared" si="66"/>
        <v>477</v>
      </c>
      <c r="T100" s="865">
        <f t="shared" ref="T100:T101" si="69">T80+T84+T88+T92</f>
        <v>537</v>
      </c>
      <c r="U100" s="867">
        <f>U88+U84+U80+U76+U72+U92</f>
        <v>1014</v>
      </c>
      <c r="V100" s="861"/>
      <c r="W100" s="864">
        <f>'(4) POST-Graduation '!BJ768+'(4) POST-Graduation '!BA911</f>
        <v>255</v>
      </c>
      <c r="X100" s="867">
        <f>'(4) POST-Graduation '!BJ768</f>
        <v>123</v>
      </c>
    </row>
    <row r="101" spans="1:24" ht="16.5" thickBot="1">
      <c r="A101" s="1106"/>
      <c r="B101" s="879" t="s">
        <v>22</v>
      </c>
      <c r="C101" s="870">
        <v>0</v>
      </c>
      <c r="D101" s="871">
        <v>0</v>
      </c>
      <c r="E101" s="871">
        <v>0</v>
      </c>
      <c r="F101" s="871">
        <v>0</v>
      </c>
      <c r="G101" s="871">
        <v>0</v>
      </c>
      <c r="H101" s="873">
        <v>0</v>
      </c>
      <c r="I101" s="861"/>
      <c r="J101" s="870">
        <v>0</v>
      </c>
      <c r="K101" s="871">
        <v>0</v>
      </c>
      <c r="L101" s="871">
        <v>0</v>
      </c>
      <c r="M101" s="858">
        <f t="shared" si="67"/>
        <v>0</v>
      </c>
      <c r="N101" s="858">
        <f t="shared" si="67"/>
        <v>0</v>
      </c>
      <c r="O101" s="860">
        <f t="shared" si="68"/>
        <v>0</v>
      </c>
      <c r="P101" s="861"/>
      <c r="Q101" s="870">
        <v>0</v>
      </c>
      <c r="R101" s="871">
        <v>0</v>
      </c>
      <c r="S101" s="871">
        <v>0</v>
      </c>
      <c r="T101" s="880">
        <f t="shared" si="69"/>
        <v>0</v>
      </c>
      <c r="U101" s="881">
        <f>U89+U85+U81+U77+U73+U93</f>
        <v>0</v>
      </c>
      <c r="V101" s="861"/>
      <c r="W101" s="882">
        <f>'(4) POST-Graduation '!BJ769+'(4) POST-Graduation '!BA912</f>
        <v>1</v>
      </c>
      <c r="X101" s="881">
        <f>'(4) POST-Graduation '!BJ769</f>
        <v>0</v>
      </c>
    </row>
    <row r="102" spans="1:24">
      <c r="A102" s="661" t="s">
        <v>40</v>
      </c>
      <c r="B102" s="618"/>
      <c r="C102" s="619"/>
      <c r="D102" s="619"/>
      <c r="E102" s="619"/>
      <c r="F102" s="619"/>
      <c r="G102" s="619"/>
    </row>
    <row r="103" spans="1:24">
      <c r="A103" s="617"/>
      <c r="B103" s="618"/>
      <c r="C103" s="619"/>
      <c r="D103" s="619"/>
      <c r="E103" s="619"/>
      <c r="F103" s="619"/>
      <c r="G103" s="619"/>
    </row>
    <row r="104" spans="1:24">
      <c r="A104" s="661" t="s">
        <v>112</v>
      </c>
      <c r="B104" s="618"/>
      <c r="C104" s="619"/>
      <c r="D104" s="619"/>
      <c r="E104" s="619"/>
      <c r="F104" s="619"/>
      <c r="G104" s="619"/>
    </row>
    <row r="105" spans="1:24">
      <c r="A105" s="677" t="s">
        <v>114</v>
      </c>
      <c r="B105" s="618"/>
      <c r="C105" s="619"/>
      <c r="D105" s="619"/>
      <c r="E105" s="619"/>
      <c r="F105" s="619"/>
      <c r="G105" s="619"/>
    </row>
    <row r="106" spans="1:24">
      <c r="A106" s="678" t="s">
        <v>120</v>
      </c>
      <c r="B106" s="618"/>
      <c r="C106" s="619"/>
      <c r="D106" s="619"/>
      <c r="E106" s="619"/>
      <c r="F106" s="619"/>
      <c r="G106" s="619"/>
    </row>
    <row r="107" spans="1:24">
      <c r="A107" s="677" t="s">
        <v>122</v>
      </c>
      <c r="B107" s="618"/>
      <c r="C107" s="619"/>
      <c r="D107" s="619"/>
      <c r="E107" s="619"/>
      <c r="F107" s="619"/>
      <c r="G107" s="619"/>
    </row>
    <row r="109" spans="1:24" ht="18.75">
      <c r="A109" s="1130" t="s">
        <v>26</v>
      </c>
      <c r="B109" s="1130"/>
      <c r="C109" s="1130"/>
      <c r="D109" s="1130"/>
      <c r="E109" s="1130"/>
      <c r="F109" s="1130"/>
      <c r="G109" s="1130"/>
      <c r="H109" s="1130"/>
      <c r="I109" s="1130"/>
      <c r="J109" s="1130"/>
      <c r="K109" s="1130"/>
      <c r="L109" s="1130"/>
      <c r="M109" s="1130"/>
      <c r="N109" s="1130"/>
      <c r="O109" s="1130"/>
      <c r="P109" s="1130"/>
      <c r="Q109" s="1130"/>
      <c r="R109" s="1130"/>
      <c r="S109" s="1130"/>
      <c r="T109" s="1130"/>
      <c r="U109" s="1130"/>
      <c r="V109" s="1130"/>
      <c r="W109" s="1130"/>
      <c r="X109" s="31"/>
    </row>
    <row r="110" spans="1:24" ht="16.5" thickBot="1">
      <c r="A110" s="1112" t="s">
        <v>27</v>
      </c>
      <c r="B110" s="1112"/>
      <c r="C110" s="1112"/>
      <c r="D110" s="1112"/>
      <c r="E110" s="1112"/>
      <c r="F110" s="1112"/>
      <c r="G110" s="1112"/>
      <c r="H110" s="1112"/>
      <c r="I110" s="1112"/>
      <c r="J110" s="1112"/>
      <c r="K110" s="1112"/>
      <c r="L110" s="1112"/>
      <c r="M110" s="1112"/>
      <c r="N110" s="1112"/>
      <c r="O110" s="1112"/>
      <c r="P110" s="1112"/>
      <c r="Q110" s="1112"/>
      <c r="R110" s="1112"/>
      <c r="S110" s="1112"/>
      <c r="T110" s="1112"/>
      <c r="U110" s="1112"/>
      <c r="V110" s="1112"/>
      <c r="W110" s="1112"/>
      <c r="X110" s="31"/>
    </row>
    <row r="111" spans="1:24" ht="24" thickBot="1">
      <c r="A111" s="32"/>
      <c r="B111" s="150"/>
      <c r="C111" s="147" t="s">
        <v>119</v>
      </c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9"/>
      <c r="Q111" s="153"/>
      <c r="R111" s="150"/>
      <c r="S111" s="150"/>
      <c r="T111" s="150"/>
      <c r="U111" s="150"/>
      <c r="V111" s="150"/>
      <c r="W111" s="150"/>
      <c r="X111" s="32"/>
    </row>
    <row r="112" spans="1:24" ht="16.5" thickBot="1">
      <c r="A112" s="33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</row>
    <row r="113" spans="1:27" ht="17.25" thickBot="1">
      <c r="A113" s="675" t="s">
        <v>149</v>
      </c>
      <c r="B113" s="151"/>
      <c r="C113" s="1134" t="s">
        <v>734</v>
      </c>
      <c r="D113" s="1134"/>
      <c r="E113" s="1134"/>
      <c r="F113" s="1134"/>
      <c r="G113" s="1134"/>
      <c r="H113" s="1134"/>
      <c r="I113" s="151"/>
      <c r="J113" s="151"/>
      <c r="K113" s="151"/>
      <c r="L113" s="151"/>
      <c r="M113" s="151"/>
      <c r="N113" s="151"/>
      <c r="O113" s="151"/>
      <c r="P113" s="152"/>
      <c r="Q113" s="265"/>
      <c r="R113" s="42"/>
      <c r="S113" s="42"/>
      <c r="T113" s="42"/>
      <c r="U113" s="42"/>
      <c r="V113" s="42"/>
      <c r="W113" s="42"/>
      <c r="X113" s="42"/>
    </row>
    <row r="114" spans="1:27" s="610" customFormat="1" ht="16.5">
      <c r="A114" s="624" t="s">
        <v>780</v>
      </c>
      <c r="B114" s="624"/>
      <c r="C114" s="246"/>
      <c r="D114" s="246"/>
      <c r="E114" s="246"/>
      <c r="F114" s="246"/>
      <c r="G114" s="246"/>
      <c r="H114" s="246"/>
      <c r="I114" s="624"/>
      <c r="J114" s="624"/>
      <c r="K114" s="624"/>
      <c r="L114" s="624"/>
      <c r="M114" s="624"/>
      <c r="N114" s="624"/>
      <c r="O114" s="624"/>
      <c r="P114" s="624"/>
      <c r="Q114" s="624"/>
      <c r="R114" s="624"/>
      <c r="S114" s="624"/>
      <c r="T114" s="624"/>
      <c r="U114" s="624"/>
      <c r="V114" s="624"/>
      <c r="W114" s="624"/>
      <c r="X114" s="624"/>
      <c r="AA114" s="609"/>
    </row>
    <row r="115" spans="1:27" ht="12.75" customHeight="1" thickBot="1">
      <c r="A115" s="33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</row>
    <row r="116" spans="1:27" ht="16.5" customHeight="1" thickBot="1">
      <c r="A116" s="6"/>
      <c r="B116" s="7"/>
      <c r="C116" s="69" t="s">
        <v>108</v>
      </c>
      <c r="D116" s="52"/>
      <c r="E116" s="52"/>
      <c r="F116" s="52"/>
      <c r="G116" s="52"/>
      <c r="H116" s="1113" t="s">
        <v>107</v>
      </c>
      <c r="I116" s="60"/>
      <c r="J116" s="69" t="s">
        <v>109</v>
      </c>
      <c r="K116" s="52"/>
      <c r="L116" s="52"/>
      <c r="M116" s="52"/>
      <c r="N116" s="52"/>
      <c r="O116" s="53"/>
      <c r="P116" s="60"/>
      <c r="Q116" s="69" t="s">
        <v>110</v>
      </c>
      <c r="R116" s="52"/>
      <c r="S116" s="52"/>
      <c r="T116" s="53"/>
      <c r="U116" s="53"/>
      <c r="V116" s="60"/>
      <c r="W116" s="1115" t="s">
        <v>113</v>
      </c>
      <c r="X116" s="1128" t="s">
        <v>111</v>
      </c>
    </row>
    <row r="117" spans="1:27" ht="79.5" thickBot="1">
      <c r="A117" s="90" t="s">
        <v>121</v>
      </c>
      <c r="B117" s="46"/>
      <c r="C117" s="144" t="s">
        <v>102</v>
      </c>
      <c r="D117" s="56" t="s">
        <v>103</v>
      </c>
      <c r="E117" s="56" t="s">
        <v>104</v>
      </c>
      <c r="F117" s="56" t="s">
        <v>105</v>
      </c>
      <c r="G117" s="143" t="s">
        <v>106</v>
      </c>
      <c r="H117" s="1114"/>
      <c r="I117" s="50"/>
      <c r="J117" s="54" t="s">
        <v>102</v>
      </c>
      <c r="K117" s="145" t="s">
        <v>103</v>
      </c>
      <c r="L117" s="56" t="s">
        <v>104</v>
      </c>
      <c r="M117" s="56" t="s">
        <v>105</v>
      </c>
      <c r="N117" s="517" t="s">
        <v>107</v>
      </c>
      <c r="O117" s="146" t="s">
        <v>106</v>
      </c>
      <c r="P117" s="50"/>
      <c r="Q117" s="54" t="s">
        <v>102</v>
      </c>
      <c r="R117" s="145" t="s">
        <v>103</v>
      </c>
      <c r="S117" s="56" t="s">
        <v>105</v>
      </c>
      <c r="T117" s="517" t="s">
        <v>107</v>
      </c>
      <c r="U117" s="146" t="s">
        <v>106</v>
      </c>
      <c r="V117" s="50"/>
      <c r="W117" s="1116"/>
      <c r="X117" s="1129"/>
    </row>
    <row r="118" spans="1:27" s="610" customFormat="1" ht="12.75" customHeight="1" thickBot="1">
      <c r="A118" s="348"/>
      <c r="B118" s="626"/>
      <c r="C118" s="627"/>
      <c r="D118" s="627"/>
      <c r="E118" s="627"/>
      <c r="F118" s="627"/>
      <c r="G118" s="605"/>
      <c r="H118" s="627"/>
      <c r="I118" s="627"/>
      <c r="J118" s="627"/>
      <c r="K118" s="627"/>
      <c r="L118" s="627"/>
      <c r="M118" s="627"/>
      <c r="N118" s="627"/>
      <c r="O118" s="605"/>
      <c r="P118" s="627"/>
      <c r="Q118" s="627"/>
      <c r="R118" s="627"/>
      <c r="S118" s="627"/>
      <c r="T118" s="627"/>
      <c r="U118" s="605"/>
      <c r="V118" s="627"/>
      <c r="W118" s="606"/>
      <c r="X118" s="606"/>
      <c r="AA118" s="609"/>
    </row>
    <row r="119" spans="1:27" s="610" customFormat="1" ht="16.5" thickBot="1">
      <c r="A119" s="490" t="s">
        <v>736</v>
      </c>
      <c r="B119" s="656" t="s">
        <v>19</v>
      </c>
      <c r="C119" s="683">
        <v>0</v>
      </c>
      <c r="D119" s="684">
        <v>0</v>
      </c>
      <c r="E119" s="684">
        <v>0</v>
      </c>
      <c r="F119" s="432">
        <f>'(2) Graduation LMD Licence'!C259</f>
        <v>317</v>
      </c>
      <c r="G119" s="811">
        <f>F119</f>
        <v>317</v>
      </c>
      <c r="H119" s="433">
        <v>0</v>
      </c>
      <c r="I119" s="617"/>
      <c r="J119" s="683">
        <v>0</v>
      </c>
      <c r="K119" s="684">
        <v>0</v>
      </c>
      <c r="L119" s="684">
        <v>0</v>
      </c>
      <c r="M119" s="684">
        <f>'(2) Graduation LMD Licence'!Q247</f>
        <v>627</v>
      </c>
      <c r="N119" s="684">
        <v>0</v>
      </c>
      <c r="O119" s="826">
        <f>M119+N119</f>
        <v>627</v>
      </c>
      <c r="P119" s="617"/>
      <c r="Q119" s="683">
        <v>0</v>
      </c>
      <c r="R119" s="684">
        <v>0</v>
      </c>
      <c r="S119" s="684">
        <v>0</v>
      </c>
      <c r="T119" s="812">
        <v>0</v>
      </c>
      <c r="U119" s="237">
        <v>0</v>
      </c>
      <c r="V119" s="617"/>
      <c r="W119" s="683">
        <v>0</v>
      </c>
      <c r="X119" s="685">
        <v>0</v>
      </c>
      <c r="AA119" s="609"/>
    </row>
    <row r="120" spans="1:27" s="610" customFormat="1" ht="16.5" thickBot="1">
      <c r="A120" s="492" t="s">
        <v>189</v>
      </c>
      <c r="B120" s="657" t="s">
        <v>21</v>
      </c>
      <c r="C120" s="686">
        <v>0</v>
      </c>
      <c r="D120" s="687">
        <v>0</v>
      </c>
      <c r="E120" s="687">
        <v>0</v>
      </c>
      <c r="F120" s="432">
        <f>'(2) Graduation LMD Licence'!C260</f>
        <v>193</v>
      </c>
      <c r="G120" s="402">
        <f t="shared" ref="G120:G121" si="70">F120</f>
        <v>193</v>
      </c>
      <c r="H120" s="688">
        <v>0</v>
      </c>
      <c r="I120" s="617"/>
      <c r="J120" s="686">
        <v>0</v>
      </c>
      <c r="K120" s="687">
        <v>0</v>
      </c>
      <c r="L120" s="687">
        <v>0</v>
      </c>
      <c r="M120" s="684">
        <f>'(2) Graduation LMD Licence'!Q248</f>
        <v>335</v>
      </c>
      <c r="N120" s="687">
        <v>0</v>
      </c>
      <c r="O120" s="406">
        <f t="shared" ref="O120:O121" si="71">M120+N120</f>
        <v>335</v>
      </c>
      <c r="P120" s="617"/>
      <c r="Q120" s="686">
        <v>0</v>
      </c>
      <c r="R120" s="687">
        <v>0</v>
      </c>
      <c r="S120" s="687"/>
      <c r="T120" s="813"/>
      <c r="U120" s="406"/>
      <c r="V120" s="617"/>
      <c r="W120" s="686"/>
      <c r="X120" s="688"/>
      <c r="AA120" s="609"/>
    </row>
    <row r="121" spans="1:27" s="610" customFormat="1" ht="16.5" thickBot="1">
      <c r="A121" s="493"/>
      <c r="B121" s="658" t="s">
        <v>22</v>
      </c>
      <c r="C121" s="689">
        <v>0</v>
      </c>
      <c r="D121" s="690">
        <v>0</v>
      </c>
      <c r="E121" s="690">
        <v>0</v>
      </c>
      <c r="F121" s="432">
        <f>'(2) Graduation LMD Licence'!C261</f>
        <v>0</v>
      </c>
      <c r="G121" s="814">
        <f t="shared" si="70"/>
        <v>0</v>
      </c>
      <c r="H121" s="437">
        <v>0</v>
      </c>
      <c r="I121" s="617"/>
      <c r="J121" s="689">
        <v>0</v>
      </c>
      <c r="K121" s="690">
        <v>0</v>
      </c>
      <c r="L121" s="690">
        <v>0</v>
      </c>
      <c r="M121" s="684">
        <f>'(2) Graduation LMD Licence'!Q249</f>
        <v>0</v>
      </c>
      <c r="N121" s="690">
        <v>0</v>
      </c>
      <c r="O121" s="764">
        <f t="shared" si="71"/>
        <v>0</v>
      </c>
      <c r="P121" s="617"/>
      <c r="Q121" s="689">
        <v>0</v>
      </c>
      <c r="R121" s="690">
        <v>0</v>
      </c>
      <c r="S121" s="690"/>
      <c r="T121" s="815"/>
      <c r="U121" s="407"/>
      <c r="V121" s="617"/>
      <c r="W121" s="689"/>
      <c r="X121" s="691"/>
      <c r="AA121" s="609"/>
    </row>
    <row r="122" spans="1:27" ht="12.75" customHeight="1" thickBot="1">
      <c r="A122" s="20"/>
      <c r="C122" s="616"/>
      <c r="D122" s="616"/>
      <c r="E122" s="616"/>
      <c r="F122" s="616"/>
      <c r="G122" s="616"/>
      <c r="H122" s="616"/>
      <c r="I122" s="617"/>
      <c r="J122" s="616"/>
      <c r="K122" s="616"/>
      <c r="L122" s="616"/>
      <c r="M122" s="616"/>
      <c r="N122" s="616"/>
      <c r="O122" s="616"/>
      <c r="P122" s="617"/>
      <c r="Q122" s="616"/>
      <c r="R122" s="616"/>
      <c r="S122" s="616"/>
      <c r="T122" s="616"/>
      <c r="U122" s="616"/>
      <c r="V122" s="617"/>
      <c r="W122" s="616"/>
      <c r="X122" s="616"/>
    </row>
    <row r="123" spans="1:27" ht="16.5" thickBot="1">
      <c r="A123" s="1117" t="s">
        <v>190</v>
      </c>
      <c r="B123" s="656" t="s">
        <v>19</v>
      </c>
      <c r="C123" s="683">
        <v>0</v>
      </c>
      <c r="D123" s="684">
        <v>0</v>
      </c>
      <c r="E123" s="684">
        <v>0</v>
      </c>
      <c r="F123" s="432">
        <f>'(2) Graduation LMD Licence'!C263</f>
        <v>93</v>
      </c>
      <c r="G123" s="816">
        <f>SUM(C123:F123)</f>
        <v>93</v>
      </c>
      <c r="H123" s="685">
        <f>'(3) Graduation LMD MASTER'!C433</f>
        <v>192</v>
      </c>
      <c r="I123" s="617"/>
      <c r="J123" s="683">
        <v>0</v>
      </c>
      <c r="K123" s="684">
        <v>0</v>
      </c>
      <c r="L123" s="684">
        <v>0</v>
      </c>
      <c r="M123" s="684">
        <f>'(2) Graduation LMD Licence'!Q267</f>
        <v>769</v>
      </c>
      <c r="N123" s="684">
        <f>'(3) Graduation LMD MASTER'!N433</f>
        <v>483</v>
      </c>
      <c r="O123" s="237">
        <f>SUM(J123:N123)</f>
        <v>1252</v>
      </c>
      <c r="P123" s="617"/>
      <c r="Q123" s="683">
        <v>0</v>
      </c>
      <c r="R123" s="684">
        <v>0</v>
      </c>
      <c r="S123" s="684">
        <v>251</v>
      </c>
      <c r="T123" s="812">
        <v>202</v>
      </c>
      <c r="U123" s="237">
        <f>SUM(Q123:T123)</f>
        <v>453</v>
      </c>
      <c r="V123" s="617"/>
      <c r="W123" s="683"/>
      <c r="X123" s="685"/>
    </row>
    <row r="124" spans="1:27" ht="16.5" thickBot="1">
      <c r="A124" s="1118"/>
      <c r="B124" s="657" t="s">
        <v>21</v>
      </c>
      <c r="C124" s="686">
        <v>0</v>
      </c>
      <c r="D124" s="687">
        <v>0</v>
      </c>
      <c r="E124" s="687">
        <v>0</v>
      </c>
      <c r="F124" s="432">
        <f>'(2) Graduation LMD Licence'!C264</f>
        <v>38</v>
      </c>
      <c r="G124" s="817">
        <f t="shared" ref="G124:G125" si="72">SUM(C124:F124)</f>
        <v>38</v>
      </c>
      <c r="H124" s="685">
        <f>'(3) Graduation LMD MASTER'!C434</f>
        <v>99</v>
      </c>
      <c r="I124" s="617"/>
      <c r="J124" s="686">
        <v>0</v>
      </c>
      <c r="K124" s="687">
        <v>0</v>
      </c>
      <c r="L124" s="687">
        <v>0</v>
      </c>
      <c r="M124" s="684">
        <f>'(2) Graduation LMD Licence'!Q268</f>
        <v>365</v>
      </c>
      <c r="N124" s="684">
        <f>'(3) Graduation LMD MASTER'!N434</f>
        <v>230</v>
      </c>
      <c r="O124" s="406">
        <f t="shared" ref="O124:O125" si="73">SUM(J124:N124)</f>
        <v>595</v>
      </c>
      <c r="P124" s="617"/>
      <c r="Q124" s="686">
        <v>0</v>
      </c>
      <c r="R124" s="687">
        <v>0</v>
      </c>
      <c r="S124" s="687">
        <v>117</v>
      </c>
      <c r="T124" s="813">
        <v>107</v>
      </c>
      <c r="U124" s="406">
        <f t="shared" ref="U124:U125" si="74">SUM(Q124:T124)</f>
        <v>224</v>
      </c>
      <c r="V124" s="617"/>
      <c r="W124" s="686"/>
      <c r="X124" s="688"/>
    </row>
    <row r="125" spans="1:27" ht="16.5" thickBot="1">
      <c r="A125" s="1119"/>
      <c r="B125" s="658" t="s">
        <v>22</v>
      </c>
      <c r="C125" s="689">
        <v>0</v>
      </c>
      <c r="D125" s="690">
        <v>0</v>
      </c>
      <c r="E125" s="690">
        <v>0</v>
      </c>
      <c r="F125" s="432">
        <f>'(2) Graduation LMD Licence'!C265</f>
        <v>0</v>
      </c>
      <c r="G125" s="818">
        <f t="shared" si="72"/>
        <v>0</v>
      </c>
      <c r="H125" s="685">
        <f>'(3) Graduation LMD MASTER'!C435</f>
        <v>0</v>
      </c>
      <c r="I125" s="617"/>
      <c r="J125" s="689">
        <v>0</v>
      </c>
      <c r="K125" s="690">
        <v>0</v>
      </c>
      <c r="L125" s="690">
        <v>0</v>
      </c>
      <c r="M125" s="684">
        <f>'(2) Graduation LMD Licence'!Q269</f>
        <v>0</v>
      </c>
      <c r="N125" s="684">
        <f>'(3) Graduation LMD MASTER'!N435</f>
        <v>0</v>
      </c>
      <c r="O125" s="407">
        <f t="shared" si="73"/>
        <v>0</v>
      </c>
      <c r="P125" s="617"/>
      <c r="Q125" s="689">
        <v>0</v>
      </c>
      <c r="R125" s="690">
        <v>0</v>
      </c>
      <c r="S125" s="690">
        <v>0</v>
      </c>
      <c r="T125" s="815">
        <v>0</v>
      </c>
      <c r="U125" s="407">
        <f t="shared" si="74"/>
        <v>0</v>
      </c>
      <c r="V125" s="617"/>
      <c r="W125" s="689"/>
      <c r="X125" s="691"/>
    </row>
    <row r="126" spans="1:27" ht="16.5" thickBot="1">
      <c r="A126" s="20"/>
      <c r="C126" s="616"/>
      <c r="D126" s="616"/>
      <c r="E126" s="616"/>
      <c r="F126" s="616"/>
      <c r="G126" s="616"/>
      <c r="H126" s="616"/>
      <c r="I126" s="617"/>
      <c r="J126" s="616"/>
      <c r="K126" s="616"/>
      <c r="L126" s="616"/>
      <c r="M126" s="616"/>
      <c r="N126" s="616"/>
      <c r="O126" s="616"/>
      <c r="P126" s="617"/>
      <c r="Q126" s="616"/>
      <c r="R126" s="616"/>
      <c r="S126" s="616"/>
      <c r="T126" s="616"/>
      <c r="U126" s="616"/>
      <c r="V126" s="617"/>
      <c r="W126" s="616"/>
      <c r="X126" s="616"/>
    </row>
    <row r="127" spans="1:27" ht="16.5" thickBot="1">
      <c r="A127" s="1117" t="s">
        <v>735</v>
      </c>
      <c r="B127" s="84" t="s">
        <v>19</v>
      </c>
      <c r="C127" s="683">
        <v>0</v>
      </c>
      <c r="D127" s="684">
        <v>0</v>
      </c>
      <c r="E127" s="684">
        <v>0</v>
      </c>
      <c r="F127" s="684">
        <f>'(2) Graduation LMD Licence'!C279</f>
        <v>6</v>
      </c>
      <c r="G127" s="816">
        <f t="shared" ref="G127:G129" si="75">SUM(C127:F127)</f>
        <v>6</v>
      </c>
      <c r="H127" s="685">
        <f>'(3) Graduation LMD MASTER'!C453</f>
        <v>107</v>
      </c>
      <c r="I127" s="617"/>
      <c r="J127" s="683">
        <v>0</v>
      </c>
      <c r="K127" s="684">
        <v>0</v>
      </c>
      <c r="L127" s="684">
        <v>0</v>
      </c>
      <c r="M127" s="684">
        <f>'(2) Graduation LMD Licence'!Q279</f>
        <v>163</v>
      </c>
      <c r="N127" s="684">
        <f>'(3) Graduation LMD MASTER'!N453</f>
        <v>263</v>
      </c>
      <c r="O127" s="237">
        <f>SUM(J127:N127)</f>
        <v>426</v>
      </c>
      <c r="P127" s="617"/>
      <c r="Q127" s="683">
        <v>0</v>
      </c>
      <c r="R127" s="684">
        <v>0</v>
      </c>
      <c r="S127" s="684">
        <v>111</v>
      </c>
      <c r="T127" s="812">
        <v>62</v>
      </c>
      <c r="U127" s="237">
        <f>SUM(Q127:T127)</f>
        <v>173</v>
      </c>
      <c r="V127" s="617"/>
      <c r="W127" s="683"/>
      <c r="X127" s="685"/>
    </row>
    <row r="128" spans="1:27" ht="16.5" thickBot="1">
      <c r="A128" s="1118"/>
      <c r="B128" s="85" t="s">
        <v>21</v>
      </c>
      <c r="C128" s="686">
        <v>0</v>
      </c>
      <c r="D128" s="687">
        <v>0</v>
      </c>
      <c r="E128" s="687">
        <v>0</v>
      </c>
      <c r="F128" s="684">
        <f>'(2) Graduation LMD Licence'!C280</f>
        <v>5</v>
      </c>
      <c r="G128" s="817">
        <f t="shared" si="75"/>
        <v>5</v>
      </c>
      <c r="H128" s="685">
        <f>'(3) Graduation LMD MASTER'!C454</f>
        <v>66</v>
      </c>
      <c r="I128" s="617"/>
      <c r="J128" s="686">
        <v>0</v>
      </c>
      <c r="K128" s="687">
        <v>0</v>
      </c>
      <c r="L128" s="687">
        <v>0</v>
      </c>
      <c r="M128" s="684">
        <f>'(2) Graduation LMD Licence'!Q280</f>
        <v>90</v>
      </c>
      <c r="N128" s="684">
        <f>'(3) Graduation LMD MASTER'!N454</f>
        <v>142</v>
      </c>
      <c r="O128" s="406">
        <f t="shared" ref="O128:O129" si="76">SUM(J128:N128)</f>
        <v>232</v>
      </c>
      <c r="P128" s="617"/>
      <c r="Q128" s="686">
        <v>0</v>
      </c>
      <c r="R128" s="687">
        <v>0</v>
      </c>
      <c r="S128" s="687">
        <v>71</v>
      </c>
      <c r="T128" s="813">
        <v>23</v>
      </c>
      <c r="U128" s="406">
        <f>SUM(Q128:T128)</f>
        <v>94</v>
      </c>
      <c r="V128" s="617"/>
      <c r="W128" s="686"/>
      <c r="X128" s="688"/>
    </row>
    <row r="129" spans="1:24" ht="16.5" thickBot="1">
      <c r="A129" s="1119"/>
      <c r="B129" s="86" t="s">
        <v>22</v>
      </c>
      <c r="C129" s="689">
        <v>0</v>
      </c>
      <c r="D129" s="690">
        <v>0</v>
      </c>
      <c r="E129" s="690">
        <v>0</v>
      </c>
      <c r="F129" s="684">
        <f>'(2) Graduation LMD Licence'!C281</f>
        <v>0</v>
      </c>
      <c r="G129" s="818">
        <f t="shared" si="75"/>
        <v>0</v>
      </c>
      <c r="H129" s="685">
        <f>'(3) Graduation LMD MASTER'!C455</f>
        <v>0</v>
      </c>
      <c r="I129" s="617"/>
      <c r="J129" s="689">
        <v>0</v>
      </c>
      <c r="K129" s="690">
        <v>0</v>
      </c>
      <c r="L129" s="690">
        <v>0</v>
      </c>
      <c r="M129" s="684">
        <f>'(2) Graduation LMD Licence'!Q281</f>
        <v>0</v>
      </c>
      <c r="N129" s="684">
        <f>'(3) Graduation LMD MASTER'!N455</f>
        <v>0</v>
      </c>
      <c r="O129" s="407">
        <f t="shared" si="76"/>
        <v>0</v>
      </c>
      <c r="P129" s="617"/>
      <c r="Q129" s="689">
        <v>0</v>
      </c>
      <c r="R129" s="690">
        <v>0</v>
      </c>
      <c r="S129" s="690">
        <v>0</v>
      </c>
      <c r="T129" s="815">
        <v>0</v>
      </c>
      <c r="U129" s="407">
        <f t="shared" ref="U129" si="77">SUM(Q129:T129)</f>
        <v>0</v>
      </c>
      <c r="V129" s="617"/>
      <c r="W129" s="689"/>
      <c r="X129" s="691"/>
    </row>
    <row r="130" spans="1:24" ht="12" customHeight="1" thickBot="1">
      <c r="A130" s="20"/>
      <c r="C130" s="616"/>
      <c r="D130" s="616"/>
      <c r="E130" s="616"/>
      <c r="F130" s="616"/>
      <c r="G130" s="616"/>
      <c r="H130" s="616"/>
      <c r="I130" s="617"/>
      <c r="J130" s="616"/>
      <c r="K130" s="616"/>
      <c r="L130" s="616"/>
      <c r="M130" s="616"/>
      <c r="N130" s="616"/>
      <c r="O130" s="616"/>
      <c r="P130" s="617"/>
      <c r="Q130" s="616"/>
      <c r="R130" s="616"/>
      <c r="S130" s="616"/>
      <c r="T130" s="616"/>
      <c r="U130" s="616"/>
      <c r="V130" s="617"/>
      <c r="W130" s="616"/>
      <c r="X130" s="616"/>
    </row>
    <row r="131" spans="1:24" ht="16.5" thickBot="1">
      <c r="A131" s="653"/>
      <c r="B131" s="656" t="s">
        <v>19</v>
      </c>
      <c r="C131" s="431">
        <v>0</v>
      </c>
      <c r="D131" s="432">
        <v>0</v>
      </c>
      <c r="E131" s="432">
        <v>0</v>
      </c>
      <c r="F131" s="432">
        <v>0</v>
      </c>
      <c r="G131" s="811">
        <f t="shared" ref="G131:G133" si="78">SUM(C131:F131)</f>
        <v>0</v>
      </c>
      <c r="H131" s="433">
        <f>'(3) Graduation LMD MASTER'!C413</f>
        <v>69</v>
      </c>
      <c r="I131" s="617"/>
      <c r="J131" s="683"/>
      <c r="K131" s="684"/>
      <c r="L131" s="684"/>
      <c r="M131" s="432">
        <f>'(2) Graduation LMD Licence'!I259+'(2) Graduation LMD Licence'!J259+'(2) Graduation LMD Licence'!L259+'(2) Graduation LMD Licence'!M259</f>
        <v>132</v>
      </c>
      <c r="N131" s="432">
        <f>'(3) Graduation LMD MASTER'!N413</f>
        <v>132</v>
      </c>
      <c r="O131" s="237">
        <f>SUM(J131:N131)</f>
        <v>264</v>
      </c>
      <c r="P131" s="617"/>
      <c r="Q131" s="683"/>
      <c r="R131" s="684"/>
      <c r="S131" s="684">
        <v>67</v>
      </c>
      <c r="T131" s="812">
        <v>40</v>
      </c>
      <c r="U131" s="237">
        <f>SUM(Q131:T131)</f>
        <v>107</v>
      </c>
      <c r="V131" s="617"/>
      <c r="W131" s="683"/>
      <c r="X131" s="685"/>
    </row>
    <row r="132" spans="1:24" ht="16.5" thickBot="1">
      <c r="A132" s="660" t="s">
        <v>47</v>
      </c>
      <c r="B132" s="681" t="s">
        <v>21</v>
      </c>
      <c r="C132" s="687">
        <v>0</v>
      </c>
      <c r="D132" s="687">
        <v>0</v>
      </c>
      <c r="E132" s="687">
        <v>0</v>
      </c>
      <c r="F132" s="687">
        <v>0</v>
      </c>
      <c r="G132" s="402">
        <f t="shared" si="78"/>
        <v>0</v>
      </c>
      <c r="H132" s="433">
        <f>'(3) Graduation LMD MASTER'!C414</f>
        <v>47</v>
      </c>
      <c r="I132" s="617"/>
      <c r="J132" s="686"/>
      <c r="K132" s="687"/>
      <c r="L132" s="687"/>
      <c r="M132" s="432">
        <f>'(2) Graduation LMD Licence'!I260+'(2) Graduation LMD Licence'!J260+'(2) Graduation LMD Licence'!L260+'(2) Graduation LMD Licence'!M260</f>
        <v>94</v>
      </c>
      <c r="N132" s="432">
        <f>'(3) Graduation LMD MASTER'!N414</f>
        <v>85</v>
      </c>
      <c r="O132" s="406">
        <f t="shared" ref="O132:O137" si="79">SUM(J132:N132)</f>
        <v>179</v>
      </c>
      <c r="P132" s="617"/>
      <c r="Q132" s="686"/>
      <c r="R132" s="687"/>
      <c r="S132" s="687">
        <v>47</v>
      </c>
      <c r="T132" s="813">
        <v>34</v>
      </c>
      <c r="U132" s="406">
        <f t="shared" ref="U132:U133" si="80">SUM(Q132:T132)</f>
        <v>81</v>
      </c>
      <c r="V132" s="617"/>
      <c r="W132" s="686"/>
      <c r="X132" s="688"/>
    </row>
    <row r="133" spans="1:24" ht="16.5" thickBot="1">
      <c r="A133" s="655"/>
      <c r="B133" s="658" t="s">
        <v>22</v>
      </c>
      <c r="C133" s="435">
        <v>0</v>
      </c>
      <c r="D133" s="436">
        <v>0</v>
      </c>
      <c r="E133" s="436">
        <v>0</v>
      </c>
      <c r="F133" s="436">
        <v>0</v>
      </c>
      <c r="G133" s="814">
        <f t="shared" si="78"/>
        <v>0</v>
      </c>
      <c r="H133" s="433">
        <f>'(3) Graduation LMD MASTER'!C415</f>
        <v>0</v>
      </c>
      <c r="I133" s="617"/>
      <c r="J133" s="689"/>
      <c r="K133" s="690"/>
      <c r="L133" s="690"/>
      <c r="M133" s="432">
        <f>'(2) Graduation LMD Licence'!I261+'(2) Graduation LMD Licence'!J261+'(2) Graduation LMD Licence'!L261+'(2) Graduation LMD Licence'!M261</f>
        <v>0</v>
      </c>
      <c r="N133" s="432">
        <f>'(3) Graduation LMD MASTER'!N415</f>
        <v>0</v>
      </c>
      <c r="O133" s="407">
        <f t="shared" si="79"/>
        <v>0</v>
      </c>
      <c r="P133" s="617"/>
      <c r="Q133" s="689"/>
      <c r="R133" s="690"/>
      <c r="S133" s="690">
        <v>0</v>
      </c>
      <c r="T133" s="815">
        <v>0</v>
      </c>
      <c r="U133" s="407">
        <f t="shared" si="80"/>
        <v>0</v>
      </c>
      <c r="V133" s="617"/>
      <c r="W133" s="689"/>
      <c r="X133" s="691"/>
    </row>
    <row r="134" spans="1:24" ht="9.75" customHeight="1" thickBot="1">
      <c r="A134" s="20"/>
      <c r="C134" s="616"/>
      <c r="D134" s="616"/>
      <c r="E134" s="616"/>
      <c r="F134" s="616"/>
      <c r="G134" s="616"/>
      <c r="H134" s="616"/>
      <c r="I134" s="617"/>
      <c r="J134" s="616"/>
      <c r="K134" s="616"/>
      <c r="L134" s="616"/>
      <c r="M134" s="616"/>
      <c r="N134" s="616"/>
      <c r="O134" s="616"/>
      <c r="P134" s="617"/>
      <c r="Q134" s="616"/>
      <c r="R134" s="616"/>
      <c r="S134" s="616"/>
      <c r="T134" s="616"/>
      <c r="U134" s="616"/>
      <c r="V134" s="617"/>
      <c r="W134" s="616"/>
      <c r="X134" s="616"/>
    </row>
    <row r="135" spans="1:24" ht="16.5" thickBot="1">
      <c r="A135" s="653"/>
      <c r="B135" s="656" t="s">
        <v>19</v>
      </c>
      <c r="C135" s="431">
        <v>0</v>
      </c>
      <c r="D135" s="432">
        <v>0</v>
      </c>
      <c r="E135" s="432">
        <v>0</v>
      </c>
      <c r="F135" s="432">
        <f>'(2) Graduation LMD Licence'!C287</f>
        <v>181</v>
      </c>
      <c r="G135" s="811">
        <f t="shared" ref="G135:G137" si="81">SUM(C135:F135)</f>
        <v>181</v>
      </c>
      <c r="H135" s="433">
        <f>'(3) Graduation LMD MASTER'!C493</f>
        <v>103</v>
      </c>
      <c r="I135" s="617"/>
      <c r="J135" s="431">
        <v>0</v>
      </c>
      <c r="K135" s="432">
        <v>0</v>
      </c>
      <c r="L135" s="432">
        <v>0</v>
      </c>
      <c r="M135" s="432">
        <f>'(2) Graduation LMD Licence'!Q307</f>
        <v>764</v>
      </c>
      <c r="N135" s="432">
        <f>'(3) Graduation LMD MASTER'!N493</f>
        <v>243</v>
      </c>
      <c r="O135" s="826">
        <f>SUM(J135:N135)</f>
        <v>1007</v>
      </c>
      <c r="P135" s="617"/>
      <c r="Q135" s="683"/>
      <c r="R135" s="684"/>
      <c r="S135" s="684">
        <f>59+23</f>
        <v>82</v>
      </c>
      <c r="T135" s="812">
        <f>59+22</f>
        <v>81</v>
      </c>
      <c r="U135" s="237">
        <f>SUM(Q135:T135)</f>
        <v>163</v>
      </c>
      <c r="V135" s="617"/>
      <c r="W135" s="683"/>
      <c r="X135" s="685"/>
    </row>
    <row r="136" spans="1:24" ht="16.5" thickBot="1">
      <c r="A136" s="660" t="s">
        <v>192</v>
      </c>
      <c r="B136" s="681" t="s">
        <v>21</v>
      </c>
      <c r="C136" s="687">
        <v>0</v>
      </c>
      <c r="D136" s="687">
        <v>0</v>
      </c>
      <c r="E136" s="687">
        <v>0</v>
      </c>
      <c r="F136" s="687">
        <f>'(2) Graduation LMD Licence'!C288</f>
        <v>110</v>
      </c>
      <c r="G136" s="402">
        <f t="shared" si="81"/>
        <v>110</v>
      </c>
      <c r="H136" s="688">
        <f>'(3) Graduation LMD MASTER'!C494</f>
        <v>59</v>
      </c>
      <c r="I136" s="617"/>
      <c r="J136" s="686">
        <v>0</v>
      </c>
      <c r="K136" s="687">
        <v>0</v>
      </c>
      <c r="L136" s="687">
        <v>0</v>
      </c>
      <c r="M136" s="432">
        <f>'(2) Graduation LMD Licence'!Q308</f>
        <v>472</v>
      </c>
      <c r="N136" s="432">
        <f>'(3) Graduation LMD MASTER'!N494</f>
        <v>156</v>
      </c>
      <c r="O136" s="406">
        <f t="shared" si="79"/>
        <v>628</v>
      </c>
      <c r="P136" s="617"/>
      <c r="Q136" s="686"/>
      <c r="R136" s="687"/>
      <c r="S136" s="687">
        <f>49+17</f>
        <v>66</v>
      </c>
      <c r="T136" s="813">
        <f>49+7</f>
        <v>56</v>
      </c>
      <c r="U136" s="406">
        <f t="shared" ref="U136:U137" si="82">SUM(Q136:T136)</f>
        <v>122</v>
      </c>
      <c r="V136" s="617"/>
      <c r="W136" s="686"/>
      <c r="X136" s="688"/>
    </row>
    <row r="137" spans="1:24" ht="16.5" thickBot="1">
      <c r="A137" s="655"/>
      <c r="B137" s="658" t="s">
        <v>22</v>
      </c>
      <c r="C137" s="435">
        <v>0</v>
      </c>
      <c r="D137" s="436">
        <v>0</v>
      </c>
      <c r="E137" s="436">
        <v>0</v>
      </c>
      <c r="F137" s="436">
        <f>'(2) Graduation LMD Licence'!C289</f>
        <v>0</v>
      </c>
      <c r="G137" s="814">
        <f t="shared" si="81"/>
        <v>0</v>
      </c>
      <c r="H137" s="437">
        <f>'(3) Graduation LMD MASTER'!C495</f>
        <v>0</v>
      </c>
      <c r="I137" s="617"/>
      <c r="J137" s="435">
        <v>0</v>
      </c>
      <c r="K137" s="436">
        <v>0</v>
      </c>
      <c r="L137" s="436">
        <v>0</v>
      </c>
      <c r="M137" s="432">
        <f>'(2) Graduation LMD Licence'!Q309</f>
        <v>0</v>
      </c>
      <c r="N137" s="432">
        <f>'(3) Graduation LMD MASTER'!N495</f>
        <v>0</v>
      </c>
      <c r="O137" s="764">
        <f t="shared" si="79"/>
        <v>0</v>
      </c>
      <c r="P137" s="617"/>
      <c r="Q137" s="689"/>
      <c r="R137" s="690"/>
      <c r="S137" s="690">
        <v>0</v>
      </c>
      <c r="T137" s="815">
        <v>0</v>
      </c>
      <c r="U137" s="407">
        <f t="shared" si="82"/>
        <v>0</v>
      </c>
      <c r="V137" s="617"/>
      <c r="W137" s="689"/>
      <c r="X137" s="691"/>
    </row>
    <row r="138" spans="1:24" ht="9" customHeight="1" thickBot="1">
      <c r="A138" s="20"/>
      <c r="C138" s="616"/>
      <c r="D138" s="616"/>
      <c r="E138" s="616"/>
      <c r="F138" s="616"/>
      <c r="G138" s="616"/>
      <c r="H138" s="616"/>
      <c r="I138" s="617"/>
      <c r="J138" s="616"/>
      <c r="K138" s="616"/>
      <c r="L138" s="616"/>
      <c r="M138" s="616"/>
      <c r="N138" s="616"/>
      <c r="O138" s="616"/>
      <c r="P138" s="617"/>
      <c r="Q138" s="616"/>
      <c r="R138" s="616"/>
      <c r="S138" s="616"/>
      <c r="T138" s="616"/>
      <c r="U138" s="616"/>
      <c r="V138" s="617"/>
      <c r="W138" s="616"/>
      <c r="X138" s="616"/>
    </row>
    <row r="139" spans="1:24" ht="13.5" customHeight="1">
      <c r="A139" s="81"/>
      <c r="B139" s="84" t="s">
        <v>19</v>
      </c>
      <c r="C139" s="683"/>
      <c r="D139" s="684"/>
      <c r="E139" s="684"/>
      <c r="F139" s="684"/>
      <c r="G139" s="816">
        <f t="shared" ref="G139:G141" si="83">SUM(C139:F139)</f>
        <v>0</v>
      </c>
      <c r="H139" s="685"/>
      <c r="I139" s="617"/>
      <c r="J139" s="683"/>
      <c r="K139" s="684"/>
      <c r="L139" s="684"/>
      <c r="M139" s="684"/>
      <c r="N139" s="684"/>
      <c r="O139" s="237">
        <f>SUM(J139:N139)</f>
        <v>0</v>
      </c>
      <c r="P139" s="617"/>
      <c r="Q139" s="683"/>
      <c r="R139" s="684"/>
      <c r="S139" s="684"/>
      <c r="T139" s="812"/>
      <c r="U139" s="237">
        <f>SUM(Q139:T139)</f>
        <v>0</v>
      </c>
      <c r="V139" s="617"/>
      <c r="W139" s="683"/>
      <c r="X139" s="685"/>
    </row>
    <row r="140" spans="1:24" ht="12.75" customHeight="1">
      <c r="A140" s="82"/>
      <c r="B140" s="85" t="s">
        <v>21</v>
      </c>
      <c r="C140" s="686"/>
      <c r="D140" s="687"/>
      <c r="E140" s="687"/>
      <c r="F140" s="687"/>
      <c r="G140" s="817">
        <f t="shared" si="83"/>
        <v>0</v>
      </c>
      <c r="H140" s="688"/>
      <c r="I140" s="617"/>
      <c r="J140" s="686"/>
      <c r="K140" s="687"/>
      <c r="L140" s="687"/>
      <c r="M140" s="687"/>
      <c r="N140" s="687"/>
      <c r="O140" s="406">
        <f t="shared" ref="O140:O141" si="84">SUM(J140:N140)</f>
        <v>0</v>
      </c>
      <c r="P140" s="617"/>
      <c r="Q140" s="686"/>
      <c r="R140" s="687"/>
      <c r="S140" s="687"/>
      <c r="T140" s="813"/>
      <c r="U140" s="406">
        <f t="shared" ref="U140:U141" si="85">SUM(Q140:T140)</f>
        <v>0</v>
      </c>
      <c r="V140" s="617"/>
      <c r="W140" s="686"/>
      <c r="X140" s="688"/>
    </row>
    <row r="141" spans="1:24" ht="13.5" customHeight="1" thickBot="1">
      <c r="A141" s="83"/>
      <c r="B141" s="86" t="s">
        <v>22</v>
      </c>
      <c r="C141" s="689"/>
      <c r="D141" s="690"/>
      <c r="E141" s="690"/>
      <c r="F141" s="690"/>
      <c r="G141" s="818">
        <f t="shared" si="83"/>
        <v>0</v>
      </c>
      <c r="H141" s="691"/>
      <c r="I141" s="617"/>
      <c r="J141" s="689"/>
      <c r="K141" s="690"/>
      <c r="L141" s="690"/>
      <c r="M141" s="690"/>
      <c r="N141" s="690"/>
      <c r="O141" s="407">
        <f t="shared" si="84"/>
        <v>0</v>
      </c>
      <c r="P141" s="617"/>
      <c r="Q141" s="689"/>
      <c r="R141" s="690"/>
      <c r="S141" s="690"/>
      <c r="T141" s="815"/>
      <c r="U141" s="407">
        <f t="shared" si="85"/>
        <v>0</v>
      </c>
      <c r="V141" s="617"/>
      <c r="W141" s="689"/>
      <c r="X141" s="691"/>
    </row>
    <row r="142" spans="1:24" ht="11.25" customHeight="1" thickBot="1">
      <c r="A142" s="20"/>
      <c r="C142" s="616"/>
      <c r="D142" s="616"/>
      <c r="E142" s="616"/>
      <c r="F142" s="616"/>
      <c r="G142" s="616"/>
      <c r="H142" s="616"/>
      <c r="I142" s="617"/>
      <c r="J142" s="616"/>
      <c r="K142" s="616"/>
      <c r="L142" s="616"/>
      <c r="M142" s="616"/>
      <c r="N142" s="616"/>
      <c r="O142" s="616"/>
      <c r="P142" s="617"/>
      <c r="Q142" s="616"/>
      <c r="R142" s="616"/>
      <c r="S142" s="616"/>
      <c r="T142" s="616"/>
      <c r="U142" s="616"/>
      <c r="V142" s="617"/>
      <c r="W142" s="616"/>
      <c r="X142" s="616"/>
    </row>
    <row r="143" spans="1:24" ht="13.5" customHeight="1">
      <c r="A143" s="81"/>
      <c r="B143" s="84" t="s">
        <v>19</v>
      </c>
      <c r="C143" s="683"/>
      <c r="D143" s="684"/>
      <c r="E143" s="684"/>
      <c r="F143" s="684"/>
      <c r="G143" s="816">
        <f t="shared" ref="G143:G145" si="86">SUM(C143:F143)</f>
        <v>0</v>
      </c>
      <c r="H143" s="685"/>
      <c r="I143" s="617"/>
      <c r="J143" s="683"/>
      <c r="K143" s="684"/>
      <c r="L143" s="684"/>
      <c r="M143" s="684"/>
      <c r="N143" s="684"/>
      <c r="O143" s="237">
        <f>SUM(J143:N143)</f>
        <v>0</v>
      </c>
      <c r="P143" s="617"/>
      <c r="Q143" s="683"/>
      <c r="R143" s="684"/>
      <c r="S143" s="684"/>
      <c r="T143" s="812"/>
      <c r="U143" s="237">
        <f>SUM(Q143:T143)</f>
        <v>0</v>
      </c>
      <c r="V143" s="617"/>
      <c r="W143" s="683"/>
      <c r="X143" s="685"/>
    </row>
    <row r="144" spans="1:24" ht="13.5" customHeight="1">
      <c r="A144" s="82"/>
      <c r="B144" s="85" t="s">
        <v>21</v>
      </c>
      <c r="C144" s="686"/>
      <c r="D144" s="687"/>
      <c r="E144" s="687"/>
      <c r="F144" s="687"/>
      <c r="G144" s="817">
        <f t="shared" si="86"/>
        <v>0</v>
      </c>
      <c r="H144" s="688"/>
      <c r="I144" s="617"/>
      <c r="J144" s="686"/>
      <c r="K144" s="687"/>
      <c r="L144" s="687"/>
      <c r="M144" s="687"/>
      <c r="N144" s="687"/>
      <c r="O144" s="406">
        <f t="shared" ref="O144:O145" si="87">SUM(J144:N144)</f>
        <v>0</v>
      </c>
      <c r="P144" s="617"/>
      <c r="Q144" s="686"/>
      <c r="R144" s="687"/>
      <c r="S144" s="687"/>
      <c r="T144" s="813"/>
      <c r="U144" s="406">
        <f t="shared" ref="U144:U145" si="88">SUM(Q144:T144)</f>
        <v>0</v>
      </c>
      <c r="V144" s="617"/>
      <c r="W144" s="686"/>
      <c r="X144" s="688"/>
    </row>
    <row r="145" spans="1:24" ht="12.75" customHeight="1" thickBot="1">
      <c r="A145" s="83"/>
      <c r="B145" s="86" t="s">
        <v>22</v>
      </c>
      <c r="C145" s="689"/>
      <c r="D145" s="690"/>
      <c r="E145" s="690"/>
      <c r="F145" s="690"/>
      <c r="G145" s="818">
        <f t="shared" si="86"/>
        <v>0</v>
      </c>
      <c r="H145" s="691"/>
      <c r="I145" s="617"/>
      <c r="J145" s="689"/>
      <c r="K145" s="690"/>
      <c r="L145" s="690"/>
      <c r="M145" s="690"/>
      <c r="N145" s="690"/>
      <c r="O145" s="407">
        <f t="shared" si="87"/>
        <v>0</v>
      </c>
      <c r="P145" s="617"/>
      <c r="Q145" s="689"/>
      <c r="R145" s="690"/>
      <c r="S145" s="690"/>
      <c r="T145" s="815"/>
      <c r="U145" s="407">
        <f t="shared" si="88"/>
        <v>0</v>
      </c>
      <c r="V145" s="617"/>
      <c r="W145" s="689"/>
      <c r="X145" s="691"/>
    </row>
    <row r="146" spans="1:24" ht="12" customHeight="1" thickBot="1">
      <c r="A146" s="20"/>
      <c r="C146" s="616"/>
      <c r="D146" s="616"/>
      <c r="E146" s="616"/>
      <c r="F146" s="616"/>
      <c r="G146" s="616"/>
      <c r="H146" s="616"/>
      <c r="I146" s="617"/>
      <c r="J146" s="616"/>
      <c r="K146" s="616"/>
      <c r="L146" s="616"/>
      <c r="M146" s="616"/>
      <c r="N146" s="616"/>
      <c r="O146" s="616"/>
      <c r="P146" s="617"/>
      <c r="Q146" s="616"/>
      <c r="R146" s="616"/>
      <c r="S146" s="616"/>
      <c r="T146" s="616"/>
      <c r="U146" s="616"/>
      <c r="V146" s="617"/>
      <c r="W146" s="616"/>
      <c r="X146" s="616"/>
    </row>
    <row r="147" spans="1:24" ht="13.5" customHeight="1">
      <c r="A147" s="87"/>
      <c r="B147" s="84" t="s">
        <v>19</v>
      </c>
      <c r="C147" s="683"/>
      <c r="D147" s="684"/>
      <c r="E147" s="684"/>
      <c r="F147" s="684"/>
      <c r="G147" s="816">
        <f t="shared" ref="G147:G149" si="89">SUM(C147:F147)</f>
        <v>0</v>
      </c>
      <c r="H147" s="685"/>
      <c r="I147" s="617"/>
      <c r="J147" s="683"/>
      <c r="K147" s="684"/>
      <c r="L147" s="684"/>
      <c r="M147" s="684"/>
      <c r="N147" s="684"/>
      <c r="O147" s="237">
        <f>SUM(J147:N147)</f>
        <v>0</v>
      </c>
      <c r="P147" s="617"/>
      <c r="Q147" s="683"/>
      <c r="R147" s="684"/>
      <c r="S147" s="684"/>
      <c r="T147" s="812"/>
      <c r="U147" s="237">
        <f>SUM(Q147:T147)</f>
        <v>0</v>
      </c>
      <c r="V147" s="617"/>
      <c r="W147" s="683"/>
      <c r="X147" s="685"/>
    </row>
    <row r="148" spans="1:24" ht="12" customHeight="1">
      <c r="A148" s="82"/>
      <c r="B148" s="85" t="s">
        <v>21</v>
      </c>
      <c r="C148" s="686"/>
      <c r="D148" s="687"/>
      <c r="E148" s="687"/>
      <c r="F148" s="687"/>
      <c r="G148" s="817">
        <f t="shared" si="89"/>
        <v>0</v>
      </c>
      <c r="H148" s="688"/>
      <c r="I148" s="617"/>
      <c r="J148" s="686"/>
      <c r="K148" s="687"/>
      <c r="L148" s="687"/>
      <c r="M148" s="687"/>
      <c r="N148" s="687"/>
      <c r="O148" s="406">
        <f t="shared" ref="O148:O149" si="90">SUM(J148:N148)</f>
        <v>0</v>
      </c>
      <c r="P148" s="617"/>
      <c r="Q148" s="686"/>
      <c r="R148" s="687"/>
      <c r="S148" s="687"/>
      <c r="T148" s="813"/>
      <c r="U148" s="406">
        <f t="shared" ref="U148:U149" si="91">SUM(Q148:T148)</f>
        <v>0</v>
      </c>
      <c r="V148" s="617"/>
      <c r="W148" s="686"/>
      <c r="X148" s="688"/>
    </row>
    <row r="149" spans="1:24" ht="13.5" customHeight="1" thickBot="1">
      <c r="A149" s="83"/>
      <c r="B149" s="86" t="s">
        <v>22</v>
      </c>
      <c r="C149" s="689"/>
      <c r="D149" s="690"/>
      <c r="E149" s="690"/>
      <c r="F149" s="690"/>
      <c r="G149" s="818">
        <f t="shared" si="89"/>
        <v>0</v>
      </c>
      <c r="H149" s="691"/>
      <c r="I149" s="617"/>
      <c r="J149" s="689"/>
      <c r="K149" s="690"/>
      <c r="L149" s="690"/>
      <c r="M149" s="690"/>
      <c r="N149" s="690"/>
      <c r="O149" s="407">
        <f t="shared" si="90"/>
        <v>0</v>
      </c>
      <c r="P149" s="617"/>
      <c r="Q149" s="689"/>
      <c r="R149" s="690"/>
      <c r="S149" s="690"/>
      <c r="T149" s="815"/>
      <c r="U149" s="407">
        <f t="shared" si="91"/>
        <v>0</v>
      </c>
      <c r="V149" s="617"/>
      <c r="W149" s="689"/>
      <c r="X149" s="691"/>
    </row>
    <row r="150" spans="1:24" ht="10.5" customHeight="1" thickBot="1">
      <c r="A150" s="20"/>
      <c r="C150" s="616"/>
      <c r="D150" s="616"/>
      <c r="E150" s="616"/>
      <c r="F150" s="616"/>
      <c r="G150" s="616"/>
      <c r="H150" s="616"/>
      <c r="I150" s="617"/>
      <c r="J150" s="616"/>
      <c r="K150" s="616"/>
      <c r="L150" s="616"/>
      <c r="M150" s="616"/>
      <c r="N150" s="616"/>
      <c r="O150" s="616"/>
      <c r="P150" s="617"/>
      <c r="Q150" s="616"/>
      <c r="R150" s="616"/>
      <c r="S150" s="616"/>
      <c r="T150" s="616"/>
      <c r="U150" s="616"/>
      <c r="V150" s="617"/>
      <c r="W150" s="616"/>
      <c r="X150" s="616"/>
    </row>
    <row r="151" spans="1:24" ht="9.75" customHeight="1">
      <c r="A151" s="87"/>
      <c r="B151" s="84" t="s">
        <v>19</v>
      </c>
      <c r="C151" s="683"/>
      <c r="D151" s="684"/>
      <c r="E151" s="684"/>
      <c r="F151" s="684"/>
      <c r="G151" s="816">
        <f t="shared" ref="G151:G153" si="92">SUM(C151:F151)</f>
        <v>0</v>
      </c>
      <c r="H151" s="685"/>
      <c r="I151" s="617"/>
      <c r="J151" s="683"/>
      <c r="K151" s="684"/>
      <c r="L151" s="684"/>
      <c r="M151" s="684"/>
      <c r="N151" s="684"/>
      <c r="O151" s="237">
        <f>SUM(J151:N151)</f>
        <v>0</v>
      </c>
      <c r="P151" s="617"/>
      <c r="Q151" s="683"/>
      <c r="R151" s="684"/>
      <c r="S151" s="684"/>
      <c r="T151" s="812"/>
      <c r="U151" s="237">
        <f>SUM(Q151:T151)</f>
        <v>0</v>
      </c>
      <c r="V151" s="617"/>
      <c r="W151" s="683"/>
      <c r="X151" s="685"/>
    </row>
    <row r="152" spans="1:24" ht="14.25" customHeight="1">
      <c r="A152" s="82"/>
      <c r="B152" s="85" t="s">
        <v>21</v>
      </c>
      <c r="C152" s="686"/>
      <c r="D152" s="687"/>
      <c r="E152" s="687"/>
      <c r="F152" s="687"/>
      <c r="G152" s="817">
        <f t="shared" si="92"/>
        <v>0</v>
      </c>
      <c r="H152" s="688"/>
      <c r="I152" s="617"/>
      <c r="J152" s="686"/>
      <c r="K152" s="687"/>
      <c r="L152" s="687"/>
      <c r="M152" s="687"/>
      <c r="N152" s="687"/>
      <c r="O152" s="406">
        <f t="shared" ref="O152:O153" si="93">SUM(J152:N152)</f>
        <v>0</v>
      </c>
      <c r="P152" s="617"/>
      <c r="Q152" s="686"/>
      <c r="R152" s="687"/>
      <c r="S152" s="687"/>
      <c r="T152" s="813"/>
      <c r="U152" s="406">
        <f t="shared" ref="U152:U153" si="94">SUM(Q152:T152)</f>
        <v>0</v>
      </c>
      <c r="V152" s="617"/>
      <c r="W152" s="686"/>
      <c r="X152" s="688"/>
    </row>
    <row r="153" spans="1:24" ht="14.25" customHeight="1" thickBot="1">
      <c r="A153" s="83"/>
      <c r="B153" s="86" t="s">
        <v>22</v>
      </c>
      <c r="C153" s="689"/>
      <c r="D153" s="690"/>
      <c r="E153" s="690"/>
      <c r="F153" s="690"/>
      <c r="G153" s="818">
        <f t="shared" si="92"/>
        <v>0</v>
      </c>
      <c r="H153" s="691"/>
      <c r="I153" s="617"/>
      <c r="J153" s="689"/>
      <c r="K153" s="690"/>
      <c r="L153" s="690"/>
      <c r="M153" s="690"/>
      <c r="N153" s="690"/>
      <c r="O153" s="407">
        <f t="shared" si="93"/>
        <v>0</v>
      </c>
      <c r="P153" s="617"/>
      <c r="Q153" s="689"/>
      <c r="R153" s="690"/>
      <c r="S153" s="690"/>
      <c r="T153" s="815"/>
      <c r="U153" s="407">
        <f t="shared" si="94"/>
        <v>0</v>
      </c>
      <c r="V153" s="617"/>
      <c r="W153" s="689"/>
      <c r="X153" s="691"/>
    </row>
    <row r="154" spans="1:24" ht="10.5" customHeight="1" thickBot="1">
      <c r="A154" s="20"/>
      <c r="C154" s="616"/>
      <c r="D154" s="616"/>
      <c r="E154" s="616"/>
      <c r="F154" s="616"/>
      <c r="G154" s="616"/>
      <c r="H154" s="616"/>
      <c r="I154" s="617"/>
      <c r="J154" s="616"/>
      <c r="K154" s="616"/>
      <c r="L154" s="616"/>
      <c r="M154" s="616"/>
      <c r="N154" s="616"/>
      <c r="O154" s="616"/>
      <c r="P154" s="617"/>
      <c r="Q154" s="616"/>
      <c r="R154" s="616"/>
      <c r="S154" s="616"/>
      <c r="T154" s="616"/>
      <c r="U154" s="616"/>
      <c r="V154" s="617"/>
      <c r="W154" s="616"/>
      <c r="X154" s="616"/>
    </row>
    <row r="155" spans="1:24">
      <c r="A155" s="87"/>
      <c r="B155" s="84" t="s">
        <v>19</v>
      </c>
      <c r="C155" s="683"/>
      <c r="D155" s="684"/>
      <c r="E155" s="684"/>
      <c r="F155" s="684"/>
      <c r="G155" s="816">
        <f t="shared" ref="G155:G157" si="95">SUM(C155:F155)</f>
        <v>0</v>
      </c>
      <c r="H155" s="685"/>
      <c r="I155" s="617"/>
      <c r="J155" s="683"/>
      <c r="K155" s="684"/>
      <c r="L155" s="684"/>
      <c r="M155" s="684"/>
      <c r="N155" s="684"/>
      <c r="O155" s="237">
        <f>SUM(J155:N155)</f>
        <v>0</v>
      </c>
      <c r="P155" s="617"/>
      <c r="Q155" s="683"/>
      <c r="R155" s="684"/>
      <c r="S155" s="684"/>
      <c r="T155" s="812"/>
      <c r="U155" s="237">
        <f>SUM(Q155:T155)</f>
        <v>0</v>
      </c>
      <c r="V155" s="617"/>
      <c r="W155" s="683"/>
      <c r="X155" s="685"/>
    </row>
    <row r="156" spans="1:24">
      <c r="A156" s="82"/>
      <c r="B156" s="85" t="s">
        <v>21</v>
      </c>
      <c r="C156" s="686"/>
      <c r="D156" s="687"/>
      <c r="E156" s="687"/>
      <c r="F156" s="687"/>
      <c r="G156" s="817">
        <f t="shared" si="95"/>
        <v>0</v>
      </c>
      <c r="H156" s="688"/>
      <c r="I156" s="617"/>
      <c r="J156" s="686"/>
      <c r="K156" s="687"/>
      <c r="L156" s="687"/>
      <c r="M156" s="687"/>
      <c r="N156" s="687"/>
      <c r="O156" s="406">
        <f t="shared" ref="O156:O157" si="96">SUM(J156:N156)</f>
        <v>0</v>
      </c>
      <c r="P156" s="617"/>
      <c r="Q156" s="686"/>
      <c r="R156" s="687"/>
      <c r="S156" s="687"/>
      <c r="T156" s="813"/>
      <c r="U156" s="406">
        <f t="shared" ref="U156:U157" si="97">SUM(Q156:T156)</f>
        <v>0</v>
      </c>
      <c r="V156" s="617"/>
      <c r="W156" s="686"/>
      <c r="X156" s="688"/>
    </row>
    <row r="157" spans="1:24" ht="16.5" thickBot="1">
      <c r="A157" s="83"/>
      <c r="B157" s="86" t="s">
        <v>22</v>
      </c>
      <c r="C157" s="689"/>
      <c r="D157" s="690"/>
      <c r="E157" s="690"/>
      <c r="F157" s="690"/>
      <c r="G157" s="818">
        <f t="shared" si="95"/>
        <v>0</v>
      </c>
      <c r="H157" s="691"/>
      <c r="I157" s="617"/>
      <c r="J157" s="689"/>
      <c r="K157" s="690"/>
      <c r="L157" s="690"/>
      <c r="M157" s="690"/>
      <c r="N157" s="690"/>
      <c r="O157" s="407">
        <f t="shared" si="96"/>
        <v>0</v>
      </c>
      <c r="P157" s="617"/>
      <c r="Q157" s="689"/>
      <c r="R157" s="690"/>
      <c r="S157" s="690"/>
      <c r="T157" s="815"/>
      <c r="U157" s="407">
        <f t="shared" si="97"/>
        <v>0</v>
      </c>
      <c r="V157" s="617"/>
      <c r="W157" s="689"/>
      <c r="X157" s="691"/>
    </row>
    <row r="158" spans="1:24" ht="9.75" customHeight="1" thickBot="1">
      <c r="A158" s="20"/>
      <c r="C158" s="616"/>
      <c r="D158" s="616"/>
      <c r="E158" s="616"/>
      <c r="F158" s="616"/>
      <c r="G158" s="616"/>
      <c r="H158" s="616"/>
      <c r="I158" s="617"/>
      <c r="J158" s="616"/>
      <c r="K158" s="616"/>
      <c r="L158" s="616"/>
      <c r="M158" s="616"/>
      <c r="N158" s="616"/>
      <c r="O158" s="616"/>
      <c r="P158" s="617"/>
      <c r="Q158" s="616"/>
      <c r="R158" s="616"/>
      <c r="S158" s="616"/>
      <c r="T158" s="616"/>
      <c r="U158" s="616"/>
      <c r="V158" s="617"/>
      <c r="W158" s="616"/>
      <c r="X158" s="616"/>
    </row>
    <row r="159" spans="1:24" ht="16.5" thickBot="1">
      <c r="A159" s="855"/>
      <c r="B159" s="874" t="s">
        <v>19</v>
      </c>
      <c r="C159" s="858">
        <f t="shared" ref="C159:H161" si="98">C119+C123+C127+C131+C135+C139+C143+C147+C151+C155</f>
        <v>0</v>
      </c>
      <c r="D159" s="858">
        <f t="shared" si="98"/>
        <v>0</v>
      </c>
      <c r="E159" s="858">
        <f t="shared" si="98"/>
        <v>0</v>
      </c>
      <c r="F159" s="858">
        <f t="shared" si="98"/>
        <v>597</v>
      </c>
      <c r="G159" s="858">
        <f t="shared" si="98"/>
        <v>597</v>
      </c>
      <c r="H159" s="860">
        <f t="shared" si="98"/>
        <v>471</v>
      </c>
      <c r="I159" s="861"/>
      <c r="J159" s="857">
        <f t="shared" ref="J159:L161" si="99">J119+J123+J127+J131+J135+J139+J143+J147+J151+J155</f>
        <v>0</v>
      </c>
      <c r="K159" s="858">
        <f t="shared" si="99"/>
        <v>0</v>
      </c>
      <c r="L159" s="858">
        <f t="shared" si="99"/>
        <v>0</v>
      </c>
      <c r="M159" s="858">
        <f>M119+M123+M127+M131+M135</f>
        <v>2455</v>
      </c>
      <c r="N159" s="858">
        <f>N119+N123+N127+N131+N135</f>
        <v>1121</v>
      </c>
      <c r="O159" s="860">
        <f>M159+N159</f>
        <v>3576</v>
      </c>
      <c r="P159" s="861"/>
      <c r="Q159" s="857">
        <f t="shared" ref="Q159:U161" si="100">Q119+Q123+Q127+Q131+Q135+Q139+Q143+Q147+Q151+Q155</f>
        <v>0</v>
      </c>
      <c r="R159" s="858">
        <f t="shared" si="100"/>
        <v>0</v>
      </c>
      <c r="S159" s="858">
        <f t="shared" si="100"/>
        <v>511</v>
      </c>
      <c r="T159" s="858">
        <f t="shared" si="100"/>
        <v>385</v>
      </c>
      <c r="U159" s="860">
        <f t="shared" si="100"/>
        <v>896</v>
      </c>
      <c r="V159" s="861"/>
      <c r="W159" s="857">
        <f>X159+'(4) POST-Graduation '!BC1367</f>
        <v>403</v>
      </c>
      <c r="X159" s="860">
        <f>'(4) POST-Graduation '!BL1202</f>
        <v>165</v>
      </c>
    </row>
    <row r="160" spans="1:24" ht="16.5" thickBot="1">
      <c r="A160" s="862" t="s">
        <v>829</v>
      </c>
      <c r="B160" s="878" t="s">
        <v>21</v>
      </c>
      <c r="C160" s="865">
        <f t="shared" si="98"/>
        <v>0</v>
      </c>
      <c r="D160" s="865">
        <f t="shared" si="98"/>
        <v>0</v>
      </c>
      <c r="E160" s="865">
        <f t="shared" si="98"/>
        <v>0</v>
      </c>
      <c r="F160" s="865">
        <f t="shared" si="98"/>
        <v>346</v>
      </c>
      <c r="G160" s="865">
        <f t="shared" si="98"/>
        <v>346</v>
      </c>
      <c r="H160" s="867">
        <f t="shared" si="98"/>
        <v>271</v>
      </c>
      <c r="I160" s="861"/>
      <c r="J160" s="864">
        <f t="shared" si="99"/>
        <v>0</v>
      </c>
      <c r="K160" s="865">
        <f t="shared" si="99"/>
        <v>0</v>
      </c>
      <c r="L160" s="865">
        <f t="shared" si="99"/>
        <v>0</v>
      </c>
      <c r="M160" s="858">
        <f t="shared" ref="M160:N161" si="101">M120+M124+M128+M132+M136</f>
        <v>1356</v>
      </c>
      <c r="N160" s="858">
        <f t="shared" si="101"/>
        <v>613</v>
      </c>
      <c r="O160" s="860">
        <f t="shared" ref="O160:O161" si="102">M160+N160</f>
        <v>1969</v>
      </c>
      <c r="P160" s="861"/>
      <c r="Q160" s="864">
        <f t="shared" si="100"/>
        <v>0</v>
      </c>
      <c r="R160" s="865">
        <f t="shared" si="100"/>
        <v>0</v>
      </c>
      <c r="S160" s="865">
        <f t="shared" si="100"/>
        <v>301</v>
      </c>
      <c r="T160" s="865">
        <f t="shared" si="100"/>
        <v>220</v>
      </c>
      <c r="U160" s="867">
        <f t="shared" si="100"/>
        <v>521</v>
      </c>
      <c r="V160" s="861"/>
      <c r="W160" s="864">
        <f>X160+'(4) POST-Graduation '!BC1368</f>
        <v>209</v>
      </c>
      <c r="X160" s="867">
        <f>'(4) POST-Graduation '!BL1203</f>
        <v>101</v>
      </c>
    </row>
    <row r="161" spans="1:24" ht="16.5" thickBot="1">
      <c r="A161" s="868"/>
      <c r="B161" s="879" t="s">
        <v>22</v>
      </c>
      <c r="C161" s="871">
        <f t="shared" si="98"/>
        <v>0</v>
      </c>
      <c r="D161" s="871">
        <f t="shared" si="98"/>
        <v>0</v>
      </c>
      <c r="E161" s="871">
        <f t="shared" si="98"/>
        <v>0</v>
      </c>
      <c r="F161" s="871">
        <f t="shared" si="98"/>
        <v>0</v>
      </c>
      <c r="G161" s="871">
        <f t="shared" si="98"/>
        <v>0</v>
      </c>
      <c r="H161" s="873">
        <f t="shared" si="98"/>
        <v>0</v>
      </c>
      <c r="I161" s="861"/>
      <c r="J161" s="870">
        <f t="shared" si="99"/>
        <v>0</v>
      </c>
      <c r="K161" s="871">
        <f t="shared" si="99"/>
        <v>0</v>
      </c>
      <c r="L161" s="871">
        <f t="shared" si="99"/>
        <v>0</v>
      </c>
      <c r="M161" s="858">
        <f t="shared" si="101"/>
        <v>0</v>
      </c>
      <c r="N161" s="858">
        <f t="shared" si="101"/>
        <v>0</v>
      </c>
      <c r="O161" s="860">
        <f t="shared" si="102"/>
        <v>0</v>
      </c>
      <c r="P161" s="861"/>
      <c r="Q161" s="870">
        <f t="shared" si="100"/>
        <v>0</v>
      </c>
      <c r="R161" s="871">
        <f t="shared" si="100"/>
        <v>0</v>
      </c>
      <c r="S161" s="871">
        <f t="shared" si="100"/>
        <v>0</v>
      </c>
      <c r="T161" s="871">
        <f t="shared" si="100"/>
        <v>0</v>
      </c>
      <c r="U161" s="873">
        <f t="shared" si="100"/>
        <v>0</v>
      </c>
      <c r="V161" s="861"/>
      <c r="W161" s="870">
        <f>X161+'(4) POST-Graduation '!BC1369</f>
        <v>0</v>
      </c>
      <c r="X161" s="873">
        <f>'(4) POST-Graduation '!BL1204</f>
        <v>0</v>
      </c>
    </row>
    <row r="162" spans="1:24">
      <c r="A162" s="89" t="s">
        <v>40</v>
      </c>
      <c r="B162" s="24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6" customHeight="1">
      <c r="A163" s="23"/>
      <c r="B163" s="24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>
      <c r="A164" s="89" t="s">
        <v>112</v>
      </c>
      <c r="B164" s="24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>
      <c r="A165" s="154" t="s">
        <v>114</v>
      </c>
      <c r="B165" s="24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>
      <c r="A166" s="155" t="s">
        <v>120</v>
      </c>
      <c r="B166" s="24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>
      <c r="A167" s="154" t="s">
        <v>122</v>
      </c>
      <c r="B167" s="24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>
      <c r="A168" s="154"/>
      <c r="B168" s="24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8.75">
      <c r="A169" s="1130" t="s">
        <v>26</v>
      </c>
      <c r="B169" s="1130"/>
      <c r="C169" s="1130"/>
      <c r="D169" s="1130"/>
      <c r="E169" s="1130"/>
      <c r="F169" s="1130"/>
      <c r="G169" s="1130"/>
      <c r="H169" s="1130"/>
      <c r="I169" s="1130"/>
      <c r="J169" s="1130"/>
      <c r="K169" s="1130"/>
      <c r="L169" s="1130"/>
      <c r="M169" s="1130"/>
      <c r="N169" s="1130"/>
      <c r="O169" s="1130"/>
      <c r="P169" s="1130"/>
      <c r="Q169" s="1130"/>
      <c r="R169" s="1130"/>
      <c r="S169" s="1130"/>
      <c r="T169" s="1130"/>
      <c r="U169" s="1130"/>
      <c r="V169" s="1130"/>
      <c r="W169" s="1130"/>
      <c r="X169" s="31"/>
    </row>
    <row r="170" spans="1:24" ht="16.5" thickBot="1">
      <c r="A170" s="1112" t="s">
        <v>27</v>
      </c>
      <c r="B170" s="1112"/>
      <c r="C170" s="1112"/>
      <c r="D170" s="1112"/>
      <c r="E170" s="1112"/>
      <c r="F170" s="1112"/>
      <c r="G170" s="1112"/>
      <c r="H170" s="1112"/>
      <c r="I170" s="1112"/>
      <c r="J170" s="1112"/>
      <c r="K170" s="1112"/>
      <c r="L170" s="1112"/>
      <c r="M170" s="1112"/>
      <c r="N170" s="1112"/>
      <c r="O170" s="1112"/>
      <c r="P170" s="1112"/>
      <c r="Q170" s="1112"/>
      <c r="R170" s="1112"/>
      <c r="S170" s="1112"/>
      <c r="T170" s="1112"/>
      <c r="U170" s="1112"/>
      <c r="V170" s="1112"/>
      <c r="W170" s="1112"/>
      <c r="X170" s="31"/>
    </row>
    <row r="171" spans="1:24" ht="24" thickBot="1">
      <c r="A171" s="32"/>
      <c r="B171" s="150"/>
      <c r="C171" s="147" t="s">
        <v>119</v>
      </c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9"/>
      <c r="Q171" s="153"/>
      <c r="R171" s="150"/>
      <c r="S171" s="150"/>
      <c r="T171" s="150"/>
      <c r="U171" s="150"/>
      <c r="V171" s="150"/>
      <c r="W171" s="150"/>
      <c r="X171" s="32"/>
    </row>
    <row r="172" spans="1:24" ht="16.5" thickBot="1">
      <c r="A172" s="33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</row>
    <row r="173" spans="1:24" ht="16.5">
      <c r="A173" s="40" t="s">
        <v>330</v>
      </c>
      <c r="B173" s="41"/>
      <c r="C173" s="41" t="s">
        <v>166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129"/>
      <c r="Q173" s="624"/>
      <c r="R173" s="42"/>
      <c r="S173" s="42"/>
      <c r="T173" s="42"/>
      <c r="U173" s="42"/>
      <c r="V173" s="42"/>
      <c r="W173" s="42"/>
      <c r="X173" s="42"/>
    </row>
    <row r="174" spans="1:24" ht="16.5" thickBot="1">
      <c r="A174" s="851" t="s">
        <v>780</v>
      </c>
      <c r="B174" s="37"/>
      <c r="C174" s="1056" t="s">
        <v>830</v>
      </c>
      <c r="D174" s="1056"/>
      <c r="E174" s="1056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8"/>
      <c r="Q174" s="32"/>
      <c r="R174" s="32"/>
      <c r="S174" s="32"/>
      <c r="T174" s="32"/>
      <c r="U174" s="32"/>
      <c r="V174" s="32"/>
      <c r="W174" s="32"/>
      <c r="X174" s="32"/>
    </row>
    <row r="175" spans="1:24" ht="16.5" thickBot="1">
      <c r="A175" s="1"/>
    </row>
    <row r="176" spans="1:24" ht="16.5" thickBot="1">
      <c r="A176" s="6"/>
      <c r="B176" s="7"/>
      <c r="C176" s="69" t="s">
        <v>108</v>
      </c>
      <c r="D176" s="52"/>
      <c r="E176" s="52"/>
      <c r="F176" s="52"/>
      <c r="G176" s="52"/>
      <c r="H176" s="1113" t="s">
        <v>107</v>
      </c>
      <c r="I176" s="60"/>
      <c r="J176" s="69" t="s">
        <v>109</v>
      </c>
      <c r="K176" s="52"/>
      <c r="L176" s="52"/>
      <c r="M176" s="52"/>
      <c r="N176" s="52"/>
      <c r="O176" s="53"/>
      <c r="P176" s="60"/>
      <c r="Q176" s="69" t="s">
        <v>110</v>
      </c>
      <c r="R176" s="52"/>
      <c r="S176" s="52"/>
      <c r="T176" s="53"/>
      <c r="U176" s="53"/>
      <c r="V176" s="60"/>
      <c r="W176" s="1115" t="s">
        <v>113</v>
      </c>
      <c r="X176" s="1128" t="s">
        <v>111</v>
      </c>
    </row>
    <row r="177" spans="1:24" ht="79.5" thickBot="1">
      <c r="A177" s="90" t="s">
        <v>121</v>
      </c>
      <c r="B177" s="46"/>
      <c r="C177" s="144" t="s">
        <v>102</v>
      </c>
      <c r="D177" s="56" t="s">
        <v>103</v>
      </c>
      <c r="E177" s="56" t="s">
        <v>104</v>
      </c>
      <c r="F177" s="56" t="s">
        <v>105</v>
      </c>
      <c r="G177" s="143" t="s">
        <v>106</v>
      </c>
      <c r="H177" s="1114"/>
      <c r="I177" s="50"/>
      <c r="J177" s="54" t="s">
        <v>102</v>
      </c>
      <c r="K177" s="145" t="s">
        <v>103</v>
      </c>
      <c r="L177" s="56" t="s">
        <v>104</v>
      </c>
      <c r="M177" s="56" t="s">
        <v>105</v>
      </c>
      <c r="N177" s="514" t="s">
        <v>107</v>
      </c>
      <c r="O177" s="146" t="s">
        <v>106</v>
      </c>
      <c r="P177" s="50"/>
      <c r="Q177" s="54" t="s">
        <v>102</v>
      </c>
      <c r="R177" s="145" t="s">
        <v>103</v>
      </c>
      <c r="S177" s="56" t="s">
        <v>105</v>
      </c>
      <c r="T177" s="514" t="s">
        <v>107</v>
      </c>
      <c r="U177" s="146" t="s">
        <v>106</v>
      </c>
      <c r="V177" s="50"/>
      <c r="W177" s="1116"/>
      <c r="X177" s="1129"/>
    </row>
    <row r="178" spans="1:24" ht="16.5" thickBot="1">
      <c r="A178" s="20"/>
      <c r="I178" s="4"/>
      <c r="P178" s="4"/>
      <c r="V178" s="4"/>
    </row>
    <row r="179" spans="1:24">
      <c r="A179" s="1120" t="s">
        <v>759</v>
      </c>
      <c r="B179" s="656" t="s">
        <v>19</v>
      </c>
      <c r="C179" s="431">
        <v>0</v>
      </c>
      <c r="D179" s="432">
        <v>0</v>
      </c>
      <c r="E179" s="432">
        <v>0</v>
      </c>
      <c r="F179" s="432">
        <f>'(2) Graduation LMD Licence'!C335</f>
        <v>2056</v>
      </c>
      <c r="G179" s="811">
        <f>F179</f>
        <v>2056</v>
      </c>
      <c r="H179" s="433">
        <v>0</v>
      </c>
      <c r="I179" s="617"/>
      <c r="J179" s="683"/>
      <c r="K179" s="684"/>
      <c r="L179" s="684"/>
      <c r="M179" s="432">
        <f>'(2) Graduation LMD Licence'!Q335</f>
        <v>3106</v>
      </c>
      <c r="N179" s="432">
        <v>0</v>
      </c>
      <c r="O179" s="237">
        <v>3106</v>
      </c>
      <c r="P179" s="617"/>
      <c r="Q179" s="683"/>
      <c r="R179" s="684"/>
      <c r="S179" s="684"/>
      <c r="T179" s="812"/>
      <c r="U179" s="237"/>
      <c r="V179" s="617"/>
      <c r="W179" s="683"/>
      <c r="X179" s="685"/>
    </row>
    <row r="180" spans="1:24">
      <c r="A180" s="1121"/>
      <c r="B180" s="681" t="s">
        <v>21</v>
      </c>
      <c r="C180" s="687">
        <v>0</v>
      </c>
      <c r="D180" s="687">
        <v>0</v>
      </c>
      <c r="E180" s="687">
        <v>0</v>
      </c>
      <c r="F180" s="687">
        <f>'(2) Graduation LMD Licence'!C336</f>
        <v>1043</v>
      </c>
      <c r="G180" s="402">
        <f t="shared" ref="G180:G181" si="103">F180</f>
        <v>1043</v>
      </c>
      <c r="H180" s="688">
        <v>0</v>
      </c>
      <c r="I180" s="617"/>
      <c r="J180" s="686"/>
      <c r="K180" s="687"/>
      <c r="L180" s="687"/>
      <c r="M180" s="687">
        <f>'(2) Graduation LMD Licence'!Q336</f>
        <v>1457</v>
      </c>
      <c r="N180" s="687">
        <v>0</v>
      </c>
      <c r="O180" s="406">
        <v>1457</v>
      </c>
      <c r="P180" s="617"/>
      <c r="Q180" s="686"/>
      <c r="R180" s="687"/>
      <c r="S180" s="687"/>
      <c r="T180" s="813"/>
      <c r="U180" s="406"/>
      <c r="V180" s="617"/>
      <c r="W180" s="686"/>
      <c r="X180" s="688"/>
    </row>
    <row r="181" spans="1:24" ht="16.5" thickBot="1">
      <c r="A181" s="1122"/>
      <c r="B181" s="658" t="s">
        <v>22</v>
      </c>
      <c r="C181" s="435">
        <v>0</v>
      </c>
      <c r="D181" s="436">
        <v>0</v>
      </c>
      <c r="E181" s="436">
        <v>0</v>
      </c>
      <c r="F181" s="436">
        <f>'(2) Graduation LMD Licence'!C337</f>
        <v>78</v>
      </c>
      <c r="G181" s="814">
        <f t="shared" si="103"/>
        <v>78</v>
      </c>
      <c r="H181" s="437">
        <v>0</v>
      </c>
      <c r="I181" s="617"/>
      <c r="J181" s="689"/>
      <c r="K181" s="690"/>
      <c r="L181" s="690"/>
      <c r="M181" s="436">
        <f>'(2) Graduation LMD Licence'!Q337</f>
        <v>92</v>
      </c>
      <c r="N181" s="436">
        <v>0</v>
      </c>
      <c r="O181" s="407">
        <v>92</v>
      </c>
      <c r="P181" s="617"/>
      <c r="Q181" s="689"/>
      <c r="R181" s="690"/>
      <c r="S181" s="690"/>
      <c r="T181" s="815"/>
      <c r="U181" s="407"/>
      <c r="V181" s="617"/>
      <c r="W181" s="689"/>
      <c r="X181" s="691"/>
    </row>
    <row r="182" spans="1:24" ht="16.5" thickBot="1">
      <c r="A182" s="20"/>
      <c r="C182" s="616"/>
      <c r="D182" s="616"/>
      <c r="E182" s="616"/>
      <c r="F182" s="616"/>
      <c r="G182" s="616"/>
      <c r="H182" s="616"/>
      <c r="I182" s="617"/>
      <c r="J182" s="616"/>
      <c r="K182" s="616"/>
      <c r="L182" s="616"/>
      <c r="M182" s="616"/>
      <c r="N182" s="616"/>
      <c r="O182" s="616"/>
      <c r="P182" s="617"/>
      <c r="Q182" s="616"/>
      <c r="R182" s="616"/>
      <c r="S182" s="616"/>
      <c r="T182" s="616"/>
      <c r="U182" s="616"/>
      <c r="V182" s="617"/>
      <c r="W182" s="616"/>
      <c r="X182" s="616"/>
    </row>
    <row r="183" spans="1:24" ht="16.5" thickBot="1">
      <c r="A183" s="653" t="s">
        <v>760</v>
      </c>
      <c r="B183" s="656" t="s">
        <v>19</v>
      </c>
      <c r="C183" s="431">
        <v>0</v>
      </c>
      <c r="D183" s="432">
        <v>0</v>
      </c>
      <c r="E183" s="432">
        <v>0</v>
      </c>
      <c r="F183" s="432">
        <v>0</v>
      </c>
      <c r="G183" s="811">
        <v>0</v>
      </c>
      <c r="H183" s="433">
        <f>'(3) Graduation LMD MASTER'!C528+'(3) Graduation LMD MASTER'!C532+'(3) Graduation LMD MASTER'!C536</f>
        <v>168</v>
      </c>
      <c r="I183" s="617"/>
      <c r="J183" s="683"/>
      <c r="K183" s="684"/>
      <c r="L183" s="684"/>
      <c r="M183" s="432">
        <f>'(2) Graduation LMD Licence'!Q339+'(2) Graduation LMD Licence'!Q343+'(2) Graduation LMD Licence'!Q347+'(2) Graduation LMD Licence'!Q351</f>
        <v>707</v>
      </c>
      <c r="N183" s="432">
        <f>'(3) Graduation LMD MASTER'!N520+'(3) Graduation LMD MASTER'!N524+'(3) Graduation LMD MASTER'!N528+'(3) Graduation LMD MASTER'!N532+'(3) Graduation LMD MASTER'!N536</f>
        <v>317</v>
      </c>
      <c r="O183" s="826">
        <f>M183+N183</f>
        <v>1024</v>
      </c>
      <c r="P183" s="617"/>
      <c r="Q183" s="683"/>
      <c r="R183" s="684"/>
      <c r="S183" s="684">
        <v>171</v>
      </c>
      <c r="T183" s="812">
        <v>305</v>
      </c>
      <c r="U183" s="237">
        <f>S183+T183</f>
        <v>476</v>
      </c>
      <c r="V183" s="617"/>
      <c r="W183" s="683"/>
      <c r="X183" s="685"/>
    </row>
    <row r="184" spans="1:24" ht="16.5" thickBot="1">
      <c r="A184" s="654"/>
      <c r="B184" s="681" t="s">
        <v>21</v>
      </c>
      <c r="C184" s="687">
        <v>0</v>
      </c>
      <c r="D184" s="687">
        <v>0</v>
      </c>
      <c r="E184" s="687">
        <v>0</v>
      </c>
      <c r="F184" s="687">
        <v>0</v>
      </c>
      <c r="G184" s="402">
        <v>0</v>
      </c>
      <c r="H184" s="688">
        <f>'(3) Graduation LMD MASTER'!C529+'(3) Graduation LMD MASTER'!C533+'(3) Graduation LMD MASTER'!C537</f>
        <v>99</v>
      </c>
      <c r="I184" s="617"/>
      <c r="J184" s="686"/>
      <c r="K184" s="687"/>
      <c r="L184" s="687"/>
      <c r="M184" s="687">
        <f>'(2) Graduation LMD Licence'!Q340+'(2) Graduation LMD Licence'!Q344+'(2) Graduation LMD Licence'!Q348+'(2) Graduation LMD Licence'!Q352</f>
        <v>289</v>
      </c>
      <c r="N184" s="687">
        <f>'(3) Graduation LMD MASTER'!N521+'(3) Graduation LMD MASTER'!N525+'(3) Graduation LMD MASTER'!N529+'(3) Graduation LMD MASTER'!N533+'(3) Graduation LMD MASTER'!N537</f>
        <v>189</v>
      </c>
      <c r="O184" s="406">
        <f t="shared" ref="O184:O185" si="104">M184+N184</f>
        <v>478</v>
      </c>
      <c r="P184" s="617"/>
      <c r="Q184" s="686"/>
      <c r="R184" s="687"/>
      <c r="S184" s="687">
        <v>108</v>
      </c>
      <c r="T184" s="813">
        <v>199</v>
      </c>
      <c r="U184" s="237">
        <f t="shared" ref="U184:U185" si="105">S184+T184</f>
        <v>307</v>
      </c>
      <c r="V184" s="617"/>
      <c r="W184" s="686"/>
      <c r="X184" s="688"/>
    </row>
    <row r="185" spans="1:24" ht="16.5" thickBot="1">
      <c r="A185" s="655"/>
      <c r="B185" s="658" t="s">
        <v>22</v>
      </c>
      <c r="C185" s="435">
        <v>0</v>
      </c>
      <c r="D185" s="436">
        <v>0</v>
      </c>
      <c r="E185" s="436">
        <v>0</v>
      </c>
      <c r="F185" s="436">
        <v>0</v>
      </c>
      <c r="G185" s="814">
        <v>0</v>
      </c>
      <c r="H185" s="437">
        <f>'(3) Graduation LMD MASTER'!C530+'(3) Graduation LMD MASTER'!C534+'(3) Graduation LMD MASTER'!C538</f>
        <v>0</v>
      </c>
      <c r="I185" s="617"/>
      <c r="J185" s="689"/>
      <c r="K185" s="690"/>
      <c r="L185" s="690"/>
      <c r="M185" s="436">
        <f>'(2) Graduation LMD Licence'!Q341+'(2) Graduation LMD Licence'!Q345+'(2) Graduation LMD Licence'!Q349+'(2) Graduation LMD Licence'!Q353</f>
        <v>0</v>
      </c>
      <c r="N185" s="436">
        <f>'(3) Graduation LMD MASTER'!N522+'(3) Graduation LMD MASTER'!N526+'(3) Graduation LMD MASTER'!N530+'(3) Graduation LMD MASTER'!N534+'(3) Graduation LMD MASTER'!N538</f>
        <v>0</v>
      </c>
      <c r="O185" s="764">
        <f t="shared" si="104"/>
        <v>0</v>
      </c>
      <c r="P185" s="617"/>
      <c r="Q185" s="689"/>
      <c r="R185" s="690"/>
      <c r="S185" s="690">
        <v>0</v>
      </c>
      <c r="T185" s="815">
        <v>0</v>
      </c>
      <c r="U185" s="237">
        <f t="shared" si="105"/>
        <v>0</v>
      </c>
      <c r="V185" s="617"/>
      <c r="W185" s="689"/>
      <c r="X185" s="691"/>
    </row>
    <row r="186" spans="1:24" ht="12" customHeight="1" thickBot="1">
      <c r="A186" s="20"/>
      <c r="C186" s="616"/>
      <c r="D186" s="616"/>
      <c r="E186" s="616"/>
      <c r="F186" s="616"/>
      <c r="G186" s="616"/>
      <c r="H186" s="616"/>
      <c r="I186" s="617"/>
      <c r="J186" s="616"/>
      <c r="K186" s="616"/>
      <c r="L186" s="616"/>
      <c r="M186" s="616"/>
      <c r="N186" s="616"/>
      <c r="O186" s="616"/>
      <c r="P186" s="617"/>
      <c r="Q186" s="616"/>
      <c r="R186" s="616"/>
      <c r="S186" s="616"/>
      <c r="T186" s="616"/>
      <c r="U186" s="616"/>
      <c r="V186" s="617"/>
      <c r="W186" s="616"/>
      <c r="X186" s="616"/>
    </row>
    <row r="187" spans="1:24" ht="16.5" thickBot="1">
      <c r="A187" s="653" t="s">
        <v>761</v>
      </c>
      <c r="B187" s="84" t="s">
        <v>19</v>
      </c>
      <c r="C187" s="683"/>
      <c r="D187" s="684"/>
      <c r="E187" s="684"/>
      <c r="F187" s="684">
        <v>0</v>
      </c>
      <c r="G187" s="816">
        <f t="shared" ref="G187:G189" si="106">SUM(C187:F187)</f>
        <v>0</v>
      </c>
      <c r="H187" s="685">
        <f>'(3) Graduation LMD MASTER'!C540+'(3) Graduation LMD MASTER'!C544+'(3) Graduation LMD MASTER'!C548</f>
        <v>272</v>
      </c>
      <c r="I187" s="617"/>
      <c r="J187" s="683"/>
      <c r="K187" s="684"/>
      <c r="L187" s="684"/>
      <c r="M187" s="432">
        <f>'(2) Graduation LMD Licence'!Q355+'(2) Graduation LMD Licence'!Q359</f>
        <v>688</v>
      </c>
      <c r="N187" s="432">
        <f>'(3) Graduation LMD MASTER'!N540+'(3) Graduation LMD MASTER'!N544+'(3) Graduation LMD MASTER'!N548+'(3) Graduation LMD MASTER'!N552</f>
        <v>479</v>
      </c>
      <c r="O187" s="237">
        <f>SUM(J187:N187)</f>
        <v>1167</v>
      </c>
      <c r="P187" s="617"/>
      <c r="Q187" s="683"/>
      <c r="R187" s="684"/>
      <c r="S187" s="684">
        <v>231</v>
      </c>
      <c r="T187" s="812">
        <v>0</v>
      </c>
      <c r="U187" s="237">
        <f>SUM(Q187:T187)</f>
        <v>231</v>
      </c>
      <c r="V187" s="617"/>
      <c r="W187" s="683"/>
      <c r="X187" s="685"/>
    </row>
    <row r="188" spans="1:24" ht="16.5" thickBot="1">
      <c r="A188" s="82"/>
      <c r="B188" s="85" t="s">
        <v>21</v>
      </c>
      <c r="C188" s="686"/>
      <c r="D188" s="687"/>
      <c r="E188" s="687"/>
      <c r="F188" s="687">
        <v>0</v>
      </c>
      <c r="G188" s="817">
        <f t="shared" si="106"/>
        <v>0</v>
      </c>
      <c r="H188" s="685">
        <f>'(3) Graduation LMD MASTER'!C541+'(3) Graduation LMD MASTER'!C545+'(3) Graduation LMD MASTER'!C549</f>
        <v>185</v>
      </c>
      <c r="I188" s="617"/>
      <c r="J188" s="686"/>
      <c r="K188" s="687"/>
      <c r="L188" s="687"/>
      <c r="M188" s="687">
        <f>'(2) Graduation LMD Licence'!Q356+'(2) Graduation LMD Licence'!Q360</f>
        <v>417</v>
      </c>
      <c r="N188" s="432">
        <f>'(3) Graduation LMD MASTER'!N541+'(3) Graduation LMD MASTER'!N545+'(3) Graduation LMD MASTER'!N549+'(3) Graduation LMD MASTER'!N553</f>
        <v>313</v>
      </c>
      <c r="O188" s="406">
        <f t="shared" ref="O188:O189" si="107">SUM(J188:N188)</f>
        <v>730</v>
      </c>
      <c r="P188" s="617"/>
      <c r="Q188" s="686"/>
      <c r="R188" s="687"/>
      <c r="S188" s="687">
        <v>138</v>
      </c>
      <c r="T188" s="813">
        <v>0</v>
      </c>
      <c r="U188" s="406">
        <f t="shared" ref="U188:U189" si="108">SUM(Q188:T188)</f>
        <v>138</v>
      </c>
      <c r="V188" s="617"/>
      <c r="W188" s="686"/>
      <c r="X188" s="688"/>
    </row>
    <row r="189" spans="1:24" ht="16.5" thickBot="1">
      <c r="A189" s="83"/>
      <c r="B189" s="86" t="s">
        <v>22</v>
      </c>
      <c r="C189" s="689"/>
      <c r="D189" s="690"/>
      <c r="E189" s="690"/>
      <c r="F189" s="690">
        <v>0</v>
      </c>
      <c r="G189" s="818">
        <f t="shared" si="106"/>
        <v>0</v>
      </c>
      <c r="H189" s="685">
        <f>'(3) Graduation LMD MASTER'!C542+'(3) Graduation LMD MASTER'!C546+'(3) Graduation LMD MASTER'!C550</f>
        <v>0</v>
      </c>
      <c r="I189" s="617"/>
      <c r="J189" s="689"/>
      <c r="K189" s="690"/>
      <c r="L189" s="690"/>
      <c r="M189" s="436">
        <f>'(2) Graduation LMD Licence'!Q357+'(2) Graduation LMD Licence'!Q361</f>
        <v>3</v>
      </c>
      <c r="N189" s="432">
        <f>'(3) Graduation LMD MASTER'!N542+'(3) Graduation LMD MASTER'!N546+'(3) Graduation LMD MASTER'!N550+'(3) Graduation LMD MASTER'!N554</f>
        <v>0</v>
      </c>
      <c r="O189" s="407">
        <f t="shared" si="107"/>
        <v>3</v>
      </c>
      <c r="P189" s="617"/>
      <c r="Q189" s="689"/>
      <c r="R189" s="690"/>
      <c r="S189" s="690">
        <v>0</v>
      </c>
      <c r="T189" s="815">
        <v>0</v>
      </c>
      <c r="U189" s="407">
        <f t="shared" si="108"/>
        <v>0</v>
      </c>
      <c r="V189" s="617"/>
      <c r="W189" s="689"/>
      <c r="X189" s="691"/>
    </row>
    <row r="190" spans="1:24" ht="12" customHeight="1" thickBot="1">
      <c r="A190" s="20"/>
      <c r="C190" s="616"/>
      <c r="D190" s="616"/>
      <c r="E190" s="616"/>
      <c r="F190" s="616"/>
      <c r="G190" s="616"/>
      <c r="H190" s="616"/>
      <c r="I190" s="617"/>
      <c r="J190" s="616"/>
      <c r="K190" s="616"/>
      <c r="L190" s="616"/>
      <c r="M190" s="616"/>
      <c r="N190" s="616"/>
      <c r="O190" s="616"/>
      <c r="P190" s="617"/>
      <c r="Q190" s="616"/>
      <c r="R190" s="616"/>
      <c r="S190" s="616"/>
      <c r="T190" s="616"/>
      <c r="U190" s="616"/>
      <c r="V190" s="617"/>
      <c r="W190" s="616"/>
      <c r="X190" s="616"/>
    </row>
    <row r="191" spans="1:24" ht="16.5" thickBot="1">
      <c r="A191" s="653" t="s">
        <v>762</v>
      </c>
      <c r="B191" s="656" t="s">
        <v>19</v>
      </c>
      <c r="C191" s="683"/>
      <c r="D191" s="684"/>
      <c r="E191" s="684"/>
      <c r="F191" s="684"/>
      <c r="G191" s="816">
        <f t="shared" ref="G191:G193" si="109">SUM(C191:F191)</f>
        <v>0</v>
      </c>
      <c r="H191" s="433">
        <f>'(3) Graduation LMD MASTER'!C605+'(3) Graduation LMD MASTER'!C609+'(3) Graduation LMD MASTER'!C613+'(3) Graduation LMD MASTER'!C617+'(3) Graduation LMD MASTER'!C621+'(3) Graduation LMD MASTER'!C625+'(3) Graduation LMD MASTER'!C629</f>
        <v>258</v>
      </c>
      <c r="I191" s="617"/>
      <c r="J191" s="683"/>
      <c r="K191" s="684"/>
      <c r="L191" s="684"/>
      <c r="M191" s="432">
        <f>'(2) Graduation LMD Licence'!Q363+'(2) Graduation LMD Licence'!Q367+'(2) Graduation LMD Licence'!Q371</f>
        <v>687</v>
      </c>
      <c r="N191" s="432">
        <f>'(3) Graduation LMD MASTER'!N637</f>
        <v>505</v>
      </c>
      <c r="O191" s="237">
        <f>SUM(J191:N191)</f>
        <v>1192</v>
      </c>
      <c r="P191" s="617"/>
      <c r="Q191" s="683"/>
      <c r="R191" s="684"/>
      <c r="S191" s="684">
        <v>234</v>
      </c>
      <c r="T191" s="812">
        <v>245</v>
      </c>
      <c r="U191" s="237">
        <f>SUM(Q191:T191)</f>
        <v>479</v>
      </c>
      <c r="V191" s="617"/>
      <c r="W191" s="683"/>
      <c r="X191" s="685"/>
    </row>
    <row r="192" spans="1:24" ht="16.5" thickBot="1">
      <c r="A192" s="654"/>
      <c r="B192" s="657" t="s">
        <v>21</v>
      </c>
      <c r="C192" s="686"/>
      <c r="D192" s="687"/>
      <c r="E192" s="687"/>
      <c r="F192" s="687"/>
      <c r="G192" s="817">
        <f t="shared" si="109"/>
        <v>0</v>
      </c>
      <c r="H192" s="433">
        <f>'(3) Graduation LMD MASTER'!C606+'(3) Graduation LMD MASTER'!C610+'(3) Graduation LMD MASTER'!C614+'(3) Graduation LMD MASTER'!C618+'(3) Graduation LMD MASTER'!C622+'(3) Graduation LMD MASTER'!C626+'(3) Graduation LMD MASTER'!C630</f>
        <v>154</v>
      </c>
      <c r="I192" s="617"/>
      <c r="J192" s="686"/>
      <c r="K192" s="687"/>
      <c r="L192" s="687"/>
      <c r="M192" s="687">
        <f>'(2) Graduation LMD Licence'!Q364+'(2) Graduation LMD Licence'!Q368+'(2) Graduation LMD Licence'!Q372</f>
        <v>328</v>
      </c>
      <c r="N192" s="432">
        <f>'(3) Graduation LMD MASTER'!N638</f>
        <v>276</v>
      </c>
      <c r="O192" s="406">
        <f t="shared" ref="O192:O193" si="110">SUM(J192:N192)</f>
        <v>604</v>
      </c>
      <c r="P192" s="617"/>
      <c r="Q192" s="686"/>
      <c r="R192" s="687"/>
      <c r="S192" s="687">
        <v>139</v>
      </c>
      <c r="T192" s="813">
        <v>132</v>
      </c>
      <c r="U192" s="406">
        <f t="shared" ref="U192:U193" si="111">SUM(Q192:T192)</f>
        <v>271</v>
      </c>
      <c r="V192" s="617"/>
      <c r="W192" s="686"/>
      <c r="X192" s="688"/>
    </row>
    <row r="193" spans="1:24" ht="16.5" thickBot="1">
      <c r="A193" s="655"/>
      <c r="B193" s="658" t="s">
        <v>22</v>
      </c>
      <c r="C193" s="689"/>
      <c r="D193" s="690"/>
      <c r="E193" s="690"/>
      <c r="F193" s="690"/>
      <c r="G193" s="818">
        <f t="shared" si="109"/>
        <v>0</v>
      </c>
      <c r="H193" s="433">
        <f>'(3) Graduation LMD MASTER'!C607+'(3) Graduation LMD MASTER'!C611+'(3) Graduation LMD MASTER'!C615+'(3) Graduation LMD MASTER'!C619+'(3) Graduation LMD MASTER'!C623+'(3) Graduation LMD MASTER'!C627+'(3) Graduation LMD MASTER'!C631</f>
        <v>0</v>
      </c>
      <c r="I193" s="617"/>
      <c r="J193" s="689"/>
      <c r="K193" s="690"/>
      <c r="L193" s="690"/>
      <c r="M193" s="436">
        <f>'(2) Graduation LMD Licence'!Q365+'(2) Graduation LMD Licence'!Q369+'(2) Graduation LMD Licence'!Q373</f>
        <v>2</v>
      </c>
      <c r="N193" s="432">
        <f>'(3) Graduation LMD MASTER'!N639</f>
        <v>0</v>
      </c>
      <c r="O193" s="407">
        <f t="shared" si="110"/>
        <v>2</v>
      </c>
      <c r="P193" s="617"/>
      <c r="Q193" s="689"/>
      <c r="R193" s="690"/>
      <c r="S193" s="690">
        <v>0</v>
      </c>
      <c r="T193" s="815">
        <v>0</v>
      </c>
      <c r="U193" s="407">
        <f t="shared" si="111"/>
        <v>0</v>
      </c>
      <c r="V193" s="617"/>
      <c r="W193" s="689"/>
      <c r="X193" s="691"/>
    </row>
    <row r="194" spans="1:24" ht="11.25" customHeight="1" thickBot="1">
      <c r="A194" s="20"/>
      <c r="C194" s="616"/>
      <c r="D194" s="616"/>
      <c r="E194" s="616"/>
      <c r="F194" s="616"/>
      <c r="G194" s="616"/>
      <c r="H194" s="616"/>
      <c r="I194" s="617"/>
      <c r="J194" s="616"/>
      <c r="K194" s="616"/>
      <c r="L194" s="616"/>
      <c r="M194" s="616"/>
      <c r="N194" s="616"/>
      <c r="O194" s="616"/>
      <c r="P194" s="617"/>
      <c r="Q194" s="616"/>
      <c r="R194" s="616"/>
      <c r="S194" s="616"/>
      <c r="T194" s="616"/>
      <c r="U194" s="616"/>
      <c r="V194" s="617"/>
      <c r="W194" s="616"/>
      <c r="X194" s="616"/>
    </row>
    <row r="195" spans="1:24">
      <c r="A195" s="653" t="s">
        <v>763</v>
      </c>
      <c r="B195" s="656" t="s">
        <v>19</v>
      </c>
      <c r="C195" s="683"/>
      <c r="D195" s="684"/>
      <c r="E195" s="684"/>
      <c r="F195" s="684"/>
      <c r="G195" s="816">
        <f t="shared" ref="G195:G197" si="112">SUM(C195:F195)</f>
        <v>0</v>
      </c>
      <c r="H195" s="433">
        <f>'(3) Graduation LMD MASTER'!C556+'(3) Graduation LMD MASTER'!C560+'(3) Graduation LMD MASTER'!C564+'(3) Graduation LMD MASTER'!C568+'(3) Graduation LMD MASTER'!C572+'(3) Graduation LMD MASTER'!C576+'(3) Graduation LMD MASTER'!C580</f>
        <v>176</v>
      </c>
      <c r="I195" s="617"/>
      <c r="J195" s="683"/>
      <c r="K195" s="684"/>
      <c r="L195" s="684"/>
      <c r="M195" s="432">
        <f>'(2) Graduation LMD Licence'!Q376+'(2) Graduation LMD Licence'!Q380+'(2) Graduation LMD Licence'!Q384+'(2) Graduation LMD Licence'!Q389</f>
        <v>726</v>
      </c>
      <c r="N195" s="432">
        <f>'(3) Graduation LMD MASTER'!N556+'(3) Graduation LMD MASTER'!N560+'(3) Graduation LMD MASTER'!N564+'(3) Graduation LMD MASTER'!N568+'(3) Graduation LMD MASTER'!N572+'(3) Graduation LMD MASTER'!N576+'(3) Graduation LMD MASTER'!N580</f>
        <v>431</v>
      </c>
      <c r="O195" s="237">
        <f>SUM(J195:N195)</f>
        <v>1157</v>
      </c>
      <c r="P195" s="617"/>
      <c r="Q195" s="683"/>
      <c r="R195" s="684"/>
      <c r="S195" s="684">
        <v>161</v>
      </c>
      <c r="T195" s="812">
        <v>197</v>
      </c>
      <c r="U195" s="237">
        <f>SUM(Q195:T195)</f>
        <v>358</v>
      </c>
      <c r="V195" s="617"/>
      <c r="W195" s="683"/>
      <c r="X195" s="685"/>
    </row>
    <row r="196" spans="1:24">
      <c r="A196" s="654"/>
      <c r="B196" s="657" t="s">
        <v>21</v>
      </c>
      <c r="C196" s="686"/>
      <c r="D196" s="687"/>
      <c r="E196" s="687"/>
      <c r="F196" s="687"/>
      <c r="G196" s="817">
        <f t="shared" si="112"/>
        <v>0</v>
      </c>
      <c r="H196" s="688">
        <f>'(3) Graduation LMD MASTER'!C557+'(3) Graduation LMD MASTER'!C561+'(3) Graduation LMD MASTER'!C565+'(3) Graduation LMD MASTER'!C569+'(3) Graduation LMD MASTER'!C573+'(3) Graduation LMD MASTER'!C577+'(3) Graduation LMD MASTER'!C581</f>
        <v>97</v>
      </c>
      <c r="I196" s="617"/>
      <c r="J196" s="686"/>
      <c r="K196" s="687"/>
      <c r="L196" s="687"/>
      <c r="M196" s="687">
        <f>'(2) Graduation LMD Licence'!Q377+'(2) Graduation LMD Licence'!Q381+'(2) Graduation LMD Licence'!Q385+'(2) Graduation LMD Licence'!Q390</f>
        <v>441</v>
      </c>
      <c r="N196" s="687">
        <f>'(3) Graduation LMD MASTER'!N557+'(3) Graduation LMD MASTER'!N561+'(3) Graduation LMD MASTER'!N565+'(3) Graduation LMD MASTER'!N569+'(3) Graduation LMD MASTER'!N573+'(3) Graduation LMD MASTER'!N577+'(3) Graduation LMD MASTER'!N581</f>
        <v>232</v>
      </c>
      <c r="O196" s="406">
        <f t="shared" ref="O196:O197" si="113">SUM(J196:N196)</f>
        <v>673</v>
      </c>
      <c r="P196" s="617"/>
      <c r="Q196" s="686"/>
      <c r="R196" s="687"/>
      <c r="S196" s="687">
        <v>86</v>
      </c>
      <c r="T196" s="813">
        <v>134</v>
      </c>
      <c r="U196" s="406">
        <f t="shared" ref="U196:U197" si="114">SUM(Q196:T196)</f>
        <v>220</v>
      </c>
      <c r="V196" s="617"/>
      <c r="W196" s="686"/>
      <c r="X196" s="688"/>
    </row>
    <row r="197" spans="1:24" ht="16.5" thickBot="1">
      <c r="A197" s="655"/>
      <c r="B197" s="658" t="s">
        <v>22</v>
      </c>
      <c r="C197" s="689"/>
      <c r="D197" s="690"/>
      <c r="E197" s="690"/>
      <c r="F197" s="690"/>
      <c r="G197" s="818">
        <f t="shared" si="112"/>
        <v>0</v>
      </c>
      <c r="H197" s="437">
        <f>'(3) Graduation LMD MASTER'!C558+'(3) Graduation LMD MASTER'!C562+'(3) Graduation LMD MASTER'!C566+'(3) Graduation LMD MASTER'!C570+'(3) Graduation LMD MASTER'!C574+'(3) Graduation LMD MASTER'!C578+'(3) Graduation LMD MASTER'!C582</f>
        <v>1</v>
      </c>
      <c r="I197" s="617"/>
      <c r="J197" s="689"/>
      <c r="K197" s="690"/>
      <c r="L197" s="690"/>
      <c r="M197" s="436">
        <f>'(2) Graduation LMD Licence'!Q378+'(2) Graduation LMD Licence'!Q382+'(2) Graduation LMD Licence'!Q386+'(2) Graduation LMD Licence'!Q391</f>
        <v>9</v>
      </c>
      <c r="N197" s="436">
        <f>'(3) Graduation LMD MASTER'!N558+'(3) Graduation LMD MASTER'!N562+'(3) Graduation LMD MASTER'!N566+'(3) Graduation LMD MASTER'!N570+'(3) Graduation LMD MASTER'!N574+'(3) Graduation LMD MASTER'!N578+'(3) Graduation LMD MASTER'!N582</f>
        <v>3</v>
      </c>
      <c r="O197" s="407">
        <f t="shared" si="113"/>
        <v>12</v>
      </c>
      <c r="P197" s="617"/>
      <c r="Q197" s="689"/>
      <c r="R197" s="690"/>
      <c r="S197" s="690">
        <v>2</v>
      </c>
      <c r="T197" s="815">
        <v>0</v>
      </c>
      <c r="U197" s="407">
        <f t="shared" si="114"/>
        <v>2</v>
      </c>
      <c r="V197" s="617"/>
      <c r="W197" s="689"/>
      <c r="X197" s="691"/>
    </row>
    <row r="198" spans="1:24" ht="16.5" thickBot="1">
      <c r="A198" s="20"/>
      <c r="C198" s="616"/>
      <c r="D198" s="616"/>
      <c r="E198" s="616"/>
      <c r="F198" s="616"/>
      <c r="G198" s="616"/>
      <c r="H198" s="616"/>
      <c r="I198" s="617"/>
      <c r="J198" s="616"/>
      <c r="K198" s="616"/>
      <c r="L198" s="616"/>
      <c r="M198" s="616"/>
      <c r="N198" s="616"/>
      <c r="O198" s="616"/>
      <c r="P198" s="617"/>
      <c r="Q198" s="616"/>
      <c r="R198" s="616"/>
      <c r="S198" s="616"/>
      <c r="T198" s="616"/>
      <c r="U198" s="616"/>
      <c r="V198" s="617"/>
      <c r="W198" s="616"/>
      <c r="X198" s="616"/>
    </row>
    <row r="199" spans="1:24">
      <c r="A199" s="81"/>
      <c r="B199" s="84" t="s">
        <v>19</v>
      </c>
      <c r="C199" s="683"/>
      <c r="D199" s="684"/>
      <c r="E199" s="684"/>
      <c r="F199" s="684"/>
      <c r="G199" s="816">
        <f t="shared" ref="G199:G201" si="115">SUM(C199:F199)</f>
        <v>0</v>
      </c>
      <c r="H199" s="685"/>
      <c r="I199" s="617"/>
      <c r="J199" s="683"/>
      <c r="K199" s="684"/>
      <c r="L199" s="684"/>
      <c r="M199" s="684"/>
      <c r="N199" s="684"/>
      <c r="O199" s="237">
        <f>SUM(J199:N199)</f>
        <v>0</v>
      </c>
      <c r="P199" s="617"/>
      <c r="Q199" s="683"/>
      <c r="R199" s="684"/>
      <c r="S199" s="684"/>
      <c r="T199" s="812"/>
      <c r="U199" s="237">
        <f>SUM(Q199:T199)</f>
        <v>0</v>
      </c>
      <c r="V199" s="617"/>
      <c r="W199" s="683"/>
      <c r="X199" s="685"/>
    </row>
    <row r="200" spans="1:24">
      <c r="A200" s="82"/>
      <c r="B200" s="85" t="s">
        <v>21</v>
      </c>
      <c r="C200" s="686"/>
      <c r="D200" s="687"/>
      <c r="E200" s="687"/>
      <c r="F200" s="687"/>
      <c r="G200" s="817">
        <f t="shared" si="115"/>
        <v>0</v>
      </c>
      <c r="H200" s="688"/>
      <c r="I200" s="617"/>
      <c r="J200" s="686"/>
      <c r="K200" s="687"/>
      <c r="L200" s="687"/>
      <c r="M200" s="687"/>
      <c r="N200" s="687"/>
      <c r="O200" s="406">
        <f t="shared" ref="O200:O201" si="116">SUM(J200:N200)</f>
        <v>0</v>
      </c>
      <c r="P200" s="617"/>
      <c r="Q200" s="686"/>
      <c r="R200" s="687"/>
      <c r="S200" s="687"/>
      <c r="T200" s="813"/>
      <c r="U200" s="406">
        <f t="shared" ref="U200:U201" si="117">SUM(Q200:T200)</f>
        <v>0</v>
      </c>
      <c r="V200" s="617"/>
      <c r="W200" s="686"/>
      <c r="X200" s="688"/>
    </row>
    <row r="201" spans="1:24" ht="16.5" thickBot="1">
      <c r="A201" s="83"/>
      <c r="B201" s="86" t="s">
        <v>22</v>
      </c>
      <c r="C201" s="689"/>
      <c r="D201" s="690"/>
      <c r="E201" s="690"/>
      <c r="F201" s="690"/>
      <c r="G201" s="818">
        <f t="shared" si="115"/>
        <v>0</v>
      </c>
      <c r="H201" s="691"/>
      <c r="I201" s="617"/>
      <c r="J201" s="689"/>
      <c r="K201" s="690"/>
      <c r="L201" s="690"/>
      <c r="M201" s="690"/>
      <c r="N201" s="690"/>
      <c r="O201" s="407">
        <f t="shared" si="116"/>
        <v>0</v>
      </c>
      <c r="P201" s="617"/>
      <c r="Q201" s="689"/>
      <c r="R201" s="690"/>
      <c r="S201" s="690"/>
      <c r="T201" s="815"/>
      <c r="U201" s="407">
        <f t="shared" si="117"/>
        <v>0</v>
      </c>
      <c r="V201" s="617"/>
      <c r="W201" s="689"/>
      <c r="X201" s="691"/>
    </row>
    <row r="202" spans="1:24" ht="9.75" customHeight="1" thickBot="1">
      <c r="A202" s="20"/>
      <c r="C202" s="616"/>
      <c r="D202" s="616"/>
      <c r="E202" s="616"/>
      <c r="F202" s="616"/>
      <c r="G202" s="616"/>
      <c r="H202" s="616"/>
      <c r="I202" s="617"/>
      <c r="J202" s="616"/>
      <c r="K202" s="616"/>
      <c r="L202" s="616"/>
      <c r="M202" s="616"/>
      <c r="N202" s="616"/>
      <c r="O202" s="616"/>
      <c r="P202" s="617"/>
      <c r="Q202" s="616"/>
      <c r="R202" s="616"/>
      <c r="S202" s="616"/>
      <c r="T202" s="616"/>
      <c r="U202" s="616"/>
      <c r="V202" s="617"/>
      <c r="W202" s="616"/>
      <c r="X202" s="616"/>
    </row>
    <row r="203" spans="1:24">
      <c r="A203" s="87"/>
      <c r="B203" s="84" t="s">
        <v>19</v>
      </c>
      <c r="C203" s="683"/>
      <c r="D203" s="684"/>
      <c r="E203" s="684"/>
      <c r="F203" s="684"/>
      <c r="G203" s="816">
        <f t="shared" ref="G203:G205" si="118">SUM(C203:F203)</f>
        <v>0</v>
      </c>
      <c r="H203" s="685"/>
      <c r="I203" s="617"/>
      <c r="J203" s="683"/>
      <c r="K203" s="684"/>
      <c r="L203" s="684"/>
      <c r="M203" s="684"/>
      <c r="N203" s="684"/>
      <c r="O203" s="237">
        <f>SUM(J203:N203)</f>
        <v>0</v>
      </c>
      <c r="P203" s="617"/>
      <c r="Q203" s="683"/>
      <c r="R203" s="684"/>
      <c r="S203" s="684"/>
      <c r="T203" s="812"/>
      <c r="U203" s="237">
        <f>SUM(Q203:T203)</f>
        <v>0</v>
      </c>
      <c r="V203" s="617"/>
      <c r="W203" s="683"/>
      <c r="X203" s="685"/>
    </row>
    <row r="204" spans="1:24">
      <c r="A204" s="82"/>
      <c r="B204" s="85" t="s">
        <v>21</v>
      </c>
      <c r="C204" s="686"/>
      <c r="D204" s="687"/>
      <c r="E204" s="687"/>
      <c r="F204" s="687"/>
      <c r="G204" s="817">
        <f t="shared" si="118"/>
        <v>0</v>
      </c>
      <c r="H204" s="688"/>
      <c r="I204" s="617"/>
      <c r="J204" s="686"/>
      <c r="K204" s="687"/>
      <c r="L204" s="687"/>
      <c r="M204" s="687"/>
      <c r="N204" s="687"/>
      <c r="O204" s="406">
        <f t="shared" ref="O204:O205" si="119">SUM(J204:N204)</f>
        <v>0</v>
      </c>
      <c r="P204" s="617"/>
      <c r="Q204" s="686"/>
      <c r="R204" s="687"/>
      <c r="S204" s="687"/>
      <c r="T204" s="813"/>
      <c r="U204" s="406">
        <f t="shared" ref="U204:U205" si="120">SUM(Q204:T204)</f>
        <v>0</v>
      </c>
      <c r="V204" s="617"/>
      <c r="W204" s="686"/>
      <c r="X204" s="688"/>
    </row>
    <row r="205" spans="1:24" ht="16.5" thickBot="1">
      <c r="A205" s="83"/>
      <c r="B205" s="86" t="s">
        <v>22</v>
      </c>
      <c r="C205" s="689"/>
      <c r="D205" s="690"/>
      <c r="E205" s="690"/>
      <c r="F205" s="690"/>
      <c r="G205" s="818">
        <f t="shared" si="118"/>
        <v>0</v>
      </c>
      <c r="H205" s="691"/>
      <c r="I205" s="617"/>
      <c r="J205" s="689"/>
      <c r="K205" s="690"/>
      <c r="L205" s="690"/>
      <c r="M205" s="690"/>
      <c r="N205" s="690"/>
      <c r="O205" s="407">
        <f t="shared" si="119"/>
        <v>0</v>
      </c>
      <c r="P205" s="617"/>
      <c r="Q205" s="689"/>
      <c r="R205" s="690"/>
      <c r="S205" s="690"/>
      <c r="T205" s="815"/>
      <c r="U205" s="407">
        <f t="shared" si="120"/>
        <v>0</v>
      </c>
      <c r="V205" s="617"/>
      <c r="W205" s="689"/>
      <c r="X205" s="691"/>
    </row>
    <row r="206" spans="1:24" ht="10.5" customHeight="1" thickBot="1">
      <c r="A206" s="20"/>
      <c r="C206" s="616"/>
      <c r="D206" s="616"/>
      <c r="E206" s="616"/>
      <c r="F206" s="616"/>
      <c r="G206" s="616"/>
      <c r="H206" s="616"/>
      <c r="I206" s="617"/>
      <c r="J206" s="616"/>
      <c r="K206" s="616"/>
      <c r="L206" s="616"/>
      <c r="M206" s="616"/>
      <c r="N206" s="616"/>
      <c r="O206" s="616"/>
      <c r="P206" s="617"/>
      <c r="Q206" s="616"/>
      <c r="R206" s="616"/>
      <c r="S206" s="616"/>
      <c r="T206" s="616"/>
      <c r="U206" s="616"/>
      <c r="V206" s="617"/>
      <c r="W206" s="616"/>
      <c r="X206" s="616"/>
    </row>
    <row r="207" spans="1:24">
      <c r="A207" s="87"/>
      <c r="B207" s="84" t="s">
        <v>19</v>
      </c>
      <c r="C207" s="683"/>
      <c r="D207" s="684"/>
      <c r="E207" s="684"/>
      <c r="F207" s="684"/>
      <c r="G207" s="816">
        <f t="shared" ref="G207:G209" si="121">SUM(C207:F207)</f>
        <v>0</v>
      </c>
      <c r="H207" s="685"/>
      <c r="I207" s="617"/>
      <c r="J207" s="683"/>
      <c r="K207" s="684"/>
      <c r="L207" s="684"/>
      <c r="M207" s="684"/>
      <c r="N207" s="684"/>
      <c r="O207" s="237">
        <f>SUM(J207:N207)</f>
        <v>0</v>
      </c>
      <c r="P207" s="617"/>
      <c r="Q207" s="683"/>
      <c r="R207" s="684"/>
      <c r="S207" s="684"/>
      <c r="T207" s="812"/>
      <c r="U207" s="237">
        <f>SUM(Q207:T207)</f>
        <v>0</v>
      </c>
      <c r="V207" s="617"/>
      <c r="W207" s="683"/>
      <c r="X207" s="685"/>
    </row>
    <row r="208" spans="1:24">
      <c r="A208" s="82"/>
      <c r="B208" s="85" t="s">
        <v>21</v>
      </c>
      <c r="C208" s="686"/>
      <c r="D208" s="687"/>
      <c r="E208" s="687"/>
      <c r="F208" s="687"/>
      <c r="G208" s="817">
        <f t="shared" si="121"/>
        <v>0</v>
      </c>
      <c r="H208" s="688"/>
      <c r="I208" s="617"/>
      <c r="J208" s="686"/>
      <c r="K208" s="687"/>
      <c r="L208" s="687"/>
      <c r="M208" s="687"/>
      <c r="N208" s="687"/>
      <c r="O208" s="406">
        <f t="shared" ref="O208:O209" si="122">SUM(J208:N208)</f>
        <v>0</v>
      </c>
      <c r="P208" s="617"/>
      <c r="Q208" s="686"/>
      <c r="R208" s="687"/>
      <c r="S208" s="687"/>
      <c r="T208" s="813"/>
      <c r="U208" s="406">
        <f t="shared" ref="U208:U209" si="123">SUM(Q208:T208)</f>
        <v>0</v>
      </c>
      <c r="V208" s="617"/>
      <c r="W208" s="686"/>
      <c r="X208" s="688"/>
    </row>
    <row r="209" spans="1:24" ht="16.5" thickBot="1">
      <c r="A209" s="83"/>
      <c r="B209" s="86" t="s">
        <v>22</v>
      </c>
      <c r="C209" s="689"/>
      <c r="D209" s="690"/>
      <c r="E209" s="690"/>
      <c r="F209" s="690"/>
      <c r="G209" s="818">
        <f t="shared" si="121"/>
        <v>0</v>
      </c>
      <c r="H209" s="691"/>
      <c r="I209" s="617"/>
      <c r="J209" s="689"/>
      <c r="K209" s="690"/>
      <c r="L209" s="690"/>
      <c r="M209" s="690"/>
      <c r="N209" s="690"/>
      <c r="O209" s="407">
        <f t="shared" si="122"/>
        <v>0</v>
      </c>
      <c r="P209" s="617"/>
      <c r="Q209" s="689"/>
      <c r="R209" s="690"/>
      <c r="S209" s="690"/>
      <c r="T209" s="815"/>
      <c r="U209" s="407">
        <f t="shared" si="123"/>
        <v>0</v>
      </c>
      <c r="V209" s="617"/>
      <c r="W209" s="689"/>
      <c r="X209" s="691"/>
    </row>
    <row r="210" spans="1:24" ht="9.75" customHeight="1" thickBot="1">
      <c r="A210" s="20"/>
      <c r="C210" s="616"/>
      <c r="D210" s="616"/>
      <c r="E210" s="616"/>
      <c r="F210" s="616"/>
      <c r="G210" s="616"/>
      <c r="H210" s="616"/>
      <c r="I210" s="617"/>
      <c r="J210" s="616"/>
      <c r="K210" s="616"/>
      <c r="L210" s="616"/>
      <c r="M210" s="616"/>
      <c r="N210" s="616"/>
      <c r="O210" s="616"/>
      <c r="P210" s="617"/>
      <c r="Q210" s="616"/>
      <c r="R210" s="616"/>
      <c r="S210" s="616"/>
      <c r="T210" s="616"/>
      <c r="U210" s="616"/>
      <c r="V210" s="617"/>
      <c r="W210" s="616"/>
      <c r="X210" s="616"/>
    </row>
    <row r="211" spans="1:24">
      <c r="A211" s="87"/>
      <c r="B211" s="84" t="s">
        <v>19</v>
      </c>
      <c r="C211" s="683"/>
      <c r="D211" s="684"/>
      <c r="E211" s="684"/>
      <c r="F211" s="684"/>
      <c r="G211" s="816">
        <f t="shared" ref="G211:G213" si="124">SUM(C211:F211)</f>
        <v>0</v>
      </c>
      <c r="H211" s="685"/>
      <c r="I211" s="617"/>
      <c r="J211" s="683"/>
      <c r="K211" s="684"/>
      <c r="L211" s="684"/>
      <c r="M211" s="684"/>
      <c r="N211" s="684"/>
      <c r="O211" s="237">
        <f>SUM(J211:N211)</f>
        <v>0</v>
      </c>
      <c r="P211" s="617"/>
      <c r="Q211" s="683"/>
      <c r="R211" s="684"/>
      <c r="S211" s="684"/>
      <c r="T211" s="812"/>
      <c r="U211" s="237">
        <f>SUM(Q211:T211)</f>
        <v>0</v>
      </c>
      <c r="V211" s="617"/>
      <c r="W211" s="683"/>
      <c r="X211" s="685"/>
    </row>
    <row r="212" spans="1:24">
      <c r="A212" s="82"/>
      <c r="B212" s="85" t="s">
        <v>21</v>
      </c>
      <c r="C212" s="686"/>
      <c r="D212" s="687"/>
      <c r="E212" s="687"/>
      <c r="F212" s="687"/>
      <c r="G212" s="817">
        <f t="shared" si="124"/>
        <v>0</v>
      </c>
      <c r="H212" s="688"/>
      <c r="I212" s="617"/>
      <c r="J212" s="686"/>
      <c r="K212" s="687"/>
      <c r="L212" s="687"/>
      <c r="M212" s="687"/>
      <c r="N212" s="687"/>
      <c r="O212" s="406">
        <f t="shared" ref="O212:O213" si="125">SUM(J212:N212)</f>
        <v>0</v>
      </c>
      <c r="P212" s="617"/>
      <c r="Q212" s="686"/>
      <c r="R212" s="687"/>
      <c r="S212" s="687"/>
      <c r="T212" s="813"/>
      <c r="U212" s="406">
        <f t="shared" ref="U212:U213" si="126">SUM(Q212:T212)</f>
        <v>0</v>
      </c>
      <c r="V212" s="617"/>
      <c r="W212" s="686"/>
      <c r="X212" s="688"/>
    </row>
    <row r="213" spans="1:24" ht="16.5" thickBot="1">
      <c r="A213" s="83"/>
      <c r="B213" s="86" t="s">
        <v>22</v>
      </c>
      <c r="C213" s="689"/>
      <c r="D213" s="690"/>
      <c r="E213" s="690"/>
      <c r="F213" s="690"/>
      <c r="G213" s="818">
        <f t="shared" si="124"/>
        <v>0</v>
      </c>
      <c r="H213" s="691"/>
      <c r="I213" s="617"/>
      <c r="J213" s="689"/>
      <c r="K213" s="690"/>
      <c r="L213" s="690"/>
      <c r="M213" s="690"/>
      <c r="N213" s="690"/>
      <c r="O213" s="407">
        <f t="shared" si="125"/>
        <v>0</v>
      </c>
      <c r="P213" s="617"/>
      <c r="Q213" s="689"/>
      <c r="R213" s="690"/>
      <c r="S213" s="690"/>
      <c r="T213" s="815"/>
      <c r="U213" s="407">
        <f t="shared" si="126"/>
        <v>0</v>
      </c>
      <c r="V213" s="617"/>
      <c r="W213" s="689"/>
      <c r="X213" s="691"/>
    </row>
    <row r="214" spans="1:24" ht="9.75" customHeight="1" thickBot="1">
      <c r="A214" s="20"/>
      <c r="C214" s="616"/>
      <c r="D214" s="616"/>
      <c r="E214" s="616"/>
      <c r="F214" s="616"/>
      <c r="G214" s="616"/>
      <c r="H214" s="616"/>
      <c r="I214" s="617"/>
      <c r="J214" s="616"/>
      <c r="K214" s="616"/>
      <c r="L214" s="616"/>
      <c r="M214" s="616"/>
      <c r="N214" s="616"/>
      <c r="O214" s="616"/>
      <c r="P214" s="617"/>
      <c r="Q214" s="616"/>
      <c r="R214" s="616"/>
      <c r="S214" s="616"/>
      <c r="T214" s="616"/>
      <c r="U214" s="616"/>
      <c r="V214" s="617"/>
      <c r="W214" s="616"/>
      <c r="X214" s="616"/>
    </row>
    <row r="215" spans="1:24">
      <c r="A215" s="855"/>
      <c r="B215" s="856" t="s">
        <v>19</v>
      </c>
      <c r="C215" s="857">
        <f>+C179+C183+C187+C191+C195+C199+C203+C207+C211</f>
        <v>0</v>
      </c>
      <c r="D215" s="858">
        <f t="shared" ref="D215:F215" si="127">+D179+D183+D187+D191+D195+D199+D203+D207+D211</f>
        <v>0</v>
      </c>
      <c r="E215" s="858">
        <f t="shared" si="127"/>
        <v>0</v>
      </c>
      <c r="F215" s="858">
        <f t="shared" si="127"/>
        <v>2056</v>
      </c>
      <c r="G215" s="859">
        <f t="shared" ref="G215:G217" si="128">SUM(C215:F215)</f>
        <v>2056</v>
      </c>
      <c r="H215" s="860">
        <f t="shared" ref="H215:H217" si="129">+H179+H183+H187+H191+H195+H199+H203+H207+H211</f>
        <v>874</v>
      </c>
      <c r="I215" s="861"/>
      <c r="J215" s="857">
        <f t="shared" ref="J215:N215" si="130">+J179+J183+J187+J191+J195+J199+J203+J207+J211</f>
        <v>0</v>
      </c>
      <c r="K215" s="858">
        <f t="shared" si="130"/>
        <v>0</v>
      </c>
      <c r="L215" s="858">
        <f t="shared" si="130"/>
        <v>0</v>
      </c>
      <c r="M215" s="858">
        <f t="shared" si="130"/>
        <v>5914</v>
      </c>
      <c r="N215" s="858">
        <f t="shared" si="130"/>
        <v>1732</v>
      </c>
      <c r="O215" s="860">
        <f>SUM(J215:N215)</f>
        <v>7646</v>
      </c>
      <c r="P215" s="861"/>
      <c r="Q215" s="857">
        <f t="shared" ref="Q215:T215" si="131">+Q179+Q183+Q187+Q191+Q195+Q199+Q203+Q207+Q211</f>
        <v>0</v>
      </c>
      <c r="R215" s="858">
        <f t="shared" si="131"/>
        <v>0</v>
      </c>
      <c r="S215" s="858">
        <f t="shared" si="131"/>
        <v>797</v>
      </c>
      <c r="T215" s="859">
        <f t="shared" si="131"/>
        <v>747</v>
      </c>
      <c r="U215" s="860">
        <f>SUM(Q215:T215)</f>
        <v>1544</v>
      </c>
      <c r="V215" s="861"/>
      <c r="W215" s="877">
        <f>X215+'(4) POST-Graduation '!BC1575</f>
        <v>225</v>
      </c>
      <c r="X215" s="876">
        <f>'(4) POST-Graduation '!BL1486</f>
        <v>55</v>
      </c>
    </row>
    <row r="216" spans="1:24">
      <c r="A216" s="862" t="s">
        <v>831</v>
      </c>
      <c r="B216" s="863" t="s">
        <v>21</v>
      </c>
      <c r="C216" s="864">
        <f t="shared" ref="C216:F216" si="132">+C180+C184+C188+C192+C196+C200+C204+C208+C212</f>
        <v>0</v>
      </c>
      <c r="D216" s="865">
        <f t="shared" si="132"/>
        <v>0</v>
      </c>
      <c r="E216" s="865">
        <f t="shared" si="132"/>
        <v>0</v>
      </c>
      <c r="F216" s="865">
        <f t="shared" si="132"/>
        <v>1043</v>
      </c>
      <c r="G216" s="866">
        <f t="shared" si="128"/>
        <v>1043</v>
      </c>
      <c r="H216" s="867">
        <f t="shared" si="129"/>
        <v>535</v>
      </c>
      <c r="I216" s="861"/>
      <c r="J216" s="864">
        <f t="shared" ref="J216:N216" si="133">+J180+J184+J188+J192+J196+J200+J204+J208+J212</f>
        <v>0</v>
      </c>
      <c r="K216" s="865">
        <f t="shared" si="133"/>
        <v>0</v>
      </c>
      <c r="L216" s="865">
        <f t="shared" si="133"/>
        <v>0</v>
      </c>
      <c r="M216" s="865">
        <f t="shared" si="133"/>
        <v>2932</v>
      </c>
      <c r="N216" s="865">
        <f t="shared" si="133"/>
        <v>1010</v>
      </c>
      <c r="O216" s="867">
        <f t="shared" ref="O216:O217" si="134">SUM(J216:N216)</f>
        <v>3942</v>
      </c>
      <c r="P216" s="861"/>
      <c r="Q216" s="864">
        <f t="shared" ref="Q216:T216" si="135">+Q180+Q184+Q188+Q192+Q196+Q200+Q204+Q208+Q212</f>
        <v>0</v>
      </c>
      <c r="R216" s="865">
        <f t="shared" si="135"/>
        <v>0</v>
      </c>
      <c r="S216" s="865">
        <f t="shared" si="135"/>
        <v>471</v>
      </c>
      <c r="T216" s="866">
        <f t="shared" si="135"/>
        <v>465</v>
      </c>
      <c r="U216" s="867">
        <f t="shared" ref="U216:U217" si="136">SUM(Q216:T216)</f>
        <v>936</v>
      </c>
      <c r="V216" s="861"/>
      <c r="W216" s="864">
        <f>X216+'(4) POST-Graduation '!BC1576</f>
        <v>114</v>
      </c>
      <c r="X216" s="867">
        <f>'(4) POST-Graduation '!BL1487</f>
        <v>40</v>
      </c>
    </row>
    <row r="217" spans="1:24" ht="16.5" thickBot="1">
      <c r="A217" s="868"/>
      <c r="B217" s="869" t="s">
        <v>22</v>
      </c>
      <c r="C217" s="870">
        <f t="shared" ref="C217:F217" si="137">+C181+C185+C189+C193+C197+C201+C205+C209+C213</f>
        <v>0</v>
      </c>
      <c r="D217" s="871">
        <f t="shared" si="137"/>
        <v>0</v>
      </c>
      <c r="E217" s="871">
        <f t="shared" si="137"/>
        <v>0</v>
      </c>
      <c r="F217" s="871">
        <f t="shared" si="137"/>
        <v>78</v>
      </c>
      <c r="G217" s="872">
        <f t="shared" si="128"/>
        <v>78</v>
      </c>
      <c r="H217" s="873">
        <f t="shared" si="129"/>
        <v>1</v>
      </c>
      <c r="I217" s="861"/>
      <c r="J217" s="870">
        <f t="shared" ref="J217:N217" si="138">+J181+J185+J189+J193+J197+J201+J205+J209+J213</f>
        <v>0</v>
      </c>
      <c r="K217" s="871">
        <f t="shared" si="138"/>
        <v>0</v>
      </c>
      <c r="L217" s="871">
        <f t="shared" si="138"/>
        <v>0</v>
      </c>
      <c r="M217" s="871">
        <f t="shared" si="138"/>
        <v>106</v>
      </c>
      <c r="N217" s="871">
        <f t="shared" si="138"/>
        <v>3</v>
      </c>
      <c r="O217" s="873">
        <f t="shared" si="134"/>
        <v>109</v>
      </c>
      <c r="P217" s="861"/>
      <c r="Q217" s="870">
        <f t="shared" ref="Q217:T217" si="139">+Q181+Q185+Q189+Q193+Q197+Q201+Q205+Q209+Q213</f>
        <v>0</v>
      </c>
      <c r="R217" s="871">
        <f t="shared" si="139"/>
        <v>0</v>
      </c>
      <c r="S217" s="871">
        <f t="shared" si="139"/>
        <v>2</v>
      </c>
      <c r="T217" s="872">
        <f t="shared" si="139"/>
        <v>0</v>
      </c>
      <c r="U217" s="873">
        <f t="shared" si="136"/>
        <v>2</v>
      </c>
      <c r="V217" s="861"/>
      <c r="W217" s="882">
        <f>X217+'(4) POST-Graduation '!BC1577</f>
        <v>0</v>
      </c>
      <c r="X217" s="881">
        <f>'(4) POST-Graduation '!BL1488</f>
        <v>0</v>
      </c>
    </row>
    <row r="218" spans="1:24">
      <c r="A218" s="89" t="s">
        <v>40</v>
      </c>
      <c r="B218" s="24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>
      <c r="A219" s="23"/>
      <c r="B219" s="24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>
      <c r="A220" s="89" t="s">
        <v>112</v>
      </c>
      <c r="B220" s="24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>
      <c r="A221" s="154" t="s">
        <v>114</v>
      </c>
      <c r="B221" s="24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>
      <c r="A222" s="155" t="s">
        <v>120</v>
      </c>
      <c r="B222" s="24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>
      <c r="A223" s="154" t="s">
        <v>122</v>
      </c>
      <c r="B223" s="24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>
      <c r="A224" s="23"/>
      <c r="B224" s="24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8.75">
      <c r="A225" s="1130" t="s">
        <v>26</v>
      </c>
      <c r="B225" s="1130"/>
      <c r="C225" s="1130"/>
      <c r="D225" s="1130"/>
      <c r="E225" s="1130"/>
      <c r="F225" s="1130"/>
      <c r="G225" s="1130"/>
      <c r="H225" s="1130"/>
      <c r="I225" s="1130"/>
      <c r="J225" s="1130"/>
      <c r="K225" s="1130"/>
      <c r="L225" s="1130"/>
      <c r="M225" s="1130"/>
      <c r="N225" s="1130"/>
      <c r="O225" s="1130"/>
      <c r="P225" s="1130"/>
      <c r="Q225" s="1130"/>
      <c r="R225" s="1130"/>
      <c r="S225" s="1130"/>
      <c r="T225" s="1130"/>
      <c r="U225" s="1130"/>
      <c r="V225" s="1130"/>
      <c r="W225" s="1130"/>
      <c r="X225" s="31"/>
    </row>
    <row r="226" spans="1:24" ht="16.5" thickBot="1">
      <c r="A226" s="1112" t="s">
        <v>27</v>
      </c>
      <c r="B226" s="1112"/>
      <c r="C226" s="1112"/>
      <c r="D226" s="1112"/>
      <c r="E226" s="1112"/>
      <c r="F226" s="1112"/>
      <c r="G226" s="1112"/>
      <c r="H226" s="1112"/>
      <c r="I226" s="1112"/>
      <c r="J226" s="1112"/>
      <c r="K226" s="1112"/>
      <c r="L226" s="1112"/>
      <c r="M226" s="1112"/>
      <c r="N226" s="1112"/>
      <c r="O226" s="1112"/>
      <c r="P226" s="1112"/>
      <c r="Q226" s="1112"/>
      <c r="R226" s="1112"/>
      <c r="S226" s="1112"/>
      <c r="T226" s="1112"/>
      <c r="U226" s="1112"/>
      <c r="V226" s="1112"/>
      <c r="W226" s="1112"/>
      <c r="X226" s="31"/>
    </row>
    <row r="227" spans="1:24" ht="24" thickBot="1">
      <c r="A227" s="32"/>
      <c r="B227" s="150"/>
      <c r="C227" s="147" t="s">
        <v>119</v>
      </c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9"/>
      <c r="Q227" s="153"/>
      <c r="R227" s="150"/>
      <c r="S227" s="150"/>
      <c r="T227" s="150"/>
      <c r="U227" s="150"/>
      <c r="V227" s="150"/>
      <c r="W227" s="150"/>
      <c r="X227" s="32"/>
    </row>
    <row r="228" spans="1:24" ht="16.5" thickBot="1">
      <c r="A228" s="33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</row>
    <row r="229" spans="1:24" ht="16.5">
      <c r="A229" s="40" t="s">
        <v>330</v>
      </c>
      <c r="B229" s="41"/>
      <c r="C229" s="41" t="s">
        <v>166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129"/>
      <c r="Q229" s="624"/>
      <c r="R229" s="42"/>
      <c r="S229" s="42"/>
      <c r="T229" s="42"/>
      <c r="U229" s="42"/>
      <c r="V229" s="42"/>
      <c r="W229" s="42"/>
      <c r="X229" s="42"/>
    </row>
    <row r="230" spans="1:24" ht="16.5" thickBot="1">
      <c r="A230" s="852" t="s">
        <v>780</v>
      </c>
      <c r="B230" s="853"/>
      <c r="C230" s="853" t="s">
        <v>833</v>
      </c>
      <c r="D230" s="853"/>
      <c r="E230" s="853"/>
      <c r="F230" s="853"/>
      <c r="G230" s="853"/>
      <c r="H230" s="853"/>
      <c r="I230" s="37"/>
      <c r="J230" s="37"/>
      <c r="K230" s="37"/>
      <c r="L230" s="37"/>
      <c r="M230" s="37"/>
      <c r="N230" s="37"/>
      <c r="O230" s="37"/>
      <c r="P230" s="38"/>
      <c r="Q230" s="32"/>
      <c r="R230" s="32"/>
      <c r="S230" s="32"/>
      <c r="T230" s="32"/>
      <c r="U230" s="32"/>
      <c r="V230" s="32"/>
      <c r="W230" s="32"/>
      <c r="X230" s="32"/>
    </row>
    <row r="231" spans="1:24" ht="16.5" thickBot="1">
      <c r="A231" s="1"/>
    </row>
    <row r="232" spans="1:24" ht="16.5" thickBot="1">
      <c r="A232" s="6"/>
      <c r="B232" s="7"/>
      <c r="C232" s="69" t="s">
        <v>108</v>
      </c>
      <c r="D232" s="52"/>
      <c r="E232" s="52"/>
      <c r="F232" s="52"/>
      <c r="G232" s="52"/>
      <c r="H232" s="1113" t="s">
        <v>107</v>
      </c>
      <c r="I232" s="60"/>
      <c r="J232" s="69" t="s">
        <v>109</v>
      </c>
      <c r="K232" s="52"/>
      <c r="L232" s="52"/>
      <c r="M232" s="52"/>
      <c r="N232" s="52"/>
      <c r="O232" s="53"/>
      <c r="P232" s="60"/>
      <c r="Q232" s="69" t="s">
        <v>110</v>
      </c>
      <c r="R232" s="52"/>
      <c r="S232" s="52"/>
      <c r="T232" s="53"/>
      <c r="U232" s="53"/>
      <c r="V232" s="60"/>
      <c r="W232" s="1115" t="s">
        <v>113</v>
      </c>
      <c r="X232" s="1128" t="s">
        <v>111</v>
      </c>
    </row>
    <row r="233" spans="1:24" ht="79.5" thickBot="1">
      <c r="A233" s="90" t="s">
        <v>121</v>
      </c>
      <c r="B233" s="46"/>
      <c r="C233" s="144" t="s">
        <v>102</v>
      </c>
      <c r="D233" s="56" t="s">
        <v>103</v>
      </c>
      <c r="E233" s="56" t="s">
        <v>104</v>
      </c>
      <c r="F233" s="56" t="s">
        <v>105</v>
      </c>
      <c r="G233" s="143" t="s">
        <v>106</v>
      </c>
      <c r="H233" s="1114"/>
      <c r="I233" s="50"/>
      <c r="J233" s="54" t="s">
        <v>102</v>
      </c>
      <c r="K233" s="145" t="s">
        <v>103</v>
      </c>
      <c r="L233" s="56" t="s">
        <v>104</v>
      </c>
      <c r="M233" s="56" t="s">
        <v>105</v>
      </c>
      <c r="N233" s="514" t="s">
        <v>107</v>
      </c>
      <c r="O233" s="146" t="s">
        <v>106</v>
      </c>
      <c r="P233" s="50"/>
      <c r="Q233" s="54" t="s">
        <v>102</v>
      </c>
      <c r="R233" s="145" t="s">
        <v>103</v>
      </c>
      <c r="S233" s="56" t="s">
        <v>105</v>
      </c>
      <c r="T233" s="514" t="s">
        <v>107</v>
      </c>
      <c r="U233" s="146" t="s">
        <v>106</v>
      </c>
      <c r="V233" s="50"/>
      <c r="W233" s="1116"/>
      <c r="X233" s="1129"/>
    </row>
    <row r="234" spans="1:24" ht="16.5" thickBot="1">
      <c r="A234" s="20"/>
      <c r="I234" s="4"/>
      <c r="P234" s="4"/>
      <c r="V234" s="4"/>
    </row>
    <row r="235" spans="1:24" ht="16.5" thickBot="1">
      <c r="A235" s="1135" t="s">
        <v>266</v>
      </c>
      <c r="B235" s="656" t="s">
        <v>19</v>
      </c>
      <c r="C235" s="683"/>
      <c r="D235" s="684"/>
      <c r="E235" s="684"/>
      <c r="F235" s="432">
        <f>'(2) Graduation LMD Licence'!C453</f>
        <v>81</v>
      </c>
      <c r="G235" s="811">
        <f>F235</f>
        <v>81</v>
      </c>
      <c r="H235" s="433">
        <f>'(3) Graduation LMD MASTER'!C696</f>
        <v>61</v>
      </c>
      <c r="I235" s="617"/>
      <c r="J235" s="683"/>
      <c r="K235" s="684"/>
      <c r="L235" s="684"/>
      <c r="M235" s="432">
        <f>'(2) Graduation LMD Licence'!Q453</f>
        <v>325</v>
      </c>
      <c r="N235" s="432">
        <f>'(3) Graduation LMD MASTER'!N696</f>
        <v>135</v>
      </c>
      <c r="O235" s="826">
        <f>M235+N235</f>
        <v>460</v>
      </c>
      <c r="P235" s="617"/>
      <c r="Q235" s="683"/>
      <c r="R235" s="684"/>
      <c r="S235" s="684">
        <f>28+24</f>
        <v>52</v>
      </c>
      <c r="T235" s="812">
        <f>63</f>
        <v>63</v>
      </c>
      <c r="U235" s="237">
        <f>S235+T235</f>
        <v>115</v>
      </c>
      <c r="V235" s="617"/>
      <c r="W235" s="683"/>
      <c r="X235" s="685"/>
    </row>
    <row r="236" spans="1:24" ht="16.5" thickBot="1">
      <c r="A236" s="1136"/>
      <c r="B236" s="657" t="s">
        <v>21</v>
      </c>
      <c r="C236" s="686"/>
      <c r="D236" s="687"/>
      <c r="E236" s="687"/>
      <c r="F236" s="687">
        <f>'(2) Graduation LMD Licence'!C454</f>
        <v>19</v>
      </c>
      <c r="G236" s="402">
        <f t="shared" ref="G236:G237" si="140">F236</f>
        <v>19</v>
      </c>
      <c r="H236" s="688">
        <f>'(3) Graduation LMD MASTER'!C697</f>
        <v>16</v>
      </c>
      <c r="I236" s="617"/>
      <c r="J236" s="686"/>
      <c r="K236" s="687"/>
      <c r="L236" s="687"/>
      <c r="M236" s="687">
        <f>'(2) Graduation LMD Licence'!Q454</f>
        <v>63</v>
      </c>
      <c r="N236" s="687">
        <f>'(3) Graduation LMD MASTER'!N697</f>
        <v>32</v>
      </c>
      <c r="O236" s="406">
        <f t="shared" ref="O236:O237" si="141">M236+N236</f>
        <v>95</v>
      </c>
      <c r="P236" s="617"/>
      <c r="Q236" s="686"/>
      <c r="R236" s="687"/>
      <c r="S236" s="687">
        <f>9+8</f>
        <v>17</v>
      </c>
      <c r="T236" s="813">
        <v>17</v>
      </c>
      <c r="U236" s="237">
        <f t="shared" ref="U236:U237" si="142">S236+T236</f>
        <v>34</v>
      </c>
      <c r="V236" s="617"/>
      <c r="W236" s="686"/>
      <c r="X236" s="688"/>
    </row>
    <row r="237" spans="1:24" ht="16.5" thickBot="1">
      <c r="A237" s="1137"/>
      <c r="B237" s="658" t="s">
        <v>22</v>
      </c>
      <c r="C237" s="689"/>
      <c r="D237" s="690"/>
      <c r="E237" s="690"/>
      <c r="F237" s="436">
        <f>'(2) Graduation LMD Licence'!C455</f>
        <v>0</v>
      </c>
      <c r="G237" s="814">
        <f t="shared" si="140"/>
        <v>0</v>
      </c>
      <c r="H237" s="437">
        <f>'(3) Graduation LMD MASTER'!C698</f>
        <v>0</v>
      </c>
      <c r="I237" s="617"/>
      <c r="J237" s="689"/>
      <c r="K237" s="690"/>
      <c r="L237" s="690"/>
      <c r="M237" s="436">
        <f>'(2) Graduation LMD Licence'!Q455</f>
        <v>0</v>
      </c>
      <c r="N237" s="436">
        <f>'(3) Graduation LMD MASTER'!N698</f>
        <v>0</v>
      </c>
      <c r="O237" s="764">
        <f t="shared" si="141"/>
        <v>0</v>
      </c>
      <c r="P237" s="617"/>
      <c r="Q237" s="689"/>
      <c r="R237" s="690"/>
      <c r="S237" s="690">
        <v>0</v>
      </c>
      <c r="T237" s="815">
        <v>0</v>
      </c>
      <c r="U237" s="237">
        <f t="shared" si="142"/>
        <v>0</v>
      </c>
      <c r="V237" s="617"/>
      <c r="W237" s="689"/>
      <c r="X237" s="691"/>
    </row>
    <row r="238" spans="1:24" ht="16.5" thickBot="1">
      <c r="A238" s="20"/>
      <c r="C238" s="616"/>
      <c r="D238" s="616"/>
      <c r="E238" s="616"/>
      <c r="F238" s="616"/>
      <c r="G238" s="616"/>
      <c r="H238" s="616"/>
      <c r="I238" s="617"/>
      <c r="J238" s="616"/>
      <c r="K238" s="616"/>
      <c r="L238" s="616"/>
      <c r="M238" s="616"/>
      <c r="N238" s="616"/>
      <c r="O238" s="616"/>
      <c r="P238" s="617"/>
      <c r="Q238" s="616"/>
      <c r="R238" s="616"/>
      <c r="S238" s="616"/>
      <c r="T238" s="616"/>
      <c r="U238" s="616"/>
      <c r="V238" s="617"/>
      <c r="W238" s="616"/>
      <c r="X238" s="616"/>
    </row>
    <row r="239" spans="1:24" ht="16.5" thickBot="1">
      <c r="A239" s="653"/>
      <c r="B239" s="656" t="s">
        <v>19</v>
      </c>
      <c r="C239" s="683"/>
      <c r="D239" s="684"/>
      <c r="E239" s="684"/>
      <c r="F239" s="432">
        <f>'(2) Graduation LMD Licence'!C515</f>
        <v>522</v>
      </c>
      <c r="G239" s="811">
        <f>F239</f>
        <v>522</v>
      </c>
      <c r="H239" s="433">
        <f>'(3) Graduation LMD MASTER'!C758</f>
        <v>346</v>
      </c>
      <c r="I239" s="617"/>
      <c r="J239" s="683"/>
      <c r="K239" s="684"/>
      <c r="L239" s="684"/>
      <c r="M239" s="432">
        <f>'(2) Graduation LMD Licence'!Q515</f>
        <v>1980</v>
      </c>
      <c r="N239" s="432">
        <f>'(3) Graduation LMD MASTER'!N758</f>
        <v>750</v>
      </c>
      <c r="O239" s="826">
        <f>M239+N239</f>
        <v>2730</v>
      </c>
      <c r="P239" s="617"/>
      <c r="Q239" s="683"/>
      <c r="R239" s="684"/>
      <c r="S239" s="684">
        <f>23+33+111+182+32</f>
        <v>381</v>
      </c>
      <c r="T239" s="812">
        <v>308</v>
      </c>
      <c r="U239" s="237">
        <f>S239+T239</f>
        <v>689</v>
      </c>
      <c r="V239" s="617"/>
      <c r="W239" s="683"/>
      <c r="X239" s="685"/>
    </row>
    <row r="240" spans="1:24" ht="16.5" thickBot="1">
      <c r="A240" s="654" t="s">
        <v>278</v>
      </c>
      <c r="B240" s="657" t="s">
        <v>21</v>
      </c>
      <c r="C240" s="686"/>
      <c r="D240" s="687"/>
      <c r="E240" s="687"/>
      <c r="F240" s="687">
        <f>'(2) Graduation LMD Licence'!C516</f>
        <v>320</v>
      </c>
      <c r="G240" s="402">
        <f t="shared" ref="G240:G241" si="143">F240</f>
        <v>320</v>
      </c>
      <c r="H240" s="688">
        <f>'(3) Graduation LMD MASTER'!C759</f>
        <v>226</v>
      </c>
      <c r="I240" s="617"/>
      <c r="J240" s="686"/>
      <c r="K240" s="687"/>
      <c r="L240" s="687"/>
      <c r="M240" s="687">
        <f>'(2) Graduation LMD Licence'!Q516</f>
        <v>1267</v>
      </c>
      <c r="N240" s="687">
        <f>'(3) Graduation LMD MASTER'!N759</f>
        <v>525</v>
      </c>
      <c r="O240" s="406">
        <f t="shared" ref="O240:O241" si="144">M240+N240</f>
        <v>1792</v>
      </c>
      <c r="P240" s="617"/>
      <c r="Q240" s="686"/>
      <c r="R240" s="687"/>
      <c r="S240" s="687">
        <f>15+33+92+119+18</f>
        <v>277</v>
      </c>
      <c r="T240" s="813">
        <v>218</v>
      </c>
      <c r="U240" s="237">
        <f t="shared" ref="U240:U241" si="145">S240+T240</f>
        <v>495</v>
      </c>
      <c r="V240" s="617"/>
      <c r="W240" s="686"/>
      <c r="X240" s="688"/>
    </row>
    <row r="241" spans="1:24" ht="16.5" thickBot="1">
      <c r="A241" s="655"/>
      <c r="B241" s="658" t="s">
        <v>22</v>
      </c>
      <c r="C241" s="689"/>
      <c r="D241" s="690"/>
      <c r="E241" s="690"/>
      <c r="F241" s="436">
        <f>'(2) Graduation LMD Licence'!C517</f>
        <v>19</v>
      </c>
      <c r="G241" s="814">
        <f t="shared" si="143"/>
        <v>19</v>
      </c>
      <c r="H241" s="437">
        <f>'(3) Graduation LMD MASTER'!C760</f>
        <v>7</v>
      </c>
      <c r="I241" s="617"/>
      <c r="J241" s="689"/>
      <c r="K241" s="690"/>
      <c r="L241" s="690"/>
      <c r="M241" s="436">
        <f>'(2) Graduation LMD Licence'!Q517</f>
        <v>43</v>
      </c>
      <c r="N241" s="436">
        <f>'(3) Graduation LMD MASTER'!N760</f>
        <v>10</v>
      </c>
      <c r="O241" s="764">
        <f t="shared" si="144"/>
        <v>53</v>
      </c>
      <c r="P241" s="617"/>
      <c r="Q241" s="689"/>
      <c r="R241" s="690"/>
      <c r="S241" s="690">
        <v>15</v>
      </c>
      <c r="T241" s="815">
        <v>4</v>
      </c>
      <c r="U241" s="237">
        <f t="shared" si="145"/>
        <v>19</v>
      </c>
      <c r="V241" s="617"/>
      <c r="W241" s="689"/>
      <c r="X241" s="691"/>
    </row>
    <row r="242" spans="1:24" ht="16.5" thickBot="1">
      <c r="A242" s="20"/>
      <c r="C242" s="616"/>
      <c r="D242" s="616"/>
      <c r="E242" s="616"/>
      <c r="F242" s="616"/>
      <c r="G242" s="616"/>
      <c r="H242" s="616"/>
      <c r="I242" s="617"/>
      <c r="J242" s="616"/>
      <c r="K242" s="616"/>
      <c r="L242" s="616"/>
      <c r="M242" s="616"/>
      <c r="N242" s="616"/>
      <c r="O242" s="616"/>
      <c r="P242" s="617"/>
      <c r="Q242" s="616"/>
      <c r="R242" s="616"/>
      <c r="S242" s="616"/>
      <c r="T242" s="616"/>
      <c r="U242" s="616"/>
      <c r="V242" s="617"/>
      <c r="W242" s="616"/>
      <c r="X242" s="616"/>
    </row>
    <row r="243" spans="1:24">
      <c r="A243" s="653"/>
      <c r="B243" s="656" t="s">
        <v>19</v>
      </c>
      <c r="C243" s="683"/>
      <c r="D243" s="684"/>
      <c r="E243" s="684"/>
      <c r="F243" s="432">
        <f>'(2) Graduation LMD Licence'!C576</f>
        <v>500</v>
      </c>
      <c r="G243" s="811">
        <f t="shared" ref="G243:G245" si="146">SUM(C243:F243)</f>
        <v>500</v>
      </c>
      <c r="H243" s="433">
        <f>'(3) Graduation LMD MASTER'!C814</f>
        <v>140</v>
      </c>
      <c r="I243" s="617"/>
      <c r="J243" s="683"/>
      <c r="K243" s="684"/>
      <c r="L243" s="684"/>
      <c r="M243" s="432">
        <f>'(2) Graduation LMD Licence'!Q576</f>
        <v>1451</v>
      </c>
      <c r="N243" s="432">
        <f>'(3) Graduation LMD MASTER'!N814</f>
        <v>239</v>
      </c>
      <c r="O243" s="237">
        <f>SUM(J243:N243)</f>
        <v>1690</v>
      </c>
      <c r="P243" s="617"/>
      <c r="Q243" s="683"/>
      <c r="R243" s="684"/>
      <c r="S243" s="684">
        <f>15+129</f>
        <v>144</v>
      </c>
      <c r="T243" s="812">
        <v>0</v>
      </c>
      <c r="U243" s="237">
        <f>SUM(Q243:T243)</f>
        <v>144</v>
      </c>
      <c r="V243" s="617"/>
      <c r="W243" s="683"/>
      <c r="X243" s="685"/>
    </row>
    <row r="244" spans="1:24">
      <c r="A244" s="654" t="s">
        <v>290</v>
      </c>
      <c r="B244" s="657" t="s">
        <v>21</v>
      </c>
      <c r="C244" s="686"/>
      <c r="D244" s="687"/>
      <c r="E244" s="687"/>
      <c r="F244" s="687">
        <f>'(2) Graduation LMD Licence'!C577</f>
        <v>337</v>
      </c>
      <c r="G244" s="402">
        <f t="shared" si="146"/>
        <v>337</v>
      </c>
      <c r="H244" s="688">
        <f>'(3) Graduation LMD MASTER'!C815</f>
        <v>106</v>
      </c>
      <c r="I244" s="617"/>
      <c r="J244" s="686"/>
      <c r="K244" s="687"/>
      <c r="L244" s="687"/>
      <c r="M244" s="687">
        <f>'(2) Graduation LMD Licence'!Q577</f>
        <v>951</v>
      </c>
      <c r="N244" s="687">
        <f>'(3) Graduation LMD MASTER'!N815</f>
        <v>177</v>
      </c>
      <c r="O244" s="406">
        <f t="shared" ref="O244:O245" si="147">SUM(J244:N244)</f>
        <v>1128</v>
      </c>
      <c r="P244" s="617"/>
      <c r="Q244" s="686"/>
      <c r="R244" s="687"/>
      <c r="S244" s="687">
        <f>101+12</f>
        <v>113</v>
      </c>
      <c r="T244" s="813">
        <v>0</v>
      </c>
      <c r="U244" s="406">
        <f t="shared" ref="U244:U245" si="148">SUM(Q244:T244)</f>
        <v>113</v>
      </c>
      <c r="V244" s="617"/>
      <c r="W244" s="686"/>
      <c r="X244" s="688"/>
    </row>
    <row r="245" spans="1:24" ht="16.5" thickBot="1">
      <c r="A245" s="655"/>
      <c r="B245" s="658" t="s">
        <v>22</v>
      </c>
      <c r="C245" s="689"/>
      <c r="D245" s="690"/>
      <c r="E245" s="690"/>
      <c r="F245" s="436">
        <f>'(2) Graduation LMD Licence'!C578</f>
        <v>7</v>
      </c>
      <c r="G245" s="814">
        <f t="shared" si="146"/>
        <v>7</v>
      </c>
      <c r="H245" s="437">
        <f>'(3) Graduation LMD MASTER'!C816</f>
        <v>0</v>
      </c>
      <c r="I245" s="617"/>
      <c r="J245" s="689"/>
      <c r="K245" s="690"/>
      <c r="L245" s="690"/>
      <c r="M245" s="436">
        <f>'(2) Graduation LMD Licence'!Q578</f>
        <v>7</v>
      </c>
      <c r="N245" s="436">
        <f>'(3) Graduation LMD MASTER'!N816</f>
        <v>0</v>
      </c>
      <c r="O245" s="407">
        <f t="shared" si="147"/>
        <v>7</v>
      </c>
      <c r="P245" s="617"/>
      <c r="Q245" s="689"/>
      <c r="R245" s="690"/>
      <c r="S245" s="690">
        <v>0</v>
      </c>
      <c r="T245" s="815">
        <v>0</v>
      </c>
      <c r="U245" s="407">
        <f t="shared" si="148"/>
        <v>0</v>
      </c>
      <c r="V245" s="617"/>
      <c r="W245" s="689"/>
      <c r="X245" s="691"/>
    </row>
    <row r="246" spans="1:24" ht="16.5" thickBot="1">
      <c r="A246" s="20"/>
      <c r="C246" s="616"/>
      <c r="D246" s="616"/>
      <c r="E246" s="616"/>
      <c r="F246" s="616"/>
      <c r="G246" s="616"/>
      <c r="H246" s="616"/>
      <c r="I246" s="617"/>
      <c r="J246" s="616"/>
      <c r="K246" s="616"/>
      <c r="L246" s="616"/>
      <c r="M246" s="616"/>
      <c r="N246" s="616"/>
      <c r="O246" s="616"/>
      <c r="P246" s="617"/>
      <c r="Q246" s="616"/>
      <c r="R246" s="616"/>
      <c r="S246" s="616"/>
      <c r="T246" s="616"/>
      <c r="U246" s="616"/>
      <c r="V246" s="617"/>
      <c r="W246" s="616"/>
      <c r="X246" s="616"/>
    </row>
    <row r="247" spans="1:24">
      <c r="A247" s="81"/>
      <c r="B247" s="84" t="s">
        <v>19</v>
      </c>
      <c r="C247" s="683"/>
      <c r="D247" s="684"/>
      <c r="E247" s="684"/>
      <c r="F247" s="684"/>
      <c r="G247" s="816">
        <f t="shared" ref="G247:G249" si="149">SUM(C247:F247)</f>
        <v>0</v>
      </c>
      <c r="H247" s="685"/>
      <c r="I247" s="617"/>
      <c r="J247" s="683"/>
      <c r="K247" s="684"/>
      <c r="L247" s="684"/>
      <c r="M247" s="684"/>
      <c r="N247" s="684"/>
      <c r="O247" s="237">
        <f>SUM(J247:N247)</f>
        <v>0</v>
      </c>
      <c r="P247" s="617"/>
      <c r="Q247" s="683"/>
      <c r="R247" s="684"/>
      <c r="S247" s="684"/>
      <c r="T247" s="812"/>
      <c r="U247" s="237">
        <f>SUM(Q247:T247)</f>
        <v>0</v>
      </c>
      <c r="V247" s="617"/>
      <c r="W247" s="683"/>
      <c r="X247" s="685"/>
    </row>
    <row r="248" spans="1:24">
      <c r="A248" s="82"/>
      <c r="B248" s="85" t="s">
        <v>21</v>
      </c>
      <c r="C248" s="686"/>
      <c r="D248" s="687"/>
      <c r="E248" s="687"/>
      <c r="F248" s="687"/>
      <c r="G248" s="817">
        <f t="shared" si="149"/>
        <v>0</v>
      </c>
      <c r="H248" s="688"/>
      <c r="I248" s="617"/>
      <c r="J248" s="686"/>
      <c r="K248" s="687"/>
      <c r="L248" s="687"/>
      <c r="M248" s="687"/>
      <c r="N248" s="687"/>
      <c r="O248" s="406">
        <f t="shared" ref="O248:O249" si="150">SUM(J248:N248)</f>
        <v>0</v>
      </c>
      <c r="P248" s="617"/>
      <c r="Q248" s="686"/>
      <c r="R248" s="687"/>
      <c r="S248" s="687"/>
      <c r="T248" s="813"/>
      <c r="U248" s="406">
        <f t="shared" ref="U248:U249" si="151">SUM(Q248:T248)</f>
        <v>0</v>
      </c>
      <c r="V248" s="617"/>
      <c r="W248" s="686"/>
      <c r="X248" s="688"/>
    </row>
    <row r="249" spans="1:24" ht="16.5" thickBot="1">
      <c r="A249" s="83"/>
      <c r="B249" s="86" t="s">
        <v>22</v>
      </c>
      <c r="C249" s="689"/>
      <c r="D249" s="690"/>
      <c r="E249" s="690"/>
      <c r="F249" s="690"/>
      <c r="G249" s="818">
        <f t="shared" si="149"/>
        <v>0</v>
      </c>
      <c r="H249" s="691"/>
      <c r="I249" s="617"/>
      <c r="J249" s="689"/>
      <c r="K249" s="690"/>
      <c r="L249" s="690"/>
      <c r="M249" s="690"/>
      <c r="N249" s="690"/>
      <c r="O249" s="407">
        <f t="shared" si="150"/>
        <v>0</v>
      </c>
      <c r="P249" s="617"/>
      <c r="Q249" s="689"/>
      <c r="R249" s="690"/>
      <c r="S249" s="690"/>
      <c r="T249" s="815"/>
      <c r="U249" s="407">
        <f t="shared" si="151"/>
        <v>0</v>
      </c>
      <c r="V249" s="617"/>
      <c r="W249" s="689"/>
      <c r="X249" s="691"/>
    </row>
    <row r="250" spans="1:24" ht="10.5" customHeight="1" thickBot="1">
      <c r="A250" s="20"/>
      <c r="C250" s="616"/>
      <c r="D250" s="616"/>
      <c r="E250" s="616"/>
      <c r="F250" s="616"/>
      <c r="G250" s="616"/>
      <c r="H250" s="616"/>
      <c r="I250" s="617"/>
      <c r="J250" s="616"/>
      <c r="K250" s="616"/>
      <c r="L250" s="616"/>
      <c r="M250" s="616"/>
      <c r="N250" s="616"/>
      <c r="O250" s="616"/>
      <c r="P250" s="617"/>
      <c r="Q250" s="616"/>
      <c r="R250" s="616"/>
      <c r="S250" s="616"/>
      <c r="T250" s="616"/>
      <c r="U250" s="616"/>
      <c r="V250" s="617"/>
      <c r="W250" s="616"/>
      <c r="X250" s="616"/>
    </row>
    <row r="251" spans="1:24">
      <c r="A251" s="81"/>
      <c r="B251" s="84" t="s">
        <v>19</v>
      </c>
      <c r="C251" s="683"/>
      <c r="D251" s="684"/>
      <c r="E251" s="684"/>
      <c r="F251" s="684"/>
      <c r="G251" s="816">
        <f t="shared" ref="G251:G253" si="152">SUM(C251:F251)</f>
        <v>0</v>
      </c>
      <c r="H251" s="685"/>
      <c r="I251" s="617"/>
      <c r="J251" s="683"/>
      <c r="K251" s="684"/>
      <c r="L251" s="684"/>
      <c r="M251" s="684"/>
      <c r="N251" s="684"/>
      <c r="O251" s="237">
        <f>SUM(J251:N251)</f>
        <v>0</v>
      </c>
      <c r="P251" s="617"/>
      <c r="Q251" s="683"/>
      <c r="R251" s="684"/>
      <c r="S251" s="684"/>
      <c r="T251" s="812"/>
      <c r="U251" s="237">
        <f>SUM(Q251:T251)</f>
        <v>0</v>
      </c>
      <c r="V251" s="617"/>
      <c r="W251" s="683"/>
      <c r="X251" s="685"/>
    </row>
    <row r="252" spans="1:24">
      <c r="A252" s="82"/>
      <c r="B252" s="85" t="s">
        <v>21</v>
      </c>
      <c r="C252" s="686"/>
      <c r="D252" s="687"/>
      <c r="E252" s="687"/>
      <c r="F252" s="687"/>
      <c r="G252" s="817">
        <f t="shared" si="152"/>
        <v>0</v>
      </c>
      <c r="H252" s="688"/>
      <c r="I252" s="617"/>
      <c r="J252" s="686"/>
      <c r="K252" s="687"/>
      <c r="L252" s="687"/>
      <c r="M252" s="687"/>
      <c r="N252" s="687"/>
      <c r="O252" s="406">
        <f t="shared" ref="O252:O253" si="153">SUM(J252:N252)</f>
        <v>0</v>
      </c>
      <c r="P252" s="617"/>
      <c r="Q252" s="686"/>
      <c r="R252" s="687"/>
      <c r="S252" s="687"/>
      <c r="T252" s="813"/>
      <c r="U252" s="406">
        <f t="shared" ref="U252:U253" si="154">SUM(Q252:T252)</f>
        <v>0</v>
      </c>
      <c r="V252" s="617"/>
      <c r="W252" s="686"/>
      <c r="X252" s="688"/>
    </row>
    <row r="253" spans="1:24" ht="16.5" thickBot="1">
      <c r="A253" s="83"/>
      <c r="B253" s="86" t="s">
        <v>22</v>
      </c>
      <c r="C253" s="689"/>
      <c r="D253" s="690"/>
      <c r="E253" s="690"/>
      <c r="F253" s="690"/>
      <c r="G253" s="818">
        <f t="shared" si="152"/>
        <v>0</v>
      </c>
      <c r="H253" s="691"/>
      <c r="I253" s="617"/>
      <c r="J253" s="689"/>
      <c r="K253" s="690"/>
      <c r="L253" s="690"/>
      <c r="M253" s="690"/>
      <c r="N253" s="690"/>
      <c r="O253" s="407">
        <f t="shared" si="153"/>
        <v>0</v>
      </c>
      <c r="P253" s="617"/>
      <c r="Q253" s="689"/>
      <c r="R253" s="690"/>
      <c r="S253" s="690"/>
      <c r="T253" s="815"/>
      <c r="U253" s="407">
        <f t="shared" si="154"/>
        <v>0</v>
      </c>
      <c r="V253" s="617"/>
      <c r="W253" s="689"/>
      <c r="X253" s="691"/>
    </row>
    <row r="254" spans="1:24" ht="9.75" customHeight="1" thickBot="1">
      <c r="A254" s="20"/>
      <c r="C254" s="616"/>
      <c r="D254" s="616"/>
      <c r="E254" s="616"/>
      <c r="F254" s="616"/>
      <c r="G254" s="616"/>
      <c r="H254" s="616"/>
      <c r="I254" s="617"/>
      <c r="J254" s="616"/>
      <c r="K254" s="616"/>
      <c r="L254" s="616"/>
      <c r="M254" s="616"/>
      <c r="N254" s="616"/>
      <c r="O254" s="616"/>
      <c r="P254" s="617"/>
      <c r="Q254" s="616"/>
      <c r="R254" s="616"/>
      <c r="S254" s="616"/>
      <c r="T254" s="616"/>
      <c r="U254" s="616"/>
      <c r="V254" s="617"/>
      <c r="W254" s="616"/>
      <c r="X254" s="616"/>
    </row>
    <row r="255" spans="1:24">
      <c r="A255" s="81"/>
      <c r="B255" s="84" t="s">
        <v>19</v>
      </c>
      <c r="C255" s="683"/>
      <c r="D255" s="684"/>
      <c r="E255" s="684"/>
      <c r="F255" s="684"/>
      <c r="G255" s="816">
        <f t="shared" ref="G255:G257" si="155">SUM(C255:F255)</f>
        <v>0</v>
      </c>
      <c r="H255" s="685"/>
      <c r="I255" s="617"/>
      <c r="J255" s="683"/>
      <c r="K255" s="684"/>
      <c r="L255" s="684"/>
      <c r="M255" s="684"/>
      <c r="N255" s="684"/>
      <c r="O255" s="237">
        <f>SUM(J255:N255)</f>
        <v>0</v>
      </c>
      <c r="P255" s="617"/>
      <c r="Q255" s="683"/>
      <c r="R255" s="684"/>
      <c r="S255" s="684"/>
      <c r="T255" s="812"/>
      <c r="U255" s="237">
        <f>SUM(Q255:T255)</f>
        <v>0</v>
      </c>
      <c r="V255" s="617"/>
      <c r="W255" s="683"/>
      <c r="X255" s="685"/>
    </row>
    <row r="256" spans="1:24">
      <c r="A256" s="82"/>
      <c r="B256" s="85" t="s">
        <v>21</v>
      </c>
      <c r="C256" s="686"/>
      <c r="D256" s="687"/>
      <c r="E256" s="687"/>
      <c r="F256" s="687"/>
      <c r="G256" s="817">
        <f t="shared" si="155"/>
        <v>0</v>
      </c>
      <c r="H256" s="688"/>
      <c r="I256" s="617"/>
      <c r="J256" s="686"/>
      <c r="K256" s="687"/>
      <c r="L256" s="687"/>
      <c r="M256" s="687"/>
      <c r="N256" s="687"/>
      <c r="O256" s="406">
        <f t="shared" ref="O256:O257" si="156">SUM(J256:N256)</f>
        <v>0</v>
      </c>
      <c r="P256" s="617"/>
      <c r="Q256" s="686"/>
      <c r="R256" s="687"/>
      <c r="S256" s="687"/>
      <c r="T256" s="813"/>
      <c r="U256" s="406">
        <f t="shared" ref="U256:U257" si="157">SUM(Q256:T256)</f>
        <v>0</v>
      </c>
      <c r="V256" s="617"/>
      <c r="W256" s="686"/>
      <c r="X256" s="688"/>
    </row>
    <row r="257" spans="1:24" ht="16.5" thickBot="1">
      <c r="A257" s="83"/>
      <c r="B257" s="86" t="s">
        <v>22</v>
      </c>
      <c r="C257" s="689"/>
      <c r="D257" s="690"/>
      <c r="E257" s="690"/>
      <c r="F257" s="690"/>
      <c r="G257" s="818">
        <f t="shared" si="155"/>
        <v>0</v>
      </c>
      <c r="H257" s="691"/>
      <c r="I257" s="617"/>
      <c r="J257" s="689"/>
      <c r="K257" s="690"/>
      <c r="L257" s="690"/>
      <c r="M257" s="690"/>
      <c r="N257" s="690"/>
      <c r="O257" s="407">
        <f t="shared" si="156"/>
        <v>0</v>
      </c>
      <c r="P257" s="617"/>
      <c r="Q257" s="689"/>
      <c r="R257" s="690"/>
      <c r="S257" s="690"/>
      <c r="T257" s="815"/>
      <c r="U257" s="407">
        <f t="shared" si="157"/>
        <v>0</v>
      </c>
      <c r="V257" s="617"/>
      <c r="W257" s="689"/>
      <c r="X257" s="691"/>
    </row>
    <row r="258" spans="1:24" ht="12" customHeight="1" thickBot="1">
      <c r="A258" s="20"/>
      <c r="C258" s="616"/>
      <c r="D258" s="616"/>
      <c r="E258" s="616"/>
      <c r="F258" s="616"/>
      <c r="G258" s="616"/>
      <c r="H258" s="616"/>
      <c r="I258" s="617"/>
      <c r="J258" s="616"/>
      <c r="K258" s="616"/>
      <c r="L258" s="616"/>
      <c r="M258" s="616"/>
      <c r="N258" s="616"/>
      <c r="O258" s="616"/>
      <c r="P258" s="617"/>
      <c r="Q258" s="616"/>
      <c r="R258" s="616"/>
      <c r="S258" s="616"/>
      <c r="T258" s="616"/>
      <c r="U258" s="616"/>
      <c r="V258" s="617"/>
      <c r="W258" s="616"/>
      <c r="X258" s="616"/>
    </row>
    <row r="259" spans="1:24">
      <c r="A259" s="87"/>
      <c r="B259" s="84" t="s">
        <v>19</v>
      </c>
      <c r="C259" s="683"/>
      <c r="D259" s="684"/>
      <c r="E259" s="684"/>
      <c r="F259" s="684"/>
      <c r="G259" s="816">
        <f t="shared" ref="G259:G261" si="158">SUM(C259:F259)</f>
        <v>0</v>
      </c>
      <c r="H259" s="685"/>
      <c r="I259" s="617"/>
      <c r="J259" s="683"/>
      <c r="K259" s="684"/>
      <c r="L259" s="684"/>
      <c r="M259" s="684"/>
      <c r="N259" s="684"/>
      <c r="O259" s="237">
        <f>SUM(J259:N259)</f>
        <v>0</v>
      </c>
      <c r="P259" s="617"/>
      <c r="Q259" s="683"/>
      <c r="R259" s="684"/>
      <c r="S259" s="684"/>
      <c r="T259" s="812"/>
      <c r="U259" s="237">
        <f>SUM(Q259:T259)</f>
        <v>0</v>
      </c>
      <c r="V259" s="617"/>
      <c r="W259" s="683"/>
      <c r="X259" s="685"/>
    </row>
    <row r="260" spans="1:24">
      <c r="A260" s="82"/>
      <c r="B260" s="85" t="s">
        <v>21</v>
      </c>
      <c r="C260" s="686"/>
      <c r="D260" s="687"/>
      <c r="E260" s="687"/>
      <c r="F260" s="687"/>
      <c r="G260" s="817">
        <f t="shared" si="158"/>
        <v>0</v>
      </c>
      <c r="H260" s="688"/>
      <c r="I260" s="617"/>
      <c r="J260" s="686"/>
      <c r="K260" s="687"/>
      <c r="L260" s="687"/>
      <c r="M260" s="687"/>
      <c r="N260" s="687"/>
      <c r="O260" s="406">
        <f t="shared" ref="O260:O261" si="159">SUM(J260:N260)</f>
        <v>0</v>
      </c>
      <c r="P260" s="617"/>
      <c r="Q260" s="686"/>
      <c r="R260" s="687"/>
      <c r="S260" s="687"/>
      <c r="T260" s="813"/>
      <c r="U260" s="406">
        <f t="shared" ref="U260:U261" si="160">SUM(Q260:T260)</f>
        <v>0</v>
      </c>
      <c r="V260" s="617"/>
      <c r="W260" s="686"/>
      <c r="X260" s="688"/>
    </row>
    <row r="261" spans="1:24" ht="16.5" thickBot="1">
      <c r="A261" s="83"/>
      <c r="B261" s="86" t="s">
        <v>22</v>
      </c>
      <c r="C261" s="689"/>
      <c r="D261" s="690"/>
      <c r="E261" s="690"/>
      <c r="F261" s="690"/>
      <c r="G261" s="818">
        <f t="shared" si="158"/>
        <v>0</v>
      </c>
      <c r="H261" s="691"/>
      <c r="I261" s="617"/>
      <c r="J261" s="689"/>
      <c r="K261" s="690"/>
      <c r="L261" s="690"/>
      <c r="M261" s="690"/>
      <c r="N261" s="690"/>
      <c r="O261" s="407">
        <f t="shared" si="159"/>
        <v>0</v>
      </c>
      <c r="P261" s="617"/>
      <c r="Q261" s="689"/>
      <c r="R261" s="690"/>
      <c r="S261" s="690"/>
      <c r="T261" s="815"/>
      <c r="U261" s="407">
        <f t="shared" si="160"/>
        <v>0</v>
      </c>
      <c r="V261" s="617"/>
      <c r="W261" s="689"/>
      <c r="X261" s="691"/>
    </row>
    <row r="262" spans="1:24" ht="12" customHeight="1" thickBot="1">
      <c r="A262" s="20"/>
      <c r="C262" s="616"/>
      <c r="D262" s="616"/>
      <c r="E262" s="616"/>
      <c r="F262" s="616"/>
      <c r="G262" s="616"/>
      <c r="H262" s="616"/>
      <c r="I262" s="617"/>
      <c r="J262" s="616"/>
      <c r="K262" s="616"/>
      <c r="L262" s="616"/>
      <c r="M262" s="616"/>
      <c r="N262" s="616"/>
      <c r="O262" s="616"/>
      <c r="P262" s="617"/>
      <c r="Q262" s="616"/>
      <c r="R262" s="616"/>
      <c r="S262" s="616"/>
      <c r="T262" s="616"/>
      <c r="U262" s="616"/>
      <c r="V262" s="617"/>
      <c r="W262" s="616"/>
      <c r="X262" s="616"/>
    </row>
    <row r="263" spans="1:24">
      <c r="A263" s="87"/>
      <c r="B263" s="84" t="s">
        <v>19</v>
      </c>
      <c r="C263" s="683"/>
      <c r="D263" s="684"/>
      <c r="E263" s="684"/>
      <c r="F263" s="684"/>
      <c r="G263" s="816">
        <f t="shared" ref="G263:G265" si="161">SUM(C263:F263)</f>
        <v>0</v>
      </c>
      <c r="H263" s="685"/>
      <c r="I263" s="617"/>
      <c r="J263" s="683"/>
      <c r="K263" s="684"/>
      <c r="L263" s="684"/>
      <c r="M263" s="684"/>
      <c r="N263" s="684"/>
      <c r="O263" s="237">
        <f>SUM(J263:N263)</f>
        <v>0</v>
      </c>
      <c r="P263" s="617"/>
      <c r="Q263" s="683"/>
      <c r="R263" s="684"/>
      <c r="S263" s="684"/>
      <c r="T263" s="812"/>
      <c r="U263" s="237">
        <f>SUM(Q263:T263)</f>
        <v>0</v>
      </c>
      <c r="V263" s="617"/>
      <c r="W263" s="683"/>
      <c r="X263" s="685"/>
    </row>
    <row r="264" spans="1:24">
      <c r="A264" s="82"/>
      <c r="B264" s="85" t="s">
        <v>21</v>
      </c>
      <c r="C264" s="686"/>
      <c r="D264" s="687"/>
      <c r="E264" s="687"/>
      <c r="F264" s="687"/>
      <c r="G264" s="817">
        <f t="shared" si="161"/>
        <v>0</v>
      </c>
      <c r="H264" s="688"/>
      <c r="I264" s="617"/>
      <c r="J264" s="686"/>
      <c r="K264" s="687"/>
      <c r="L264" s="687"/>
      <c r="M264" s="687"/>
      <c r="N264" s="687"/>
      <c r="O264" s="406">
        <f t="shared" ref="O264:O265" si="162">SUM(J264:N264)</f>
        <v>0</v>
      </c>
      <c r="P264" s="617"/>
      <c r="Q264" s="686"/>
      <c r="R264" s="687"/>
      <c r="S264" s="687"/>
      <c r="T264" s="813"/>
      <c r="U264" s="406">
        <f t="shared" ref="U264:U265" si="163">SUM(Q264:T264)</f>
        <v>0</v>
      </c>
      <c r="V264" s="617"/>
      <c r="W264" s="686"/>
      <c r="X264" s="688"/>
    </row>
    <row r="265" spans="1:24" ht="16.5" thickBot="1">
      <c r="A265" s="83"/>
      <c r="B265" s="86" t="s">
        <v>22</v>
      </c>
      <c r="C265" s="689"/>
      <c r="D265" s="690"/>
      <c r="E265" s="690"/>
      <c r="F265" s="690"/>
      <c r="G265" s="818">
        <f t="shared" si="161"/>
        <v>0</v>
      </c>
      <c r="H265" s="691"/>
      <c r="I265" s="617"/>
      <c r="J265" s="689"/>
      <c r="K265" s="690"/>
      <c r="L265" s="690"/>
      <c r="M265" s="690"/>
      <c r="N265" s="690"/>
      <c r="O265" s="407">
        <f t="shared" si="162"/>
        <v>0</v>
      </c>
      <c r="P265" s="617"/>
      <c r="Q265" s="689"/>
      <c r="R265" s="690"/>
      <c r="S265" s="690"/>
      <c r="T265" s="815"/>
      <c r="U265" s="407">
        <f t="shared" si="163"/>
        <v>0</v>
      </c>
      <c r="V265" s="617"/>
      <c r="W265" s="689"/>
      <c r="X265" s="691"/>
    </row>
    <row r="266" spans="1:24" ht="12.75" customHeight="1" thickBot="1">
      <c r="A266" s="20"/>
      <c r="C266" s="616"/>
      <c r="D266" s="616"/>
      <c r="E266" s="616"/>
      <c r="F266" s="616"/>
      <c r="G266" s="616"/>
      <c r="H266" s="616"/>
      <c r="I266" s="617"/>
      <c r="J266" s="616"/>
      <c r="K266" s="616"/>
      <c r="L266" s="616"/>
      <c r="M266" s="616"/>
      <c r="N266" s="616"/>
      <c r="O266" s="616"/>
      <c r="P266" s="617"/>
      <c r="Q266" s="616"/>
      <c r="R266" s="616"/>
      <c r="S266" s="616"/>
      <c r="T266" s="616"/>
      <c r="U266" s="616"/>
      <c r="V266" s="617"/>
      <c r="W266" s="616"/>
      <c r="X266" s="616"/>
    </row>
    <row r="267" spans="1:24">
      <c r="A267" s="87"/>
      <c r="B267" s="84" t="s">
        <v>19</v>
      </c>
      <c r="C267" s="683"/>
      <c r="D267" s="684"/>
      <c r="E267" s="684"/>
      <c r="F267" s="684"/>
      <c r="G267" s="816">
        <f t="shared" ref="G267:G269" si="164">SUM(C267:F267)</f>
        <v>0</v>
      </c>
      <c r="H267" s="685"/>
      <c r="I267" s="617"/>
      <c r="J267" s="683"/>
      <c r="K267" s="684"/>
      <c r="L267" s="684"/>
      <c r="M267" s="684"/>
      <c r="N267" s="684"/>
      <c r="O267" s="237">
        <f>SUM(J267:N267)</f>
        <v>0</v>
      </c>
      <c r="P267" s="617"/>
      <c r="Q267" s="683"/>
      <c r="R267" s="684"/>
      <c r="S267" s="684"/>
      <c r="T267" s="812"/>
      <c r="U267" s="237">
        <f>SUM(Q267:T267)</f>
        <v>0</v>
      </c>
      <c r="V267" s="617"/>
      <c r="W267" s="683"/>
      <c r="X267" s="685"/>
    </row>
    <row r="268" spans="1:24">
      <c r="A268" s="82"/>
      <c r="B268" s="85" t="s">
        <v>21</v>
      </c>
      <c r="C268" s="686"/>
      <c r="D268" s="687"/>
      <c r="E268" s="687"/>
      <c r="F268" s="687"/>
      <c r="G268" s="817">
        <f t="shared" si="164"/>
        <v>0</v>
      </c>
      <c r="H268" s="688"/>
      <c r="I268" s="617"/>
      <c r="J268" s="686"/>
      <c r="K268" s="687"/>
      <c r="L268" s="687"/>
      <c r="M268" s="687"/>
      <c r="N268" s="687"/>
      <c r="O268" s="406">
        <f t="shared" ref="O268:O269" si="165">SUM(J268:N268)</f>
        <v>0</v>
      </c>
      <c r="P268" s="617"/>
      <c r="Q268" s="686"/>
      <c r="R268" s="687"/>
      <c r="S268" s="687"/>
      <c r="T268" s="813"/>
      <c r="U268" s="406">
        <f t="shared" ref="U268:U269" si="166">SUM(Q268:T268)</f>
        <v>0</v>
      </c>
      <c r="V268" s="617"/>
      <c r="W268" s="686"/>
      <c r="X268" s="688"/>
    </row>
    <row r="269" spans="1:24" ht="16.5" thickBot="1">
      <c r="A269" s="83"/>
      <c r="B269" s="86" t="s">
        <v>22</v>
      </c>
      <c r="C269" s="689"/>
      <c r="D269" s="690"/>
      <c r="E269" s="690"/>
      <c r="F269" s="690"/>
      <c r="G269" s="818">
        <f t="shared" si="164"/>
        <v>0</v>
      </c>
      <c r="H269" s="691"/>
      <c r="I269" s="617"/>
      <c r="J269" s="689"/>
      <c r="K269" s="690"/>
      <c r="L269" s="690"/>
      <c r="M269" s="690"/>
      <c r="N269" s="690"/>
      <c r="O269" s="407">
        <f t="shared" si="165"/>
        <v>0</v>
      </c>
      <c r="P269" s="617"/>
      <c r="Q269" s="689"/>
      <c r="R269" s="690"/>
      <c r="S269" s="690"/>
      <c r="T269" s="815"/>
      <c r="U269" s="407">
        <f t="shared" si="166"/>
        <v>0</v>
      </c>
      <c r="V269" s="617"/>
      <c r="W269" s="689"/>
      <c r="X269" s="691"/>
    </row>
    <row r="270" spans="1:24" ht="10.5" customHeight="1" thickBot="1">
      <c r="A270" s="20"/>
      <c r="C270" s="616"/>
      <c r="D270" s="616"/>
      <c r="E270" s="616"/>
      <c r="F270" s="616"/>
      <c r="G270" s="616"/>
      <c r="H270" s="616"/>
      <c r="I270" s="617"/>
      <c r="J270" s="616"/>
      <c r="K270" s="616"/>
      <c r="L270" s="616"/>
      <c r="M270" s="616"/>
      <c r="N270" s="616"/>
      <c r="O270" s="616"/>
      <c r="P270" s="617"/>
      <c r="Q270" s="616"/>
      <c r="R270" s="616"/>
      <c r="S270" s="616"/>
      <c r="T270" s="616"/>
      <c r="U270" s="616"/>
      <c r="V270" s="617"/>
      <c r="W270" s="616"/>
      <c r="X270" s="616"/>
    </row>
    <row r="271" spans="1:24">
      <c r="A271" s="1104" t="s">
        <v>832</v>
      </c>
      <c r="B271" s="856" t="s">
        <v>19</v>
      </c>
      <c r="C271" s="857">
        <v>0</v>
      </c>
      <c r="D271" s="858">
        <f t="shared" ref="D271:F271" si="167">+D235+D239+D243+D247+D251+D255+D259+D263+D267</f>
        <v>0</v>
      </c>
      <c r="E271" s="858">
        <f t="shared" si="167"/>
        <v>0</v>
      </c>
      <c r="F271" s="858">
        <f t="shared" si="167"/>
        <v>1103</v>
      </c>
      <c r="G271" s="859">
        <f t="shared" ref="G271:G273" si="168">SUM(C271:F271)</f>
        <v>1103</v>
      </c>
      <c r="H271" s="860">
        <f t="shared" ref="H271:H273" si="169">+H235+H239+H243+H247+H251+H255+H259+H263+H267</f>
        <v>547</v>
      </c>
      <c r="I271" s="861"/>
      <c r="J271" s="857">
        <f t="shared" ref="J271:N271" si="170">+J235+J239+J243+J247+J251+J255+J259+J263+J267</f>
        <v>0</v>
      </c>
      <c r="K271" s="858">
        <f t="shared" si="170"/>
        <v>0</v>
      </c>
      <c r="L271" s="858">
        <f t="shared" si="170"/>
        <v>0</v>
      </c>
      <c r="M271" s="858">
        <f t="shared" si="170"/>
        <v>3756</v>
      </c>
      <c r="N271" s="858">
        <f t="shared" si="170"/>
        <v>1124</v>
      </c>
      <c r="O271" s="860">
        <f>SUM(J271:N271)</f>
        <v>4880</v>
      </c>
      <c r="P271" s="861"/>
      <c r="Q271" s="857">
        <f t="shared" ref="Q271:T271" si="171">+Q235+Q239+Q243+Q247+Q251+Q255+Q259+Q263+Q267</f>
        <v>0</v>
      </c>
      <c r="R271" s="858">
        <f t="shared" si="171"/>
        <v>0</v>
      </c>
      <c r="S271" s="858">
        <f t="shared" si="171"/>
        <v>577</v>
      </c>
      <c r="T271" s="859">
        <f t="shared" si="171"/>
        <v>371</v>
      </c>
      <c r="U271" s="860">
        <f>SUM(Q271:T271)</f>
        <v>948</v>
      </c>
      <c r="V271" s="861"/>
      <c r="W271" s="877">
        <f>X271+'(4) POST-Graduation '!BC1933</f>
        <v>78</v>
      </c>
      <c r="X271" s="876">
        <f>'(4) POST-Graduation '!BL1902</f>
        <v>61</v>
      </c>
    </row>
    <row r="272" spans="1:24">
      <c r="A272" s="1105"/>
      <c r="B272" s="863" t="s">
        <v>21</v>
      </c>
      <c r="C272" s="864">
        <f t="shared" ref="C272:F272" si="172">+C236+C240+C244+C248+C252+C256+C260+C264+C268</f>
        <v>0</v>
      </c>
      <c r="D272" s="865">
        <f t="shared" si="172"/>
        <v>0</v>
      </c>
      <c r="E272" s="865">
        <f t="shared" si="172"/>
        <v>0</v>
      </c>
      <c r="F272" s="865">
        <f t="shared" si="172"/>
        <v>676</v>
      </c>
      <c r="G272" s="866">
        <f t="shared" si="168"/>
        <v>676</v>
      </c>
      <c r="H272" s="867">
        <f t="shared" si="169"/>
        <v>348</v>
      </c>
      <c r="I272" s="861"/>
      <c r="J272" s="864">
        <f t="shared" ref="J272:N272" si="173">+J236+J240+J244+J248+J252+J256+J260+J264+J268</f>
        <v>0</v>
      </c>
      <c r="K272" s="865">
        <f t="shared" si="173"/>
        <v>0</v>
      </c>
      <c r="L272" s="865">
        <f t="shared" si="173"/>
        <v>0</v>
      </c>
      <c r="M272" s="865">
        <f t="shared" si="173"/>
        <v>2281</v>
      </c>
      <c r="N272" s="865">
        <f t="shared" si="173"/>
        <v>734</v>
      </c>
      <c r="O272" s="867">
        <f t="shared" ref="O272:O273" si="174">SUM(J272:N272)</f>
        <v>3015</v>
      </c>
      <c r="P272" s="861"/>
      <c r="Q272" s="864">
        <f t="shared" ref="Q272:T272" si="175">+Q236+Q240+Q244+Q248+Q252+Q256+Q260+Q264+Q268</f>
        <v>0</v>
      </c>
      <c r="R272" s="865">
        <f t="shared" si="175"/>
        <v>0</v>
      </c>
      <c r="S272" s="865">
        <f t="shared" si="175"/>
        <v>407</v>
      </c>
      <c r="T272" s="866">
        <f t="shared" si="175"/>
        <v>235</v>
      </c>
      <c r="U272" s="867">
        <f t="shared" ref="U272:U273" si="176">SUM(Q272:T272)</f>
        <v>642</v>
      </c>
      <c r="V272" s="861"/>
      <c r="W272" s="864">
        <f>X272+'(4) POST-Graduation '!BC1934</f>
        <v>50</v>
      </c>
      <c r="X272" s="867">
        <f>'(4) POST-Graduation '!BL1903</f>
        <v>41</v>
      </c>
    </row>
    <row r="273" spans="1:24" ht="16.5" thickBot="1">
      <c r="A273" s="1106"/>
      <c r="B273" s="869" t="s">
        <v>22</v>
      </c>
      <c r="C273" s="870">
        <f t="shared" ref="C273:F273" si="177">+C237+C241+C245+C249+C253+C257+C261+C265+C269</f>
        <v>0</v>
      </c>
      <c r="D273" s="871">
        <f t="shared" si="177"/>
        <v>0</v>
      </c>
      <c r="E273" s="871">
        <f t="shared" si="177"/>
        <v>0</v>
      </c>
      <c r="F273" s="871">
        <f t="shared" si="177"/>
        <v>26</v>
      </c>
      <c r="G273" s="872">
        <f t="shared" si="168"/>
        <v>26</v>
      </c>
      <c r="H273" s="873">
        <f t="shared" si="169"/>
        <v>7</v>
      </c>
      <c r="I273" s="861"/>
      <c r="J273" s="870">
        <f t="shared" ref="J273:N273" si="178">+J237+J241+J245+J249+J253+J257+J261+J265+J269</f>
        <v>0</v>
      </c>
      <c r="K273" s="871">
        <f t="shared" si="178"/>
        <v>0</v>
      </c>
      <c r="L273" s="871">
        <f t="shared" si="178"/>
        <v>0</v>
      </c>
      <c r="M273" s="871">
        <f t="shared" si="178"/>
        <v>50</v>
      </c>
      <c r="N273" s="871">
        <f t="shared" si="178"/>
        <v>10</v>
      </c>
      <c r="O273" s="873">
        <f t="shared" si="174"/>
        <v>60</v>
      </c>
      <c r="P273" s="861"/>
      <c r="Q273" s="870">
        <f t="shared" ref="Q273:T273" si="179">+Q237+Q241+Q245+Q249+Q253+Q257+Q261+Q265+Q269</f>
        <v>0</v>
      </c>
      <c r="R273" s="871">
        <f t="shared" si="179"/>
        <v>0</v>
      </c>
      <c r="S273" s="871">
        <f t="shared" si="179"/>
        <v>15</v>
      </c>
      <c r="T273" s="872">
        <f t="shared" si="179"/>
        <v>4</v>
      </c>
      <c r="U273" s="873">
        <f t="shared" si="176"/>
        <v>19</v>
      </c>
      <c r="V273" s="861"/>
      <c r="W273" s="882">
        <f>X273+'(4) POST-Graduation '!BC1935</f>
        <v>0</v>
      </c>
      <c r="X273" s="881">
        <f>'(4) POST-Graduation '!BL1904</f>
        <v>0</v>
      </c>
    </row>
    <row r="274" spans="1:24">
      <c r="A274" s="89" t="s">
        <v>40</v>
      </c>
      <c r="B274" s="24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1.25" customHeight="1">
      <c r="A275" s="23"/>
      <c r="B275" s="24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>
      <c r="A276" s="89" t="s">
        <v>112</v>
      </c>
      <c r="B276" s="24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>
      <c r="A277" s="154" t="s">
        <v>114</v>
      </c>
      <c r="B277" s="24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:24">
      <c r="A278" s="155" t="s">
        <v>120</v>
      </c>
      <c r="B278" s="24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:24">
      <c r="A279" s="154" t="s">
        <v>122</v>
      </c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:24">
      <c r="A280" s="23"/>
      <c r="B280" s="24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:24" ht="18.75">
      <c r="A281" s="1130" t="s">
        <v>26</v>
      </c>
      <c r="B281" s="1130"/>
      <c r="C281" s="1130"/>
      <c r="D281" s="1130"/>
      <c r="E281" s="1130"/>
      <c r="F281" s="1130"/>
      <c r="G281" s="1130"/>
      <c r="H281" s="1130"/>
      <c r="I281" s="1130"/>
      <c r="J281" s="1130"/>
      <c r="K281" s="1130"/>
      <c r="L281" s="1130"/>
      <c r="M281" s="1130"/>
      <c r="N281" s="1130"/>
      <c r="O281" s="1130"/>
      <c r="P281" s="1130"/>
      <c r="Q281" s="1130"/>
      <c r="R281" s="1130"/>
      <c r="S281" s="1130"/>
      <c r="T281" s="1130"/>
      <c r="U281" s="1130"/>
      <c r="V281" s="1130"/>
      <c r="W281" s="1130"/>
      <c r="X281" s="31"/>
    </row>
    <row r="282" spans="1:24" ht="16.5" thickBot="1">
      <c r="A282" s="1112" t="s">
        <v>27</v>
      </c>
      <c r="B282" s="1112"/>
      <c r="C282" s="1112"/>
      <c r="D282" s="1112"/>
      <c r="E282" s="1112"/>
      <c r="F282" s="1112"/>
      <c r="G282" s="1112"/>
      <c r="H282" s="1112"/>
      <c r="I282" s="1112"/>
      <c r="J282" s="1112"/>
      <c r="K282" s="1112"/>
      <c r="L282" s="1112"/>
      <c r="M282" s="1112"/>
      <c r="N282" s="1112"/>
      <c r="O282" s="1112"/>
      <c r="P282" s="1112"/>
      <c r="Q282" s="1112"/>
      <c r="R282" s="1112"/>
      <c r="S282" s="1112"/>
      <c r="T282" s="1112"/>
      <c r="U282" s="1112"/>
      <c r="V282" s="1112"/>
      <c r="W282" s="1112"/>
      <c r="X282" s="31"/>
    </row>
    <row r="283" spans="1:24" ht="24" thickBot="1">
      <c r="A283" s="32"/>
      <c r="B283" s="150"/>
      <c r="C283" s="147" t="s">
        <v>119</v>
      </c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9"/>
      <c r="Q283" s="153"/>
      <c r="R283" s="150"/>
      <c r="S283" s="150"/>
      <c r="T283" s="150"/>
      <c r="U283" s="150"/>
      <c r="V283" s="150"/>
      <c r="W283" s="150"/>
      <c r="X283" s="32"/>
    </row>
    <row r="284" spans="1:24" ht="16.5" thickBot="1">
      <c r="A284" s="33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16.5">
      <c r="A285" s="40" t="s">
        <v>330</v>
      </c>
      <c r="B285" s="41"/>
      <c r="C285" s="41" t="s">
        <v>166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129"/>
      <c r="Q285" s="624"/>
      <c r="R285" s="42"/>
      <c r="S285" s="42"/>
      <c r="T285" s="42"/>
      <c r="U285" s="42"/>
      <c r="V285" s="42"/>
      <c r="W285" s="42"/>
      <c r="X285" s="42"/>
    </row>
    <row r="286" spans="1:24" ht="16.5" thickBot="1">
      <c r="A286" s="852" t="s">
        <v>778</v>
      </c>
      <c r="B286" s="853"/>
      <c r="C286" s="853" t="s">
        <v>834</v>
      </c>
      <c r="D286" s="853"/>
      <c r="E286" s="853"/>
      <c r="F286" s="853"/>
      <c r="G286" s="853"/>
      <c r="H286" s="853"/>
      <c r="I286" s="853"/>
      <c r="J286" s="853"/>
      <c r="K286" s="853"/>
      <c r="L286" s="853"/>
      <c r="M286" s="853"/>
      <c r="N286" s="853"/>
      <c r="O286" s="853"/>
      <c r="P286" s="854"/>
      <c r="Q286" s="32"/>
      <c r="R286" s="32"/>
      <c r="S286" s="32"/>
      <c r="T286" s="32"/>
      <c r="U286" s="32"/>
      <c r="V286" s="32"/>
      <c r="W286" s="32"/>
      <c r="X286" s="32"/>
    </row>
    <row r="287" spans="1:24" ht="16.5" thickBot="1">
      <c r="A287" s="1"/>
    </row>
    <row r="288" spans="1:24" ht="16.5" thickBot="1">
      <c r="A288" s="6"/>
      <c r="B288" s="7"/>
      <c r="C288" s="69" t="s">
        <v>108</v>
      </c>
      <c r="D288" s="52"/>
      <c r="E288" s="52"/>
      <c r="F288" s="52"/>
      <c r="G288" s="52"/>
      <c r="H288" s="1113" t="s">
        <v>107</v>
      </c>
      <c r="I288" s="60"/>
      <c r="J288" s="69" t="s">
        <v>109</v>
      </c>
      <c r="K288" s="52"/>
      <c r="L288" s="52"/>
      <c r="M288" s="52"/>
      <c r="N288" s="52"/>
      <c r="O288" s="53"/>
      <c r="P288" s="60"/>
      <c r="Q288" s="69" t="s">
        <v>110</v>
      </c>
      <c r="R288" s="52"/>
      <c r="S288" s="52"/>
      <c r="T288" s="53"/>
      <c r="U288" s="53"/>
      <c r="V288" s="60"/>
      <c r="W288" s="1115" t="s">
        <v>113</v>
      </c>
      <c r="X288" s="1128" t="s">
        <v>111</v>
      </c>
    </row>
    <row r="289" spans="1:24" ht="79.5" thickBot="1">
      <c r="A289" s="90" t="s">
        <v>121</v>
      </c>
      <c r="B289" s="46"/>
      <c r="C289" s="144" t="s">
        <v>102</v>
      </c>
      <c r="D289" s="56" t="s">
        <v>103</v>
      </c>
      <c r="E289" s="56" t="s">
        <v>104</v>
      </c>
      <c r="F289" s="56" t="s">
        <v>105</v>
      </c>
      <c r="G289" s="143" t="s">
        <v>106</v>
      </c>
      <c r="H289" s="1114"/>
      <c r="I289" s="50"/>
      <c r="J289" s="54" t="s">
        <v>102</v>
      </c>
      <c r="K289" s="145" t="s">
        <v>103</v>
      </c>
      <c r="L289" s="56" t="s">
        <v>104</v>
      </c>
      <c r="M289" s="56" t="s">
        <v>105</v>
      </c>
      <c r="N289" s="514" t="s">
        <v>107</v>
      </c>
      <c r="O289" s="146" t="s">
        <v>106</v>
      </c>
      <c r="P289" s="50"/>
      <c r="Q289" s="54" t="s">
        <v>102</v>
      </c>
      <c r="R289" s="145" t="s">
        <v>103</v>
      </c>
      <c r="S289" s="56" t="s">
        <v>105</v>
      </c>
      <c r="T289" s="514" t="s">
        <v>107</v>
      </c>
      <c r="U289" s="146" t="s">
        <v>106</v>
      </c>
      <c r="V289" s="50"/>
      <c r="W289" s="1116"/>
      <c r="X289" s="1129"/>
    </row>
    <row r="290" spans="1:24" ht="16.5" thickBot="1">
      <c r="A290" s="20"/>
      <c r="I290" s="4"/>
      <c r="P290" s="4"/>
      <c r="V290" s="4"/>
    </row>
    <row r="291" spans="1:24">
      <c r="A291" s="653" t="s">
        <v>764</v>
      </c>
      <c r="B291" s="656" t="s">
        <v>19</v>
      </c>
      <c r="C291" s="683"/>
      <c r="D291" s="684"/>
      <c r="E291" s="684"/>
      <c r="F291" s="432">
        <f>'(2) Graduation LMD Licence'!C603</f>
        <v>687</v>
      </c>
      <c r="G291" s="811">
        <f>F291</f>
        <v>687</v>
      </c>
      <c r="H291" s="433">
        <v>0</v>
      </c>
      <c r="I291" s="617"/>
      <c r="J291" s="683"/>
      <c r="K291" s="684"/>
      <c r="L291" s="684"/>
      <c r="M291" s="432">
        <f>'(2) Graduation LMD Licence'!Q603</f>
        <v>1878</v>
      </c>
      <c r="N291" s="432"/>
      <c r="O291" s="237">
        <v>1878</v>
      </c>
      <c r="P291" s="617"/>
      <c r="Q291" s="683"/>
      <c r="R291" s="684"/>
      <c r="S291" s="684"/>
      <c r="T291" s="812"/>
      <c r="U291" s="237"/>
      <c r="V291" s="617"/>
      <c r="W291" s="683"/>
      <c r="X291" s="685"/>
    </row>
    <row r="292" spans="1:24">
      <c r="A292" s="654"/>
      <c r="B292" s="657" t="s">
        <v>21</v>
      </c>
      <c r="C292" s="686"/>
      <c r="D292" s="687"/>
      <c r="E292" s="687"/>
      <c r="F292" s="687">
        <f>'(2) Graduation LMD Licence'!C604</f>
        <v>475</v>
      </c>
      <c r="G292" s="402">
        <f t="shared" ref="G292:G293" si="180">F292</f>
        <v>475</v>
      </c>
      <c r="H292" s="688">
        <v>0</v>
      </c>
      <c r="I292" s="617"/>
      <c r="J292" s="686"/>
      <c r="K292" s="687"/>
      <c r="L292" s="687"/>
      <c r="M292" s="687">
        <f>'(2) Graduation LMD Licence'!Q604</f>
        <v>1248</v>
      </c>
      <c r="N292" s="687"/>
      <c r="O292" s="406">
        <v>1248</v>
      </c>
      <c r="P292" s="617"/>
      <c r="Q292" s="686"/>
      <c r="R292" s="687"/>
      <c r="S292" s="687"/>
      <c r="T292" s="813"/>
      <c r="U292" s="406"/>
      <c r="V292" s="617"/>
      <c r="W292" s="686"/>
      <c r="X292" s="688"/>
    </row>
    <row r="293" spans="1:24" ht="16.5" thickBot="1">
      <c r="A293" s="655"/>
      <c r="B293" s="658" t="s">
        <v>22</v>
      </c>
      <c r="C293" s="689"/>
      <c r="D293" s="690"/>
      <c r="E293" s="690"/>
      <c r="F293" s="436">
        <f>'(2) Graduation LMD Licence'!C605</f>
        <v>8</v>
      </c>
      <c r="G293" s="814">
        <f t="shared" si="180"/>
        <v>8</v>
      </c>
      <c r="H293" s="437">
        <v>0</v>
      </c>
      <c r="I293" s="617"/>
      <c r="J293" s="689"/>
      <c r="K293" s="690"/>
      <c r="L293" s="690"/>
      <c r="M293" s="436">
        <f>'(2) Graduation LMD Licence'!Q605</f>
        <v>8</v>
      </c>
      <c r="N293" s="436"/>
      <c r="O293" s="407">
        <v>8</v>
      </c>
      <c r="P293" s="617"/>
      <c r="Q293" s="689"/>
      <c r="R293" s="690"/>
      <c r="S293" s="690"/>
      <c r="T293" s="815"/>
      <c r="U293" s="407"/>
      <c r="V293" s="617"/>
      <c r="W293" s="689"/>
      <c r="X293" s="691"/>
    </row>
    <row r="294" spans="1:24" ht="16.5" thickBot="1">
      <c r="A294" s="20"/>
      <c r="C294" s="616"/>
      <c r="D294" s="616"/>
      <c r="E294" s="616"/>
      <c r="F294" s="616"/>
      <c r="G294" s="616"/>
      <c r="H294" s="616"/>
      <c r="I294" s="617"/>
      <c r="J294" s="616"/>
      <c r="K294" s="616"/>
      <c r="L294" s="616"/>
      <c r="M294" s="616"/>
      <c r="N294" s="616"/>
      <c r="O294" s="616"/>
      <c r="P294" s="617"/>
      <c r="Q294" s="616"/>
      <c r="R294" s="616"/>
      <c r="S294" s="616"/>
      <c r="T294" s="616"/>
      <c r="U294" s="616"/>
      <c r="V294" s="617"/>
      <c r="W294" s="616"/>
      <c r="X294" s="616"/>
    </row>
    <row r="295" spans="1:24" ht="16.5" thickBot="1">
      <c r="A295" s="653"/>
      <c r="B295" s="656" t="s">
        <v>19</v>
      </c>
      <c r="C295" s="683"/>
      <c r="D295" s="684"/>
      <c r="E295" s="684"/>
      <c r="F295" s="432"/>
      <c r="G295" s="811"/>
      <c r="H295" s="433">
        <f>'(3) Graduation LMD MASTER'!C850+'(3) Graduation LMD MASTER'!C854+'(3) Graduation LMD MASTER'!C858+'(3) Graduation LMD MASTER'!C862+'(3) Graduation LMD MASTER'!C866+'(3) Graduation LMD MASTER'!C866+'(3) Graduation LMD MASTER'!C870+'(3) Graduation LMD MASTER'!C874</f>
        <v>359</v>
      </c>
      <c r="I295" s="617"/>
      <c r="J295" s="683"/>
      <c r="K295" s="684"/>
      <c r="L295" s="684"/>
      <c r="M295" s="432">
        <f>'(2) Graduation LMD Licence'!Q607</f>
        <v>295</v>
      </c>
      <c r="N295" s="432">
        <f>'(3) Graduation LMD MASTER'!N850+'(3) Graduation LMD MASTER'!N854+'(3) Graduation LMD MASTER'!N858+'(3) Graduation LMD MASTER'!N862+'(3) Graduation LMD MASTER'!N866+'(3) Graduation LMD MASTER'!N870+'(3) Graduation LMD MASTER'!N874</f>
        <v>590</v>
      </c>
      <c r="O295" s="826">
        <f>M295+N295</f>
        <v>885</v>
      </c>
      <c r="P295" s="617"/>
      <c r="Q295" s="683"/>
      <c r="R295" s="684"/>
      <c r="S295" s="684">
        <v>168</v>
      </c>
      <c r="T295" s="812">
        <v>123</v>
      </c>
      <c r="U295" s="237">
        <f>S295+T295</f>
        <v>291</v>
      </c>
      <c r="V295" s="617"/>
      <c r="W295" s="683"/>
      <c r="X295" s="685"/>
    </row>
    <row r="296" spans="1:24" ht="16.5" thickBot="1">
      <c r="A296" s="680" t="s">
        <v>464</v>
      </c>
      <c r="B296" s="657" t="s">
        <v>21</v>
      </c>
      <c r="C296" s="686"/>
      <c r="D296" s="687"/>
      <c r="E296" s="687"/>
      <c r="F296" s="687"/>
      <c r="G296" s="402"/>
      <c r="H296" s="688">
        <f>'(3) Graduation LMD MASTER'!C851+'(3) Graduation LMD MASTER'!C855+'(3) Graduation LMD MASTER'!C859+'(3) Graduation LMD MASTER'!C863+'(3) Graduation LMD MASTER'!C867+'(3) Graduation LMD MASTER'!C867+'(3) Graduation LMD MASTER'!C871+'(3) Graduation LMD MASTER'!C875</f>
        <v>225</v>
      </c>
      <c r="I296" s="617"/>
      <c r="J296" s="686"/>
      <c r="K296" s="687"/>
      <c r="L296" s="687"/>
      <c r="M296" s="687">
        <f>'(2) Graduation LMD Licence'!Q608</f>
        <v>193</v>
      </c>
      <c r="N296" s="687">
        <f>'(3) Graduation LMD MASTER'!N851+'(3) Graduation LMD MASTER'!N855+'(3) Graduation LMD MASTER'!N859+'(3) Graduation LMD MASTER'!N863+'(3) Graduation LMD MASTER'!N867+'(3) Graduation LMD MASTER'!N871+'(3) Graduation LMD MASTER'!N875</f>
        <v>357</v>
      </c>
      <c r="O296" s="406">
        <f t="shared" ref="O296:O297" si="181">M296+N296</f>
        <v>550</v>
      </c>
      <c r="P296" s="617"/>
      <c r="Q296" s="686"/>
      <c r="R296" s="687"/>
      <c r="S296" s="687">
        <v>99</v>
      </c>
      <c r="T296" s="813">
        <v>83</v>
      </c>
      <c r="U296" s="237">
        <f t="shared" ref="U296:U297" si="182">S296+T296</f>
        <v>182</v>
      </c>
      <c r="V296" s="617"/>
      <c r="W296" s="686"/>
      <c r="X296" s="688"/>
    </row>
    <row r="297" spans="1:24" ht="16.5" thickBot="1">
      <c r="A297" s="655"/>
      <c r="B297" s="658" t="s">
        <v>22</v>
      </c>
      <c r="C297" s="689"/>
      <c r="D297" s="690"/>
      <c r="E297" s="690"/>
      <c r="F297" s="690"/>
      <c r="G297" s="404"/>
      <c r="H297" s="691">
        <f>'(3) Graduation LMD MASTER'!C852+'(3) Graduation LMD MASTER'!C856+'(3) Graduation LMD MASTER'!C860+'(3) Graduation LMD MASTER'!C864+'(3) Graduation LMD MASTER'!C868+'(3) Graduation LMD MASTER'!C868+'(3) Graduation LMD MASTER'!C872+'(3) Graduation LMD MASTER'!C876</f>
        <v>0</v>
      </c>
      <c r="I297" s="617"/>
      <c r="J297" s="689"/>
      <c r="K297" s="690"/>
      <c r="L297" s="690"/>
      <c r="M297" s="436">
        <f>'(2) Graduation LMD Licence'!Q609</f>
        <v>0</v>
      </c>
      <c r="N297" s="436">
        <f>'(3) Graduation LMD MASTER'!N852+'(3) Graduation LMD MASTER'!N856+'(3) Graduation LMD MASTER'!N860+'(3) Graduation LMD MASTER'!N864+'(3) Graduation LMD MASTER'!N868+'(3) Graduation LMD MASTER'!N872+'(3) Graduation LMD MASTER'!N876</f>
        <v>0</v>
      </c>
      <c r="O297" s="764">
        <f t="shared" si="181"/>
        <v>0</v>
      </c>
      <c r="P297" s="617"/>
      <c r="Q297" s="689"/>
      <c r="R297" s="690"/>
      <c r="S297" s="690">
        <v>0</v>
      </c>
      <c r="T297" s="815">
        <v>0</v>
      </c>
      <c r="U297" s="237">
        <f t="shared" si="182"/>
        <v>0</v>
      </c>
      <c r="V297" s="617"/>
      <c r="W297" s="689"/>
      <c r="X297" s="691"/>
    </row>
    <row r="298" spans="1:24" ht="16.5" thickBot="1">
      <c r="A298" s="20"/>
      <c r="C298" s="616"/>
      <c r="D298" s="616"/>
      <c r="E298" s="616"/>
      <c r="F298" s="616"/>
      <c r="G298" s="616"/>
      <c r="H298" s="616"/>
      <c r="I298" s="617"/>
      <c r="J298" s="616"/>
      <c r="K298" s="616"/>
      <c r="L298" s="616"/>
      <c r="M298" s="616"/>
      <c r="N298" s="616"/>
      <c r="O298" s="616"/>
      <c r="P298" s="617"/>
      <c r="Q298" s="616"/>
      <c r="R298" s="616"/>
      <c r="S298" s="616"/>
      <c r="T298" s="616"/>
      <c r="U298" s="616"/>
      <c r="V298" s="617"/>
      <c r="W298" s="616"/>
      <c r="X298" s="616"/>
    </row>
    <row r="299" spans="1:24" ht="16.5" thickBot="1">
      <c r="A299" s="81"/>
      <c r="B299" s="84" t="s">
        <v>19</v>
      </c>
      <c r="C299" s="683"/>
      <c r="D299" s="684"/>
      <c r="E299" s="684"/>
      <c r="F299" s="684"/>
      <c r="G299" s="816">
        <f t="shared" ref="G299:G301" si="183">SUM(C299:F299)</f>
        <v>0</v>
      </c>
      <c r="H299" s="685">
        <f>'(3) Graduation LMD MASTER'!C878</f>
        <v>194</v>
      </c>
      <c r="I299" s="617"/>
      <c r="J299" s="683"/>
      <c r="K299" s="684"/>
      <c r="L299" s="684"/>
      <c r="M299" s="432">
        <f>'(2) Graduation LMD Licence'!Q611</f>
        <v>446</v>
      </c>
      <c r="N299" s="432">
        <f>'(3) Graduation LMD MASTER'!N878+'(3) Graduation LMD MASTER'!N882+'(3) Graduation LMD MASTER'!N886</f>
        <v>426</v>
      </c>
      <c r="O299" s="237">
        <f>SUM(J299:N299)</f>
        <v>872</v>
      </c>
      <c r="P299" s="617"/>
      <c r="Q299" s="683"/>
      <c r="R299" s="684"/>
      <c r="S299" s="684">
        <v>321</v>
      </c>
      <c r="T299" s="812">
        <v>182</v>
      </c>
      <c r="U299" s="237">
        <f>SUM(Q299:T299)</f>
        <v>503</v>
      </c>
      <c r="V299" s="617"/>
      <c r="W299" s="683"/>
      <c r="X299" s="685"/>
    </row>
    <row r="300" spans="1:24" ht="16.5" thickBot="1">
      <c r="A300" s="680" t="s">
        <v>463</v>
      </c>
      <c r="B300" s="85" t="s">
        <v>21</v>
      </c>
      <c r="C300" s="686"/>
      <c r="D300" s="687"/>
      <c r="E300" s="687"/>
      <c r="F300" s="687"/>
      <c r="G300" s="817">
        <f t="shared" si="183"/>
        <v>0</v>
      </c>
      <c r="H300" s="685">
        <f>'(3) Graduation LMD MASTER'!C879</f>
        <v>138</v>
      </c>
      <c r="I300" s="617"/>
      <c r="J300" s="686"/>
      <c r="K300" s="687"/>
      <c r="L300" s="687"/>
      <c r="M300" s="687">
        <f>'(2) Graduation LMD Licence'!Q612</f>
        <v>318</v>
      </c>
      <c r="N300" s="687">
        <f>'(3) Graduation LMD MASTER'!N879+'(3) Graduation LMD MASTER'!N883+'(3) Graduation LMD MASTER'!N887</f>
        <v>310</v>
      </c>
      <c r="O300" s="406">
        <f t="shared" ref="O300:O301" si="184">SUM(J300:N300)</f>
        <v>628</v>
      </c>
      <c r="P300" s="617"/>
      <c r="Q300" s="686"/>
      <c r="R300" s="687"/>
      <c r="S300" s="687">
        <v>247</v>
      </c>
      <c r="T300" s="813">
        <v>150</v>
      </c>
      <c r="U300" s="406">
        <f t="shared" ref="U300:U301" si="185">SUM(Q300:T300)</f>
        <v>397</v>
      </c>
      <c r="V300" s="617"/>
      <c r="W300" s="686"/>
      <c r="X300" s="688"/>
    </row>
    <row r="301" spans="1:24" ht="16.5" thickBot="1">
      <c r="A301" s="83"/>
      <c r="B301" s="86" t="s">
        <v>22</v>
      </c>
      <c r="C301" s="689"/>
      <c r="D301" s="690"/>
      <c r="E301" s="690"/>
      <c r="F301" s="690"/>
      <c r="G301" s="818">
        <f t="shared" si="183"/>
        <v>0</v>
      </c>
      <c r="H301" s="685">
        <f>'(3) Graduation LMD MASTER'!C880</f>
        <v>0</v>
      </c>
      <c r="I301" s="617"/>
      <c r="J301" s="689"/>
      <c r="K301" s="690"/>
      <c r="L301" s="690"/>
      <c r="M301" s="436">
        <f>'(2) Graduation LMD Licence'!Q613</f>
        <v>0</v>
      </c>
      <c r="N301" s="436">
        <f>'(3) Graduation LMD MASTER'!N880+'(3) Graduation LMD MASTER'!N884+'(3) Graduation LMD MASTER'!N888</f>
        <v>0</v>
      </c>
      <c r="O301" s="407">
        <f t="shared" si="184"/>
        <v>0</v>
      </c>
      <c r="P301" s="617"/>
      <c r="Q301" s="689"/>
      <c r="R301" s="690"/>
      <c r="S301" s="690">
        <v>0</v>
      </c>
      <c r="T301" s="815">
        <v>0</v>
      </c>
      <c r="U301" s="407">
        <f t="shared" si="185"/>
        <v>0</v>
      </c>
      <c r="V301" s="617"/>
      <c r="W301" s="689"/>
      <c r="X301" s="691"/>
    </row>
    <row r="302" spans="1:24" ht="16.5" thickBot="1">
      <c r="A302" s="20"/>
      <c r="C302" s="616"/>
      <c r="D302" s="616"/>
      <c r="E302" s="616"/>
      <c r="F302" s="616"/>
      <c r="G302" s="616"/>
      <c r="H302" s="616"/>
      <c r="I302" s="617"/>
      <c r="J302" s="616"/>
      <c r="K302" s="616"/>
      <c r="L302" s="616"/>
      <c r="M302" s="616"/>
      <c r="N302" s="616"/>
      <c r="O302" s="616"/>
      <c r="P302" s="617"/>
      <c r="Q302" s="616"/>
      <c r="R302" s="616"/>
      <c r="S302" s="616"/>
      <c r="T302" s="616"/>
      <c r="U302" s="616"/>
      <c r="V302" s="617"/>
      <c r="W302" s="616"/>
      <c r="X302" s="616"/>
    </row>
    <row r="303" spans="1:24">
      <c r="A303" s="653"/>
      <c r="B303" s="656" t="s">
        <v>19</v>
      </c>
      <c r="C303" s="683"/>
      <c r="D303" s="684"/>
      <c r="E303" s="684"/>
      <c r="F303" s="684"/>
      <c r="G303" s="816">
        <f t="shared" ref="G303:G305" si="186">SUM(C303:F303)</f>
        <v>0</v>
      </c>
      <c r="H303" s="433">
        <f>'(3) Graduation LMD MASTER'!C842+'(3) Graduation LMD MASTER'!C846</f>
        <v>48</v>
      </c>
      <c r="I303" s="617"/>
      <c r="J303" s="683"/>
      <c r="K303" s="684"/>
      <c r="L303" s="684"/>
      <c r="M303" s="684"/>
      <c r="N303" s="432">
        <f>'(3) Graduation LMD MASTER'!N842+'(3) Graduation LMD MASTER'!N846</f>
        <v>198</v>
      </c>
      <c r="O303" s="237">
        <f>SUM(J303:N303)</f>
        <v>198</v>
      </c>
      <c r="P303" s="617"/>
      <c r="Q303" s="683"/>
      <c r="R303" s="684"/>
      <c r="S303" s="684">
        <v>63</v>
      </c>
      <c r="T303" s="812">
        <v>123</v>
      </c>
      <c r="U303" s="237">
        <f>SUM(Q303:T303)</f>
        <v>186</v>
      </c>
      <c r="V303" s="617"/>
      <c r="W303" s="683"/>
      <c r="X303" s="685"/>
    </row>
    <row r="304" spans="1:24">
      <c r="A304" s="680" t="s">
        <v>765</v>
      </c>
      <c r="B304" s="657" t="s">
        <v>21</v>
      </c>
      <c r="C304" s="686"/>
      <c r="D304" s="687"/>
      <c r="E304" s="687"/>
      <c r="F304" s="687"/>
      <c r="G304" s="817">
        <f t="shared" si="186"/>
        <v>0</v>
      </c>
      <c r="H304" s="688">
        <f>'(3) Graduation LMD MASTER'!C843+'(3) Graduation LMD MASTER'!C847</f>
        <v>31</v>
      </c>
      <c r="I304" s="617"/>
      <c r="J304" s="686"/>
      <c r="K304" s="687"/>
      <c r="L304" s="687"/>
      <c r="M304" s="687"/>
      <c r="N304" s="687">
        <f>'(3) Graduation LMD MASTER'!N843+'(3) Graduation LMD MASTER'!N847</f>
        <v>131</v>
      </c>
      <c r="O304" s="406">
        <f t="shared" ref="O304:O305" si="187">SUM(J304:N304)</f>
        <v>131</v>
      </c>
      <c r="P304" s="617"/>
      <c r="Q304" s="686"/>
      <c r="R304" s="687"/>
      <c r="S304" s="687">
        <v>45</v>
      </c>
      <c r="T304" s="813">
        <v>86</v>
      </c>
      <c r="U304" s="406">
        <f t="shared" ref="U304:U305" si="188">SUM(Q304:T304)</f>
        <v>131</v>
      </c>
      <c r="V304" s="617"/>
      <c r="W304" s="686"/>
      <c r="X304" s="688"/>
    </row>
    <row r="305" spans="1:24" ht="16.5" thickBot="1">
      <c r="A305" s="655"/>
      <c r="B305" s="658" t="s">
        <v>22</v>
      </c>
      <c r="C305" s="689"/>
      <c r="D305" s="690"/>
      <c r="E305" s="690"/>
      <c r="F305" s="690"/>
      <c r="G305" s="818">
        <f t="shared" si="186"/>
        <v>0</v>
      </c>
      <c r="H305" s="437">
        <f>'(3) Graduation LMD MASTER'!C844+'(3) Graduation LMD MASTER'!C848</f>
        <v>0</v>
      </c>
      <c r="I305" s="617"/>
      <c r="J305" s="689"/>
      <c r="K305" s="690"/>
      <c r="L305" s="690"/>
      <c r="M305" s="690"/>
      <c r="N305" s="436">
        <f>'(3) Graduation LMD MASTER'!N844+'(3) Graduation LMD MASTER'!N848</f>
        <v>0</v>
      </c>
      <c r="O305" s="407">
        <f t="shared" si="187"/>
        <v>0</v>
      </c>
      <c r="P305" s="617"/>
      <c r="Q305" s="689"/>
      <c r="R305" s="690"/>
      <c r="S305" s="690">
        <v>0</v>
      </c>
      <c r="T305" s="815">
        <v>0</v>
      </c>
      <c r="U305" s="407">
        <f t="shared" si="188"/>
        <v>0</v>
      </c>
      <c r="V305" s="617"/>
      <c r="W305" s="689"/>
      <c r="X305" s="691"/>
    </row>
    <row r="306" spans="1:24" ht="16.5" thickBot="1">
      <c r="A306" s="20"/>
      <c r="C306" s="616"/>
      <c r="D306" s="616"/>
      <c r="E306" s="616"/>
      <c r="F306" s="616"/>
      <c r="G306" s="616"/>
      <c r="H306" s="616"/>
      <c r="I306" s="617"/>
      <c r="J306" s="616"/>
      <c r="K306" s="616"/>
      <c r="L306" s="616"/>
      <c r="M306" s="616"/>
      <c r="N306" s="616"/>
      <c r="O306" s="616"/>
      <c r="P306" s="617"/>
      <c r="Q306" s="616"/>
      <c r="R306" s="616"/>
      <c r="S306" s="616"/>
      <c r="T306" s="616"/>
      <c r="U306" s="616"/>
      <c r="V306" s="617"/>
      <c r="W306" s="616"/>
      <c r="X306" s="616"/>
    </row>
    <row r="307" spans="1:24">
      <c r="A307" s="1120" t="s">
        <v>766</v>
      </c>
      <c r="B307" s="84" t="s">
        <v>19</v>
      </c>
      <c r="C307" s="683"/>
      <c r="D307" s="684"/>
      <c r="E307" s="684"/>
      <c r="F307" s="684"/>
      <c r="G307" s="816">
        <f t="shared" ref="G307:G309" si="189">SUM(C307:F307)</f>
        <v>0</v>
      </c>
      <c r="H307" s="685"/>
      <c r="I307" s="617"/>
      <c r="J307" s="683"/>
      <c r="K307" s="684"/>
      <c r="L307" s="684"/>
      <c r="M307" s="684"/>
      <c r="N307" s="684"/>
      <c r="O307" s="237">
        <f>SUM(J307:N307)</f>
        <v>0</v>
      </c>
      <c r="P307" s="617"/>
      <c r="Q307" s="683"/>
      <c r="R307" s="684"/>
      <c r="S307" s="684">
        <v>4</v>
      </c>
      <c r="T307" s="812"/>
      <c r="U307" s="237">
        <f>SUM(Q307:T307)</f>
        <v>4</v>
      </c>
      <c r="V307" s="617"/>
      <c r="W307" s="683"/>
      <c r="X307" s="685"/>
    </row>
    <row r="308" spans="1:24">
      <c r="A308" s="1121"/>
      <c r="B308" s="85" t="s">
        <v>21</v>
      </c>
      <c r="C308" s="686"/>
      <c r="D308" s="687"/>
      <c r="E308" s="687"/>
      <c r="F308" s="687"/>
      <c r="G308" s="817">
        <f t="shared" si="189"/>
        <v>0</v>
      </c>
      <c r="H308" s="688"/>
      <c r="I308" s="617"/>
      <c r="J308" s="686"/>
      <c r="K308" s="687"/>
      <c r="L308" s="687"/>
      <c r="M308" s="687"/>
      <c r="N308" s="687"/>
      <c r="O308" s="406">
        <f t="shared" ref="O308:O309" si="190">SUM(J308:N308)</f>
        <v>0</v>
      </c>
      <c r="P308" s="617"/>
      <c r="Q308" s="686"/>
      <c r="R308" s="687"/>
      <c r="S308" s="687">
        <v>1</v>
      </c>
      <c r="T308" s="813"/>
      <c r="U308" s="406">
        <f t="shared" ref="U308:U309" si="191">SUM(Q308:T308)</f>
        <v>1</v>
      </c>
      <c r="V308" s="617"/>
      <c r="W308" s="686"/>
      <c r="X308" s="688"/>
    </row>
    <row r="309" spans="1:24" ht="16.5" thickBot="1">
      <c r="A309" s="1122"/>
      <c r="B309" s="86" t="s">
        <v>22</v>
      </c>
      <c r="C309" s="689"/>
      <c r="D309" s="690"/>
      <c r="E309" s="690"/>
      <c r="F309" s="690"/>
      <c r="G309" s="818">
        <f t="shared" si="189"/>
        <v>0</v>
      </c>
      <c r="H309" s="691"/>
      <c r="I309" s="617"/>
      <c r="J309" s="689"/>
      <c r="K309" s="690"/>
      <c r="L309" s="690"/>
      <c r="M309" s="690"/>
      <c r="N309" s="690"/>
      <c r="O309" s="407">
        <f t="shared" si="190"/>
        <v>0</v>
      </c>
      <c r="P309" s="617"/>
      <c r="Q309" s="689"/>
      <c r="R309" s="690"/>
      <c r="S309" s="690">
        <v>0</v>
      </c>
      <c r="T309" s="815"/>
      <c r="U309" s="407">
        <f t="shared" si="191"/>
        <v>0</v>
      </c>
      <c r="V309" s="617"/>
      <c r="W309" s="689"/>
      <c r="X309" s="691"/>
    </row>
    <row r="310" spans="1:24" ht="10.5" customHeight="1" thickBot="1">
      <c r="A310" s="20"/>
      <c r="C310" s="616"/>
      <c r="D310" s="616"/>
      <c r="E310" s="616"/>
      <c r="F310" s="616"/>
      <c r="G310" s="616"/>
      <c r="H310" s="616"/>
      <c r="I310" s="617"/>
      <c r="J310" s="616"/>
      <c r="K310" s="616"/>
      <c r="L310" s="616"/>
      <c r="M310" s="616"/>
      <c r="N310" s="616"/>
      <c r="O310" s="616"/>
      <c r="P310" s="617"/>
      <c r="Q310" s="616"/>
      <c r="R310" s="616"/>
      <c r="S310" s="616"/>
      <c r="T310" s="616"/>
      <c r="U310" s="616"/>
      <c r="V310" s="617"/>
      <c r="W310" s="616"/>
      <c r="X310" s="616"/>
    </row>
    <row r="311" spans="1:24">
      <c r="A311" s="81"/>
      <c r="B311" s="84" t="s">
        <v>19</v>
      </c>
      <c r="C311" s="683"/>
      <c r="D311" s="684"/>
      <c r="E311" s="684"/>
      <c r="F311" s="684"/>
      <c r="G311" s="816">
        <f t="shared" ref="G311:G313" si="192">SUM(C311:F311)</f>
        <v>0</v>
      </c>
      <c r="H311" s="685"/>
      <c r="I311" s="617"/>
      <c r="J311" s="683"/>
      <c r="K311" s="684"/>
      <c r="L311" s="684"/>
      <c r="M311" s="684"/>
      <c r="N311" s="684"/>
      <c r="O311" s="237">
        <f>SUM(J311:N311)</f>
        <v>0</v>
      </c>
      <c r="P311" s="617"/>
      <c r="Q311" s="683"/>
      <c r="R311" s="684"/>
      <c r="S311" s="684"/>
      <c r="T311" s="812"/>
      <c r="U311" s="237">
        <f>SUM(Q311:T311)</f>
        <v>0</v>
      </c>
      <c r="V311" s="617"/>
      <c r="W311" s="683"/>
      <c r="X311" s="685"/>
    </row>
    <row r="312" spans="1:24">
      <c r="A312" s="82"/>
      <c r="B312" s="85" t="s">
        <v>21</v>
      </c>
      <c r="C312" s="686"/>
      <c r="D312" s="687"/>
      <c r="E312" s="687"/>
      <c r="F312" s="687"/>
      <c r="G312" s="817">
        <f t="shared" si="192"/>
        <v>0</v>
      </c>
      <c r="H312" s="688"/>
      <c r="I312" s="617"/>
      <c r="J312" s="686"/>
      <c r="K312" s="687"/>
      <c r="L312" s="687"/>
      <c r="M312" s="687"/>
      <c r="N312" s="687"/>
      <c r="O312" s="406">
        <f t="shared" ref="O312:O313" si="193">SUM(J312:N312)</f>
        <v>0</v>
      </c>
      <c r="P312" s="617"/>
      <c r="Q312" s="686"/>
      <c r="R312" s="687"/>
      <c r="S312" s="687"/>
      <c r="T312" s="813"/>
      <c r="U312" s="406">
        <f t="shared" ref="U312:U313" si="194">SUM(Q312:T312)</f>
        <v>0</v>
      </c>
      <c r="V312" s="617"/>
      <c r="W312" s="686"/>
      <c r="X312" s="688"/>
    </row>
    <row r="313" spans="1:24" ht="16.5" thickBot="1">
      <c r="A313" s="83"/>
      <c r="B313" s="86" t="s">
        <v>22</v>
      </c>
      <c r="C313" s="689"/>
      <c r="D313" s="690"/>
      <c r="E313" s="690"/>
      <c r="F313" s="690"/>
      <c r="G313" s="818">
        <f t="shared" si="192"/>
        <v>0</v>
      </c>
      <c r="H313" s="691"/>
      <c r="I313" s="617"/>
      <c r="J313" s="689"/>
      <c r="K313" s="690"/>
      <c r="L313" s="690"/>
      <c r="M313" s="690"/>
      <c r="N313" s="690"/>
      <c r="O313" s="407">
        <f t="shared" si="193"/>
        <v>0</v>
      </c>
      <c r="P313" s="617"/>
      <c r="Q313" s="689"/>
      <c r="R313" s="690"/>
      <c r="S313" s="690"/>
      <c r="T313" s="815"/>
      <c r="U313" s="407">
        <f t="shared" si="194"/>
        <v>0</v>
      </c>
      <c r="V313" s="617"/>
      <c r="W313" s="689"/>
      <c r="X313" s="691"/>
    </row>
    <row r="314" spans="1:24" ht="9.75" customHeight="1" thickBot="1">
      <c r="A314" s="20"/>
      <c r="C314" s="616"/>
      <c r="D314" s="616"/>
      <c r="E314" s="616"/>
      <c r="F314" s="616"/>
      <c r="G314" s="616"/>
      <c r="H314" s="616"/>
      <c r="I314" s="617"/>
      <c r="J314" s="616"/>
      <c r="K314" s="616"/>
      <c r="L314" s="616"/>
      <c r="M314" s="616"/>
      <c r="N314" s="616"/>
      <c r="O314" s="616"/>
      <c r="P314" s="617"/>
      <c r="Q314" s="616"/>
      <c r="R314" s="616"/>
      <c r="S314" s="616"/>
      <c r="T314" s="616"/>
      <c r="U314" s="616"/>
      <c r="V314" s="617"/>
      <c r="W314" s="616"/>
      <c r="X314" s="616"/>
    </row>
    <row r="315" spans="1:24">
      <c r="A315" s="87"/>
      <c r="B315" s="84" t="s">
        <v>19</v>
      </c>
      <c r="C315" s="683"/>
      <c r="D315" s="684"/>
      <c r="E315" s="684"/>
      <c r="F315" s="684"/>
      <c r="G315" s="816">
        <f t="shared" ref="G315:G317" si="195">SUM(C315:F315)</f>
        <v>0</v>
      </c>
      <c r="H315" s="685"/>
      <c r="I315" s="617"/>
      <c r="J315" s="683"/>
      <c r="K315" s="684"/>
      <c r="L315" s="684"/>
      <c r="M315" s="684"/>
      <c r="N315" s="684"/>
      <c r="O315" s="237">
        <f>SUM(J315:N315)</f>
        <v>0</v>
      </c>
      <c r="P315" s="617"/>
      <c r="Q315" s="683"/>
      <c r="R315" s="684"/>
      <c r="S315" s="684"/>
      <c r="T315" s="812"/>
      <c r="U315" s="237">
        <f>SUM(Q315:T315)</f>
        <v>0</v>
      </c>
      <c r="V315" s="617"/>
      <c r="W315" s="683"/>
      <c r="X315" s="685"/>
    </row>
    <row r="316" spans="1:24">
      <c r="A316" s="82"/>
      <c r="B316" s="85" t="s">
        <v>21</v>
      </c>
      <c r="C316" s="686"/>
      <c r="D316" s="687"/>
      <c r="E316" s="687"/>
      <c r="F316" s="687"/>
      <c r="G316" s="817">
        <f t="shared" si="195"/>
        <v>0</v>
      </c>
      <c r="H316" s="688"/>
      <c r="I316" s="617"/>
      <c r="J316" s="686"/>
      <c r="K316" s="687"/>
      <c r="L316" s="687"/>
      <c r="M316" s="687"/>
      <c r="N316" s="687"/>
      <c r="O316" s="406">
        <f t="shared" ref="O316:O317" si="196">SUM(J316:N316)</f>
        <v>0</v>
      </c>
      <c r="P316" s="617"/>
      <c r="Q316" s="686"/>
      <c r="R316" s="687"/>
      <c r="S316" s="687"/>
      <c r="T316" s="813"/>
      <c r="U316" s="406">
        <f t="shared" ref="U316:U317" si="197">SUM(Q316:T316)</f>
        <v>0</v>
      </c>
      <c r="V316" s="617"/>
      <c r="W316" s="686"/>
      <c r="X316" s="688"/>
    </row>
    <row r="317" spans="1:24" ht="16.5" thickBot="1">
      <c r="A317" s="83"/>
      <c r="B317" s="86" t="s">
        <v>22</v>
      </c>
      <c r="C317" s="689"/>
      <c r="D317" s="690"/>
      <c r="E317" s="690"/>
      <c r="F317" s="690"/>
      <c r="G317" s="818">
        <f t="shared" si="195"/>
        <v>0</v>
      </c>
      <c r="H317" s="691"/>
      <c r="I317" s="617"/>
      <c r="J317" s="689"/>
      <c r="K317" s="690"/>
      <c r="L317" s="690"/>
      <c r="M317" s="690"/>
      <c r="N317" s="690"/>
      <c r="O317" s="407">
        <f t="shared" si="196"/>
        <v>0</v>
      </c>
      <c r="P317" s="617"/>
      <c r="Q317" s="689"/>
      <c r="R317" s="690"/>
      <c r="S317" s="690"/>
      <c r="T317" s="815"/>
      <c r="U317" s="407">
        <f t="shared" si="197"/>
        <v>0</v>
      </c>
      <c r="V317" s="617"/>
      <c r="W317" s="689"/>
      <c r="X317" s="691"/>
    </row>
    <row r="318" spans="1:24" ht="11.25" customHeight="1" thickBot="1">
      <c r="A318" s="20"/>
      <c r="C318" s="616"/>
      <c r="D318" s="616"/>
      <c r="E318" s="616"/>
      <c r="F318" s="616"/>
      <c r="G318" s="616"/>
      <c r="H318" s="616"/>
      <c r="I318" s="617"/>
      <c r="J318" s="616"/>
      <c r="K318" s="616"/>
      <c r="L318" s="616"/>
      <c r="M318" s="616"/>
      <c r="N318" s="616"/>
      <c r="O318" s="616"/>
      <c r="P318" s="617"/>
      <c r="Q318" s="616"/>
      <c r="R318" s="616"/>
      <c r="S318" s="616"/>
      <c r="T318" s="616"/>
      <c r="U318" s="616"/>
      <c r="V318" s="617"/>
      <c r="W318" s="616"/>
      <c r="X318" s="616"/>
    </row>
    <row r="319" spans="1:24">
      <c r="A319" s="87"/>
      <c r="B319" s="84" t="s">
        <v>19</v>
      </c>
      <c r="C319" s="683"/>
      <c r="D319" s="684"/>
      <c r="E319" s="684"/>
      <c r="F319" s="684"/>
      <c r="G319" s="816">
        <f t="shared" ref="G319:G321" si="198">SUM(C319:F319)</f>
        <v>0</v>
      </c>
      <c r="H319" s="685"/>
      <c r="I319" s="617"/>
      <c r="J319" s="683"/>
      <c r="K319" s="684"/>
      <c r="L319" s="684"/>
      <c r="M319" s="684"/>
      <c r="N319" s="684"/>
      <c r="O319" s="237">
        <f>SUM(J319:N319)</f>
        <v>0</v>
      </c>
      <c r="P319" s="617"/>
      <c r="Q319" s="683"/>
      <c r="R319" s="684"/>
      <c r="S319" s="684"/>
      <c r="T319" s="812"/>
      <c r="U319" s="237">
        <f>SUM(Q319:T319)</f>
        <v>0</v>
      </c>
      <c r="V319" s="617"/>
      <c r="W319" s="683"/>
      <c r="X319" s="685"/>
    </row>
    <row r="320" spans="1:24">
      <c r="A320" s="82"/>
      <c r="B320" s="85" t="s">
        <v>21</v>
      </c>
      <c r="C320" s="686"/>
      <c r="D320" s="687"/>
      <c r="E320" s="687"/>
      <c r="F320" s="687"/>
      <c r="G320" s="817">
        <f t="shared" si="198"/>
        <v>0</v>
      </c>
      <c r="H320" s="688"/>
      <c r="I320" s="617"/>
      <c r="J320" s="686"/>
      <c r="K320" s="687"/>
      <c r="L320" s="687"/>
      <c r="M320" s="687"/>
      <c r="N320" s="687"/>
      <c r="O320" s="406">
        <f t="shared" ref="O320:O321" si="199">SUM(J320:N320)</f>
        <v>0</v>
      </c>
      <c r="P320" s="617"/>
      <c r="Q320" s="686"/>
      <c r="R320" s="687"/>
      <c r="S320" s="687"/>
      <c r="T320" s="813"/>
      <c r="U320" s="406">
        <f t="shared" ref="U320:U321" si="200">SUM(Q320:T320)</f>
        <v>0</v>
      </c>
      <c r="V320" s="617"/>
      <c r="W320" s="686"/>
      <c r="X320" s="688"/>
    </row>
    <row r="321" spans="1:24" ht="16.5" thickBot="1">
      <c r="A321" s="83"/>
      <c r="B321" s="86" t="s">
        <v>22</v>
      </c>
      <c r="C321" s="689"/>
      <c r="D321" s="690"/>
      <c r="E321" s="690"/>
      <c r="F321" s="690"/>
      <c r="G321" s="818">
        <f t="shared" si="198"/>
        <v>0</v>
      </c>
      <c r="H321" s="691"/>
      <c r="I321" s="617"/>
      <c r="J321" s="689"/>
      <c r="K321" s="690"/>
      <c r="L321" s="690"/>
      <c r="M321" s="690"/>
      <c r="N321" s="690"/>
      <c r="O321" s="407">
        <f t="shared" si="199"/>
        <v>0</v>
      </c>
      <c r="P321" s="617"/>
      <c r="Q321" s="689"/>
      <c r="R321" s="690"/>
      <c r="S321" s="690"/>
      <c r="T321" s="815"/>
      <c r="U321" s="407">
        <f t="shared" si="200"/>
        <v>0</v>
      </c>
      <c r="V321" s="617"/>
      <c r="W321" s="689"/>
      <c r="X321" s="691"/>
    </row>
    <row r="322" spans="1:24" ht="10.5" customHeight="1" thickBot="1">
      <c r="A322" s="20"/>
      <c r="C322" s="616"/>
      <c r="D322" s="616"/>
      <c r="E322" s="616"/>
      <c r="F322" s="616"/>
      <c r="G322" s="616"/>
      <c r="H322" s="616"/>
      <c r="I322" s="617"/>
      <c r="J322" s="616"/>
      <c r="K322" s="616"/>
      <c r="L322" s="616"/>
      <c r="M322" s="616"/>
      <c r="N322" s="616"/>
      <c r="O322" s="616"/>
      <c r="P322" s="617"/>
      <c r="Q322" s="616"/>
      <c r="R322" s="616"/>
      <c r="S322" s="616"/>
      <c r="T322" s="616"/>
      <c r="U322" s="616"/>
      <c r="V322" s="617"/>
      <c r="W322" s="616"/>
      <c r="X322" s="616"/>
    </row>
    <row r="323" spans="1:24">
      <c r="A323" s="87"/>
      <c r="B323" s="84" t="s">
        <v>19</v>
      </c>
      <c r="C323" s="683"/>
      <c r="D323" s="684"/>
      <c r="E323" s="684"/>
      <c r="F323" s="684"/>
      <c r="G323" s="816">
        <f t="shared" ref="G323:G325" si="201">SUM(C323:F323)</f>
        <v>0</v>
      </c>
      <c r="H323" s="685"/>
      <c r="I323" s="617"/>
      <c r="J323" s="683"/>
      <c r="K323" s="684"/>
      <c r="L323" s="684"/>
      <c r="M323" s="684"/>
      <c r="N323" s="684"/>
      <c r="O323" s="237">
        <f>SUM(J323:N323)</f>
        <v>0</v>
      </c>
      <c r="P323" s="617"/>
      <c r="Q323" s="683"/>
      <c r="R323" s="684"/>
      <c r="S323" s="684"/>
      <c r="T323" s="812"/>
      <c r="U323" s="237">
        <f>SUM(Q323:T323)</f>
        <v>0</v>
      </c>
      <c r="V323" s="617"/>
      <c r="W323" s="683"/>
      <c r="X323" s="685"/>
    </row>
    <row r="324" spans="1:24">
      <c r="A324" s="82"/>
      <c r="B324" s="85" t="s">
        <v>21</v>
      </c>
      <c r="C324" s="686"/>
      <c r="D324" s="687"/>
      <c r="E324" s="687"/>
      <c r="F324" s="687"/>
      <c r="G324" s="817">
        <f t="shared" si="201"/>
        <v>0</v>
      </c>
      <c r="H324" s="688"/>
      <c r="I324" s="617"/>
      <c r="J324" s="686"/>
      <c r="K324" s="687"/>
      <c r="L324" s="687"/>
      <c r="M324" s="687"/>
      <c r="N324" s="687"/>
      <c r="O324" s="406">
        <f t="shared" ref="O324:O325" si="202">SUM(J324:N324)</f>
        <v>0</v>
      </c>
      <c r="P324" s="617"/>
      <c r="Q324" s="686"/>
      <c r="R324" s="687"/>
      <c r="S324" s="687"/>
      <c r="T324" s="813"/>
      <c r="U324" s="406">
        <f t="shared" ref="U324:U325" si="203">SUM(Q324:T324)</f>
        <v>0</v>
      </c>
      <c r="V324" s="617"/>
      <c r="W324" s="686"/>
      <c r="X324" s="688"/>
    </row>
    <row r="325" spans="1:24" ht="16.5" thickBot="1">
      <c r="A325" s="83"/>
      <c r="B325" s="86" t="s">
        <v>22</v>
      </c>
      <c r="C325" s="689"/>
      <c r="D325" s="690"/>
      <c r="E325" s="690"/>
      <c r="F325" s="690"/>
      <c r="G325" s="818">
        <f t="shared" si="201"/>
        <v>0</v>
      </c>
      <c r="H325" s="691"/>
      <c r="I325" s="617"/>
      <c r="J325" s="689"/>
      <c r="K325" s="690"/>
      <c r="L325" s="690"/>
      <c r="M325" s="690"/>
      <c r="N325" s="690"/>
      <c r="O325" s="407">
        <f t="shared" si="202"/>
        <v>0</v>
      </c>
      <c r="P325" s="617"/>
      <c r="Q325" s="689"/>
      <c r="R325" s="690"/>
      <c r="S325" s="690"/>
      <c r="T325" s="815"/>
      <c r="U325" s="407">
        <f t="shared" si="203"/>
        <v>0</v>
      </c>
      <c r="V325" s="617"/>
      <c r="W325" s="689"/>
      <c r="X325" s="691"/>
    </row>
    <row r="326" spans="1:24" ht="12" customHeight="1" thickBot="1">
      <c r="A326" s="20"/>
      <c r="C326" s="616"/>
      <c r="D326" s="616"/>
      <c r="E326" s="616"/>
      <c r="F326" s="616"/>
      <c r="G326" s="616"/>
      <c r="H326" s="616"/>
      <c r="I326" s="617"/>
      <c r="J326" s="616"/>
      <c r="K326" s="616"/>
      <c r="L326" s="616"/>
      <c r="M326" s="616"/>
      <c r="N326" s="616"/>
      <c r="O326" s="616"/>
      <c r="P326" s="617"/>
      <c r="Q326" s="616"/>
      <c r="R326" s="616"/>
      <c r="S326" s="616"/>
      <c r="T326" s="616"/>
      <c r="U326" s="616"/>
      <c r="V326" s="617"/>
      <c r="W326" s="616"/>
      <c r="X326" s="616"/>
    </row>
    <row r="327" spans="1:24">
      <c r="A327" s="1131" t="s">
        <v>837</v>
      </c>
      <c r="B327" s="856" t="s">
        <v>19</v>
      </c>
      <c r="C327" s="857">
        <f>+C291+C295+C299+C303+C307+C311+C315+C319+C323</f>
        <v>0</v>
      </c>
      <c r="D327" s="859">
        <f t="shared" ref="D327:F327" si="204">+D291+D295+D299+D303+D307+D311+D315+D319+D323</f>
        <v>0</v>
      </c>
      <c r="E327" s="857">
        <f t="shared" si="204"/>
        <v>0</v>
      </c>
      <c r="F327" s="858">
        <f t="shared" si="204"/>
        <v>687</v>
      </c>
      <c r="G327" s="859">
        <f t="shared" ref="G327:G329" si="205">SUM(C327:F327)</f>
        <v>687</v>
      </c>
      <c r="H327" s="876">
        <f>'(3) Graduation LMD MASTER'!C890</f>
        <v>601</v>
      </c>
      <c r="I327" s="861"/>
      <c r="J327" s="857">
        <f t="shared" ref="J327:N327" si="206">+J291+J295+J299+J303+J307+J311+J315+J319+J323</f>
        <v>0</v>
      </c>
      <c r="K327" s="858">
        <f t="shared" si="206"/>
        <v>0</v>
      </c>
      <c r="L327" s="858">
        <f t="shared" si="206"/>
        <v>0</v>
      </c>
      <c r="M327" s="858">
        <f t="shared" si="206"/>
        <v>2619</v>
      </c>
      <c r="N327" s="858">
        <f t="shared" si="206"/>
        <v>1214</v>
      </c>
      <c r="O327" s="860">
        <f>SUM(J327:N327)</f>
        <v>3833</v>
      </c>
      <c r="P327" s="861"/>
      <c r="Q327" s="857">
        <f t="shared" ref="Q327:T327" si="207">+Q291+Q295+Q299+Q303+Q307+Q311+Q315+Q319+Q323</f>
        <v>0</v>
      </c>
      <c r="R327" s="858">
        <f t="shared" si="207"/>
        <v>0</v>
      </c>
      <c r="S327" s="858">
        <f t="shared" si="207"/>
        <v>556</v>
      </c>
      <c r="T327" s="859">
        <f t="shared" si="207"/>
        <v>428</v>
      </c>
      <c r="U327" s="860">
        <f>SUM(Q327:T327)</f>
        <v>984</v>
      </c>
      <c r="V327" s="861"/>
      <c r="W327" s="877">
        <f>'(4) POST-Graduation '!BC1783+X327</f>
        <v>111</v>
      </c>
      <c r="X327" s="876">
        <f>'(4) POST-Graduation '!BL1693</f>
        <v>70</v>
      </c>
    </row>
    <row r="328" spans="1:24">
      <c r="A328" s="1132"/>
      <c r="B328" s="863" t="s">
        <v>21</v>
      </c>
      <c r="C328" s="864">
        <f t="shared" ref="C328:F328" si="208">+C292+C296+C300+C304+C308+C312+C316+C320+C324</f>
        <v>0</v>
      </c>
      <c r="D328" s="866">
        <f t="shared" si="208"/>
        <v>0</v>
      </c>
      <c r="E328" s="864">
        <f t="shared" si="208"/>
        <v>0</v>
      </c>
      <c r="F328" s="865">
        <f t="shared" si="208"/>
        <v>475</v>
      </c>
      <c r="G328" s="866">
        <f t="shared" si="205"/>
        <v>475</v>
      </c>
      <c r="H328" s="867">
        <f>'(3) Graduation LMD MASTER'!C891</f>
        <v>394</v>
      </c>
      <c r="I328" s="861"/>
      <c r="J328" s="864">
        <f t="shared" ref="J328:N328" si="209">+J292+J296+J300+J304+J308+J312+J316+J320+J324</f>
        <v>0</v>
      </c>
      <c r="K328" s="865">
        <f t="shared" si="209"/>
        <v>0</v>
      </c>
      <c r="L328" s="865">
        <f t="shared" si="209"/>
        <v>0</v>
      </c>
      <c r="M328" s="865">
        <f t="shared" si="209"/>
        <v>1759</v>
      </c>
      <c r="N328" s="865">
        <f t="shared" si="209"/>
        <v>798</v>
      </c>
      <c r="O328" s="867">
        <f t="shared" ref="O328:O329" si="210">SUM(J328:N328)</f>
        <v>2557</v>
      </c>
      <c r="P328" s="861"/>
      <c r="Q328" s="864">
        <f t="shared" ref="Q328:T328" si="211">+Q292+Q296+Q300+Q304+Q308+Q312+Q316+Q320+Q324</f>
        <v>0</v>
      </c>
      <c r="R328" s="865">
        <f t="shared" si="211"/>
        <v>0</v>
      </c>
      <c r="S328" s="865">
        <f t="shared" si="211"/>
        <v>392</v>
      </c>
      <c r="T328" s="866">
        <f t="shared" si="211"/>
        <v>319</v>
      </c>
      <c r="U328" s="867">
        <f t="shared" ref="U328:U329" si="212">SUM(Q328:T328)</f>
        <v>711</v>
      </c>
      <c r="V328" s="861"/>
      <c r="W328" s="864">
        <f>'(4) POST-Graduation '!BC1784+X328</f>
        <v>55</v>
      </c>
      <c r="X328" s="867">
        <f>'(4) POST-Graduation '!BL1694</f>
        <v>38</v>
      </c>
    </row>
    <row r="329" spans="1:24" ht="16.5" thickBot="1">
      <c r="A329" s="1133"/>
      <c r="B329" s="869" t="s">
        <v>22</v>
      </c>
      <c r="C329" s="870">
        <f t="shared" ref="C329:F329" si="213">+C293+C297+C301+C305+C309+C313+C317+C321+C325</f>
        <v>0</v>
      </c>
      <c r="D329" s="872">
        <f t="shared" si="213"/>
        <v>0</v>
      </c>
      <c r="E329" s="870">
        <f t="shared" si="213"/>
        <v>0</v>
      </c>
      <c r="F329" s="871">
        <f t="shared" si="213"/>
        <v>8</v>
      </c>
      <c r="G329" s="872">
        <f t="shared" si="205"/>
        <v>8</v>
      </c>
      <c r="H329" s="881">
        <f>'(3) Graduation LMD MASTER'!C892</f>
        <v>0</v>
      </c>
      <c r="I329" s="861"/>
      <c r="J329" s="870">
        <f t="shared" ref="J329:N329" si="214">+J293+J297+J301+J305+J309+J313+J317+J321+J325</f>
        <v>0</v>
      </c>
      <c r="K329" s="871">
        <f t="shared" si="214"/>
        <v>0</v>
      </c>
      <c r="L329" s="871">
        <f t="shared" si="214"/>
        <v>0</v>
      </c>
      <c r="M329" s="871">
        <f t="shared" si="214"/>
        <v>8</v>
      </c>
      <c r="N329" s="871">
        <f t="shared" si="214"/>
        <v>0</v>
      </c>
      <c r="O329" s="873">
        <f t="shared" si="210"/>
        <v>8</v>
      </c>
      <c r="P329" s="861"/>
      <c r="Q329" s="870">
        <f t="shared" ref="Q329:T329" si="215">+Q293+Q297+Q301+Q305+Q309+Q313+Q317+Q321+Q325</f>
        <v>0</v>
      </c>
      <c r="R329" s="871">
        <f t="shared" si="215"/>
        <v>0</v>
      </c>
      <c r="S329" s="871">
        <f t="shared" si="215"/>
        <v>0</v>
      </c>
      <c r="T329" s="872">
        <f t="shared" si="215"/>
        <v>0</v>
      </c>
      <c r="U329" s="873">
        <f t="shared" si="212"/>
        <v>0</v>
      </c>
      <c r="V329" s="861"/>
      <c r="W329" s="882">
        <f>'(4) POST-Graduation '!BC1785+X329</f>
        <v>0</v>
      </c>
      <c r="X329" s="881">
        <f>'(4) POST-Graduation '!BL1695</f>
        <v>0</v>
      </c>
    </row>
    <row r="330" spans="1:24">
      <c r="A330" s="89" t="s">
        <v>40</v>
      </c>
      <c r="B330" s="24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</row>
    <row r="331" spans="1:24" ht="8.25" customHeight="1">
      <c r="A331" s="23"/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1:24">
      <c r="A332" s="89" t="s">
        <v>112</v>
      </c>
      <c r="B332" s="24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</row>
    <row r="333" spans="1:24">
      <c r="A333" s="154" t="s">
        <v>114</v>
      </c>
      <c r="B333" s="24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</row>
    <row r="334" spans="1:24">
      <c r="A334" s="155" t="s">
        <v>120</v>
      </c>
      <c r="B334" s="24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</row>
    <row r="335" spans="1:24">
      <c r="A335" s="154" t="s">
        <v>122</v>
      </c>
      <c r="B335" s="24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</row>
    <row r="336" spans="1:24">
      <c r="A336" s="23"/>
      <c r="B336" s="24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</row>
    <row r="337" spans="1:24" ht="18.75">
      <c r="A337" s="1130" t="s">
        <v>26</v>
      </c>
      <c r="B337" s="1130"/>
      <c r="C337" s="1130"/>
      <c r="D337" s="1130"/>
      <c r="E337" s="1130"/>
      <c r="F337" s="1130"/>
      <c r="G337" s="1130"/>
      <c r="H337" s="1130"/>
      <c r="I337" s="1130"/>
      <c r="J337" s="1130"/>
      <c r="K337" s="1130"/>
      <c r="L337" s="1130"/>
      <c r="M337" s="1130"/>
      <c r="N337" s="1130"/>
      <c r="O337" s="1130"/>
      <c r="P337" s="1130"/>
      <c r="Q337" s="1130"/>
      <c r="R337" s="1130"/>
      <c r="S337" s="1130"/>
      <c r="T337" s="1130"/>
      <c r="U337" s="1130"/>
      <c r="V337" s="1130"/>
      <c r="W337" s="1130"/>
      <c r="X337" s="620"/>
    </row>
    <row r="338" spans="1:24" ht="16.5" thickBot="1">
      <c r="A338" s="1112" t="s">
        <v>27</v>
      </c>
      <c r="B338" s="1112"/>
      <c r="C338" s="1112"/>
      <c r="D338" s="1112"/>
      <c r="E338" s="1112"/>
      <c r="F338" s="1112"/>
      <c r="G338" s="1112"/>
      <c r="H338" s="1112"/>
      <c r="I338" s="1112"/>
      <c r="J338" s="1112"/>
      <c r="K338" s="1112"/>
      <c r="L338" s="1112"/>
      <c r="M338" s="1112"/>
      <c r="N338" s="1112"/>
      <c r="O338" s="1112"/>
      <c r="P338" s="1112"/>
      <c r="Q338" s="1112"/>
      <c r="R338" s="1112"/>
      <c r="S338" s="1112"/>
      <c r="T338" s="1112"/>
      <c r="U338" s="1112"/>
      <c r="V338" s="1112"/>
      <c r="W338" s="1112"/>
      <c r="X338" s="620"/>
    </row>
    <row r="339" spans="1:24" ht="24" thickBot="1">
      <c r="A339" s="621"/>
      <c r="B339" s="674"/>
      <c r="C339" s="671" t="s">
        <v>119</v>
      </c>
      <c r="D339" s="672"/>
      <c r="E339" s="672"/>
      <c r="F339" s="672"/>
      <c r="G339" s="672"/>
      <c r="H339" s="672"/>
      <c r="I339" s="672"/>
      <c r="J339" s="672"/>
      <c r="K339" s="672"/>
      <c r="L339" s="672"/>
      <c r="M339" s="672"/>
      <c r="N339" s="672"/>
      <c r="O339" s="672"/>
      <c r="P339" s="673"/>
      <c r="Q339" s="676"/>
      <c r="R339" s="674"/>
      <c r="S339" s="674"/>
      <c r="T339" s="674"/>
      <c r="U339" s="674"/>
      <c r="V339" s="674"/>
      <c r="W339" s="674"/>
      <c r="X339" s="621"/>
    </row>
    <row r="340" spans="1:24" ht="16.5" thickBot="1">
      <c r="A340" s="622"/>
      <c r="B340" s="621"/>
      <c r="C340" s="621"/>
      <c r="D340" s="621"/>
      <c r="E340" s="621"/>
      <c r="F340" s="621"/>
      <c r="G340" s="621"/>
      <c r="H340" s="621"/>
      <c r="I340" s="621"/>
      <c r="J340" s="621"/>
      <c r="K340" s="621"/>
      <c r="L340" s="621"/>
      <c r="M340" s="621"/>
      <c r="N340" s="621"/>
      <c r="O340" s="621"/>
      <c r="P340" s="621"/>
      <c r="Q340" s="621"/>
      <c r="R340" s="621"/>
      <c r="S340" s="621"/>
      <c r="T340" s="621"/>
      <c r="U340" s="621"/>
      <c r="V340" s="621"/>
      <c r="W340" s="621"/>
      <c r="X340" s="621"/>
    </row>
    <row r="341" spans="1:24" ht="16.5">
      <c r="A341" s="40" t="s">
        <v>330</v>
      </c>
      <c r="B341" s="41"/>
      <c r="C341" s="41" t="s">
        <v>166</v>
      </c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129"/>
      <c r="Q341" s="624"/>
      <c r="R341" s="624"/>
      <c r="S341" s="624"/>
      <c r="T341" s="624"/>
      <c r="U341" s="624"/>
      <c r="V341" s="624"/>
      <c r="W341" s="624"/>
      <c r="X341" s="624"/>
    </row>
    <row r="342" spans="1:24" ht="16.5" thickBot="1">
      <c r="A342" s="852" t="s">
        <v>780</v>
      </c>
      <c r="B342" s="853"/>
      <c r="C342" s="853" t="s">
        <v>788</v>
      </c>
      <c r="D342" s="853"/>
      <c r="E342" s="853"/>
      <c r="F342" s="853"/>
      <c r="G342" s="37"/>
      <c r="H342" s="37"/>
      <c r="I342" s="37"/>
      <c r="J342" s="37"/>
      <c r="K342" s="37"/>
      <c r="L342" s="37"/>
      <c r="M342" s="37"/>
      <c r="N342" s="37"/>
      <c r="O342" s="37"/>
      <c r="P342" s="38"/>
      <c r="Q342" s="621"/>
      <c r="R342" s="621"/>
      <c r="S342" s="621"/>
      <c r="T342" s="621"/>
      <c r="U342" s="621"/>
      <c r="V342" s="621"/>
      <c r="W342" s="621"/>
      <c r="X342" s="621"/>
    </row>
    <row r="343" spans="1:24" ht="16.5" thickBot="1">
      <c r="A343" s="608"/>
      <c r="B343" s="609"/>
      <c r="C343" s="610"/>
      <c r="D343" s="610"/>
      <c r="E343" s="610"/>
      <c r="F343" s="610"/>
      <c r="G343" s="610"/>
      <c r="H343" s="610"/>
      <c r="I343" s="610"/>
      <c r="J343" s="610"/>
      <c r="K343" s="610"/>
      <c r="L343" s="610"/>
      <c r="M343" s="610"/>
      <c r="N343" s="610"/>
      <c r="O343" s="610"/>
      <c r="P343" s="610"/>
      <c r="Q343" s="610"/>
      <c r="R343" s="610"/>
      <c r="S343" s="610"/>
      <c r="T343" s="610"/>
      <c r="U343" s="610"/>
      <c r="V343" s="610"/>
      <c r="W343" s="610"/>
      <c r="X343" s="610"/>
    </row>
    <row r="344" spans="1:24" ht="16.5" thickBot="1">
      <c r="A344" s="612"/>
      <c r="B344" s="613"/>
      <c r="C344" s="642" t="s">
        <v>108</v>
      </c>
      <c r="D344" s="628"/>
      <c r="E344" s="628"/>
      <c r="F344" s="628"/>
      <c r="G344" s="628"/>
      <c r="H344" s="1113" t="s">
        <v>107</v>
      </c>
      <c r="I344" s="633"/>
      <c r="J344" s="642" t="s">
        <v>109</v>
      </c>
      <c r="K344" s="628"/>
      <c r="L344" s="628"/>
      <c r="M344" s="628"/>
      <c r="N344" s="628"/>
      <c r="O344" s="629"/>
      <c r="P344" s="633"/>
      <c r="Q344" s="642" t="s">
        <v>110</v>
      </c>
      <c r="R344" s="628"/>
      <c r="S344" s="628"/>
      <c r="T344" s="629"/>
      <c r="U344" s="629"/>
      <c r="V344" s="633"/>
      <c r="W344" s="1115" t="s">
        <v>113</v>
      </c>
      <c r="X344" s="1128" t="s">
        <v>111</v>
      </c>
    </row>
    <row r="345" spans="1:24" ht="79.5" thickBot="1">
      <c r="A345" s="662" t="s">
        <v>121</v>
      </c>
      <c r="B345" s="626"/>
      <c r="C345" s="668" t="s">
        <v>102</v>
      </c>
      <c r="D345" s="631" t="s">
        <v>103</v>
      </c>
      <c r="E345" s="631" t="s">
        <v>104</v>
      </c>
      <c r="F345" s="631" t="s">
        <v>105</v>
      </c>
      <c r="G345" s="667" t="s">
        <v>106</v>
      </c>
      <c r="H345" s="1114"/>
      <c r="I345" s="627"/>
      <c r="J345" s="630" t="s">
        <v>102</v>
      </c>
      <c r="K345" s="669" t="s">
        <v>103</v>
      </c>
      <c r="L345" s="631" t="s">
        <v>104</v>
      </c>
      <c r="M345" s="631" t="s">
        <v>105</v>
      </c>
      <c r="N345" s="663" t="s">
        <v>107</v>
      </c>
      <c r="O345" s="670" t="s">
        <v>106</v>
      </c>
      <c r="P345" s="627"/>
      <c r="Q345" s="630" t="s">
        <v>102</v>
      </c>
      <c r="R345" s="669" t="s">
        <v>103</v>
      </c>
      <c r="S345" s="631" t="s">
        <v>105</v>
      </c>
      <c r="T345" s="663" t="s">
        <v>107</v>
      </c>
      <c r="U345" s="670" t="s">
        <v>106</v>
      </c>
      <c r="V345" s="627"/>
      <c r="W345" s="1116"/>
      <c r="X345" s="1129"/>
    </row>
    <row r="346" spans="1:24" ht="16.5" thickBot="1">
      <c r="A346" s="616"/>
      <c r="B346" s="609"/>
      <c r="C346" s="610"/>
      <c r="D346" s="610"/>
      <c r="E346" s="610"/>
      <c r="F346" s="610"/>
      <c r="G346" s="610"/>
      <c r="H346" s="610"/>
      <c r="I346" s="611"/>
      <c r="J346" s="610"/>
      <c r="K346" s="610"/>
      <c r="L346" s="610"/>
      <c r="M346" s="610"/>
      <c r="N346" s="610"/>
      <c r="O346" s="610"/>
      <c r="P346" s="611"/>
      <c r="Q346" s="610"/>
      <c r="R346" s="610"/>
      <c r="S346" s="610"/>
      <c r="T346" s="610"/>
      <c r="U346" s="610"/>
      <c r="V346" s="611"/>
      <c r="W346" s="610"/>
      <c r="X346" s="610"/>
    </row>
    <row r="347" spans="1:24" ht="16.5" thickBot="1">
      <c r="A347" s="653"/>
      <c r="B347" s="1008" t="s">
        <v>19</v>
      </c>
      <c r="C347" s="683"/>
      <c r="D347" s="684"/>
      <c r="E347" s="684"/>
      <c r="F347" s="684">
        <f>'(2) Graduation LMD Licence'!C706</f>
        <v>503</v>
      </c>
      <c r="G347" s="236">
        <f>F347</f>
        <v>503</v>
      </c>
      <c r="H347" s="685">
        <f>'(3) Graduation LMD MASTER'!C945</f>
        <v>291</v>
      </c>
      <c r="I347" s="617"/>
      <c r="J347" s="683"/>
      <c r="K347" s="684"/>
      <c r="L347" s="684"/>
      <c r="M347" s="432">
        <f>'(2) Graduation LMD Licence'!Q702</f>
        <v>1580</v>
      </c>
      <c r="N347" s="432">
        <f>'(3) Graduation LMD MASTER'!N945</f>
        <v>703</v>
      </c>
      <c r="O347" s="237">
        <f>M347+N347</f>
        <v>2283</v>
      </c>
      <c r="P347" s="617"/>
      <c r="Q347" s="683"/>
      <c r="R347" s="684"/>
      <c r="S347" s="684">
        <f>191+106</f>
        <v>297</v>
      </c>
      <c r="T347" s="812">
        <f>282+38</f>
        <v>320</v>
      </c>
      <c r="U347" s="237">
        <f>S347+T347</f>
        <v>617</v>
      </c>
      <c r="V347" s="617"/>
      <c r="W347" s="683"/>
      <c r="X347" s="685"/>
    </row>
    <row r="348" spans="1:24" ht="16.5" thickBot="1">
      <c r="A348" s="654" t="s">
        <v>553</v>
      </c>
      <c r="B348" s="681" t="s">
        <v>21</v>
      </c>
      <c r="C348" s="686"/>
      <c r="D348" s="687"/>
      <c r="E348" s="687"/>
      <c r="F348" s="687">
        <f>'(2) Graduation LMD Licence'!C707</f>
        <v>464</v>
      </c>
      <c r="G348" s="402">
        <f t="shared" ref="G348:G349" si="216">F348</f>
        <v>464</v>
      </c>
      <c r="H348" s="688">
        <f>'(3) Graduation LMD MASTER'!C946</f>
        <v>274</v>
      </c>
      <c r="I348" s="617"/>
      <c r="J348" s="686"/>
      <c r="K348" s="687"/>
      <c r="L348" s="687"/>
      <c r="M348" s="687">
        <f>'(2) Graduation LMD Licence'!Q703</f>
        <v>1470</v>
      </c>
      <c r="N348" s="687">
        <f>'(3) Graduation LMD MASTER'!N946</f>
        <v>593</v>
      </c>
      <c r="O348" s="237">
        <f t="shared" ref="O348:O349" si="217">M348+N348</f>
        <v>2063</v>
      </c>
      <c r="P348" s="617"/>
      <c r="Q348" s="686"/>
      <c r="R348" s="687"/>
      <c r="S348" s="687">
        <f>181+98</f>
        <v>279</v>
      </c>
      <c r="T348" s="813">
        <f>264+31</f>
        <v>295</v>
      </c>
      <c r="U348" s="237">
        <f t="shared" ref="U348:U349" si="218">S348+T348</f>
        <v>574</v>
      </c>
      <c r="V348" s="617"/>
      <c r="W348" s="686"/>
      <c r="X348" s="688"/>
    </row>
    <row r="349" spans="1:24" ht="16.5" thickBot="1">
      <c r="A349" s="655"/>
      <c r="B349" s="682" t="s">
        <v>22</v>
      </c>
      <c r="C349" s="689"/>
      <c r="D349" s="690"/>
      <c r="E349" s="690"/>
      <c r="F349" s="690">
        <f>'(2) Graduation LMD Licence'!C708</f>
        <v>0</v>
      </c>
      <c r="G349" s="404">
        <f t="shared" si="216"/>
        <v>0</v>
      </c>
      <c r="H349" s="691">
        <f>'(3) Graduation LMD MASTER'!C947</f>
        <v>0</v>
      </c>
      <c r="I349" s="617"/>
      <c r="J349" s="689"/>
      <c r="K349" s="690"/>
      <c r="L349" s="690"/>
      <c r="M349" s="436">
        <f>'(2) Graduation LMD Licence'!Q704</f>
        <v>0</v>
      </c>
      <c r="N349" s="436">
        <f>'(3) Graduation LMD MASTER'!N947</f>
        <v>0</v>
      </c>
      <c r="O349" s="237">
        <f t="shared" si="217"/>
        <v>0</v>
      </c>
      <c r="P349" s="617"/>
      <c r="Q349" s="689"/>
      <c r="R349" s="690"/>
      <c r="S349" s="690">
        <v>0</v>
      </c>
      <c r="T349" s="815">
        <v>0</v>
      </c>
      <c r="U349" s="237">
        <f t="shared" si="218"/>
        <v>0</v>
      </c>
      <c r="V349" s="617"/>
      <c r="W349" s="689"/>
      <c r="X349" s="691"/>
    </row>
    <row r="350" spans="1:24" ht="16.5" thickBot="1">
      <c r="A350" s="616"/>
      <c r="B350" s="609"/>
      <c r="C350" s="616"/>
      <c r="D350" s="616"/>
      <c r="E350" s="616"/>
      <c r="F350" s="616"/>
      <c r="G350" s="616"/>
      <c r="H350" s="616"/>
      <c r="I350" s="617"/>
      <c r="J350" s="616"/>
      <c r="K350" s="616"/>
      <c r="L350" s="616"/>
      <c r="M350" s="616"/>
      <c r="N350" s="616"/>
      <c r="O350" s="616"/>
      <c r="P350" s="617"/>
      <c r="Q350" s="616"/>
      <c r="R350" s="616"/>
      <c r="S350" s="616"/>
      <c r="T350" s="616"/>
      <c r="U350" s="616"/>
      <c r="V350" s="617"/>
      <c r="W350" s="616"/>
      <c r="X350" s="616"/>
    </row>
    <row r="351" spans="1:24" ht="16.5" thickBot="1">
      <c r="A351" s="653"/>
      <c r="B351" s="1008" t="s">
        <v>19</v>
      </c>
      <c r="C351" s="683"/>
      <c r="D351" s="684"/>
      <c r="E351" s="684"/>
      <c r="F351" s="684">
        <f>'(2) Graduation LMD Licence'!C768</f>
        <v>153</v>
      </c>
      <c r="G351" s="236">
        <f>F351</f>
        <v>153</v>
      </c>
      <c r="H351" s="685">
        <f>'(3) Graduation LMD MASTER'!C999</f>
        <v>168</v>
      </c>
      <c r="I351" s="617"/>
      <c r="J351" s="683"/>
      <c r="K351" s="684"/>
      <c r="L351" s="684"/>
      <c r="M351" s="432">
        <f>'(2) Graduation LMD Licence'!Q768</f>
        <v>1012</v>
      </c>
      <c r="N351" s="432">
        <f>'(3) Graduation LMD MASTER'!N999</f>
        <v>412</v>
      </c>
      <c r="O351" s="237">
        <f>M351+N351</f>
        <v>1424</v>
      </c>
      <c r="P351" s="617"/>
      <c r="Q351" s="683"/>
      <c r="R351" s="684"/>
      <c r="S351" s="684">
        <f>24+1+1+49+95</f>
        <v>170</v>
      </c>
      <c r="T351" s="812">
        <f>17+24+64+25</f>
        <v>130</v>
      </c>
      <c r="U351" s="237">
        <f>S351+T351</f>
        <v>300</v>
      </c>
      <c r="V351" s="617"/>
      <c r="W351" s="683"/>
      <c r="X351" s="685"/>
    </row>
    <row r="352" spans="1:24" ht="16.5" thickBot="1">
      <c r="A352" s="654" t="s">
        <v>498</v>
      </c>
      <c r="B352" s="681" t="s">
        <v>21</v>
      </c>
      <c r="C352" s="686"/>
      <c r="D352" s="687"/>
      <c r="E352" s="687"/>
      <c r="F352" s="687">
        <f>'(2) Graduation LMD Licence'!C769</f>
        <v>131</v>
      </c>
      <c r="G352" s="402">
        <f t="shared" ref="G352:G353" si="219">F352</f>
        <v>131</v>
      </c>
      <c r="H352" s="688">
        <f>'(3) Graduation LMD MASTER'!C1000</f>
        <v>120</v>
      </c>
      <c r="I352" s="617"/>
      <c r="J352" s="686"/>
      <c r="K352" s="687"/>
      <c r="L352" s="687"/>
      <c r="M352" s="687">
        <f>'(2) Graduation LMD Licence'!Q769</f>
        <v>574</v>
      </c>
      <c r="N352" s="687">
        <f>'(3) Graduation LMD MASTER'!N1000</f>
        <v>284</v>
      </c>
      <c r="O352" s="237">
        <f t="shared" ref="O352:O353" si="220">M352+N352</f>
        <v>858</v>
      </c>
      <c r="P352" s="617"/>
      <c r="Q352" s="686"/>
      <c r="R352" s="687"/>
      <c r="S352" s="687">
        <f>7+1+1+39+77</f>
        <v>125</v>
      </c>
      <c r="T352" s="813">
        <f>11+18+42+19</f>
        <v>90</v>
      </c>
      <c r="U352" s="237">
        <f t="shared" ref="U352:U353" si="221">S352+T352</f>
        <v>215</v>
      </c>
      <c r="V352" s="617"/>
      <c r="W352" s="686"/>
      <c r="X352" s="688"/>
    </row>
    <row r="353" spans="1:24" ht="16.5" thickBot="1">
      <c r="A353" s="655"/>
      <c r="B353" s="682" t="s">
        <v>22</v>
      </c>
      <c r="C353" s="689"/>
      <c r="D353" s="690"/>
      <c r="E353" s="690"/>
      <c r="F353" s="690">
        <f>'(2) Graduation LMD Licence'!C770</f>
        <v>0</v>
      </c>
      <c r="G353" s="404">
        <f t="shared" si="219"/>
        <v>0</v>
      </c>
      <c r="H353" s="691">
        <f>'(3) Graduation LMD MASTER'!C1001</f>
        <v>0</v>
      </c>
      <c r="I353" s="617"/>
      <c r="J353" s="689"/>
      <c r="K353" s="690"/>
      <c r="L353" s="690"/>
      <c r="M353" s="436">
        <f>'(2) Graduation LMD Licence'!Q770</f>
        <v>0</v>
      </c>
      <c r="N353" s="436">
        <f>'(3) Graduation LMD MASTER'!N1001</f>
        <v>0</v>
      </c>
      <c r="O353" s="237">
        <f t="shared" si="220"/>
        <v>0</v>
      </c>
      <c r="P353" s="617"/>
      <c r="Q353" s="689"/>
      <c r="R353" s="690"/>
      <c r="S353" s="690">
        <v>0</v>
      </c>
      <c r="T353" s="815">
        <v>0</v>
      </c>
      <c r="U353" s="237">
        <f t="shared" si="221"/>
        <v>0</v>
      </c>
      <c r="V353" s="617"/>
      <c r="W353" s="689"/>
      <c r="X353" s="691"/>
    </row>
    <row r="354" spans="1:24" ht="16.5" thickBot="1">
      <c r="A354" s="616"/>
      <c r="B354" s="609"/>
      <c r="C354" s="616"/>
      <c r="D354" s="616"/>
      <c r="E354" s="616"/>
      <c r="F354" s="616"/>
      <c r="G354" s="616"/>
      <c r="H354" s="616"/>
      <c r="I354" s="617"/>
      <c r="J354" s="616"/>
      <c r="K354" s="616"/>
      <c r="L354" s="616"/>
      <c r="M354" s="616"/>
      <c r="N354" s="616"/>
      <c r="O354" s="616"/>
      <c r="P354" s="617"/>
      <c r="Q354" s="616"/>
      <c r="R354" s="616"/>
      <c r="S354" s="616"/>
      <c r="T354" s="616"/>
      <c r="U354" s="616"/>
      <c r="V354" s="617"/>
      <c r="W354" s="616"/>
      <c r="X354" s="616"/>
    </row>
    <row r="355" spans="1:24">
      <c r="A355" s="653"/>
      <c r="B355" s="1008" t="s">
        <v>19</v>
      </c>
      <c r="C355" s="683"/>
      <c r="D355" s="684"/>
      <c r="E355" s="684"/>
      <c r="F355" s="684">
        <f>'(2) Graduation LMD Licence'!C830</f>
        <v>202</v>
      </c>
      <c r="G355" s="236">
        <f t="shared" ref="G355:G357" si="222">SUM(C355:F355)</f>
        <v>202</v>
      </c>
      <c r="H355" s="685">
        <f>'(3) Graduation LMD MASTER'!C1053</f>
        <v>132</v>
      </c>
      <c r="I355" s="617"/>
      <c r="J355" s="683"/>
      <c r="K355" s="684"/>
      <c r="L355" s="684"/>
      <c r="M355" s="432">
        <f>'(2) Graduation LMD Licence'!Q830</f>
        <v>765</v>
      </c>
      <c r="N355" s="432">
        <f>'(3) Graduation LMD MASTER'!N1053</f>
        <v>320</v>
      </c>
      <c r="O355" s="237">
        <f>SUM(J355:N355)</f>
        <v>1085</v>
      </c>
      <c r="P355" s="617"/>
      <c r="Q355" s="683"/>
      <c r="R355" s="684"/>
      <c r="S355" s="684">
        <v>104</v>
      </c>
      <c r="T355" s="812">
        <f>253+72</f>
        <v>325</v>
      </c>
      <c r="U355" s="237">
        <f>SUM(Q355:T355)</f>
        <v>429</v>
      </c>
      <c r="V355" s="617"/>
      <c r="W355" s="683"/>
      <c r="X355" s="685"/>
    </row>
    <row r="356" spans="1:24">
      <c r="A356" s="654" t="s">
        <v>767</v>
      </c>
      <c r="B356" s="681" t="s">
        <v>21</v>
      </c>
      <c r="C356" s="686"/>
      <c r="D356" s="687"/>
      <c r="E356" s="687"/>
      <c r="F356" s="687">
        <f>'(2) Graduation LMD Licence'!C831</f>
        <v>156</v>
      </c>
      <c r="G356" s="402">
        <f t="shared" si="222"/>
        <v>156</v>
      </c>
      <c r="H356" s="688">
        <f>'(3) Graduation LMD MASTER'!C1054</f>
        <v>112</v>
      </c>
      <c r="I356" s="617"/>
      <c r="J356" s="686"/>
      <c r="K356" s="687"/>
      <c r="L356" s="687"/>
      <c r="M356" s="687">
        <f>'(2) Graduation LMD Licence'!Q831</f>
        <v>585</v>
      </c>
      <c r="N356" s="687">
        <f>'(3) Graduation LMD MASTER'!N1054</f>
        <v>253</v>
      </c>
      <c r="O356" s="406">
        <f t="shared" ref="O356:O357" si="223">SUM(J356:N356)</f>
        <v>838</v>
      </c>
      <c r="P356" s="617"/>
      <c r="Q356" s="686"/>
      <c r="R356" s="687"/>
      <c r="S356" s="687">
        <v>89</v>
      </c>
      <c r="T356" s="813">
        <f>206+56</f>
        <v>262</v>
      </c>
      <c r="U356" s="406">
        <f t="shared" ref="U356:U357" si="224">SUM(Q356:T356)</f>
        <v>351</v>
      </c>
      <c r="V356" s="617"/>
      <c r="W356" s="686"/>
      <c r="X356" s="688"/>
    </row>
    <row r="357" spans="1:24" ht="16.5" thickBot="1">
      <c r="A357" s="655"/>
      <c r="B357" s="682" t="s">
        <v>22</v>
      </c>
      <c r="C357" s="689"/>
      <c r="D357" s="690"/>
      <c r="E357" s="690"/>
      <c r="F357" s="690">
        <f>'(2) Graduation LMD Licence'!C832</f>
        <v>0</v>
      </c>
      <c r="G357" s="404">
        <f t="shared" si="222"/>
        <v>0</v>
      </c>
      <c r="H357" s="691">
        <f>'(3) Graduation LMD MASTER'!C1055</f>
        <v>0</v>
      </c>
      <c r="I357" s="617"/>
      <c r="J357" s="689"/>
      <c r="K357" s="690"/>
      <c r="L357" s="690"/>
      <c r="M357" s="436">
        <f>'(2) Graduation LMD Licence'!Q832</f>
        <v>3</v>
      </c>
      <c r="N357" s="436">
        <f>'(3) Graduation LMD MASTER'!N1055</f>
        <v>0</v>
      </c>
      <c r="O357" s="407">
        <f t="shared" si="223"/>
        <v>3</v>
      </c>
      <c r="P357" s="617"/>
      <c r="Q357" s="689"/>
      <c r="R357" s="690"/>
      <c r="S357" s="690">
        <v>0</v>
      </c>
      <c r="T357" s="815">
        <v>1</v>
      </c>
      <c r="U357" s="407">
        <f t="shared" si="224"/>
        <v>1</v>
      </c>
      <c r="V357" s="617"/>
      <c r="W357" s="689"/>
      <c r="X357" s="691"/>
    </row>
    <row r="358" spans="1:24" ht="16.5" thickBot="1">
      <c r="A358" s="616"/>
      <c r="B358" s="609"/>
      <c r="C358" s="616"/>
      <c r="D358" s="616"/>
      <c r="E358" s="616"/>
      <c r="F358" s="616"/>
      <c r="G358" s="616"/>
      <c r="H358" s="616"/>
      <c r="I358" s="617"/>
      <c r="J358" s="616"/>
      <c r="K358" s="616"/>
      <c r="L358" s="616"/>
      <c r="M358" s="616"/>
      <c r="N358" s="616"/>
      <c r="O358" s="616"/>
      <c r="P358" s="617"/>
      <c r="Q358" s="616"/>
      <c r="R358" s="616"/>
      <c r="S358" s="616"/>
      <c r="T358" s="616"/>
      <c r="U358" s="616"/>
      <c r="V358" s="617"/>
      <c r="W358" s="616"/>
      <c r="X358" s="616"/>
    </row>
    <row r="359" spans="1:24" ht="16.5" thickBot="1">
      <c r="A359" s="653"/>
      <c r="B359" s="1008" t="s">
        <v>19</v>
      </c>
      <c r="C359" s="683"/>
      <c r="D359" s="684"/>
      <c r="E359" s="684"/>
      <c r="F359" s="684">
        <f>'(2) Graduation LMD Licence'!C853</f>
        <v>206</v>
      </c>
      <c r="G359" s="684">
        <f>'(2) Graduation LMD Licence'!C893</f>
        <v>206</v>
      </c>
      <c r="H359" s="685">
        <f>'(3) Graduation LMD MASTER'!C1119</f>
        <v>385</v>
      </c>
      <c r="I359" s="617"/>
      <c r="J359" s="683"/>
      <c r="K359" s="684"/>
      <c r="L359" s="684"/>
      <c r="M359" s="432">
        <f>'(2) Graduation LMD Licence'!Q893</f>
        <v>1279</v>
      </c>
      <c r="N359" s="432">
        <f>'(3) Graduation LMD MASTER'!N1119</f>
        <v>807</v>
      </c>
      <c r="O359" s="826">
        <f>SUM(J359:N359)</f>
        <v>2086</v>
      </c>
      <c r="P359" s="617"/>
      <c r="Q359" s="683"/>
      <c r="R359" s="684"/>
      <c r="S359" s="684">
        <v>374</v>
      </c>
      <c r="T359" s="812">
        <f>383+53</f>
        <v>436</v>
      </c>
      <c r="U359" s="237">
        <f>SUM(Q359:T359)</f>
        <v>810</v>
      </c>
      <c r="V359" s="617"/>
      <c r="W359" s="683"/>
      <c r="X359" s="685"/>
    </row>
    <row r="360" spans="1:24" ht="16.5" thickBot="1">
      <c r="A360" s="654" t="s">
        <v>570</v>
      </c>
      <c r="B360" s="681" t="s">
        <v>21</v>
      </c>
      <c r="C360" s="686"/>
      <c r="D360" s="687"/>
      <c r="E360" s="687"/>
      <c r="F360" s="684">
        <f>'(2) Graduation LMD Licence'!C854</f>
        <v>157</v>
      </c>
      <c r="G360" s="687">
        <f>'(2) Graduation LMD Licence'!C894</f>
        <v>157</v>
      </c>
      <c r="H360" s="685">
        <f>'(3) Graduation LMD MASTER'!C1120</f>
        <v>291</v>
      </c>
      <c r="I360" s="617"/>
      <c r="J360" s="686"/>
      <c r="K360" s="687"/>
      <c r="L360" s="687"/>
      <c r="M360" s="687">
        <f>'(2) Graduation LMD Licence'!Q894</f>
        <v>956</v>
      </c>
      <c r="N360" s="687">
        <f>'(3) Graduation LMD MASTER'!N1120</f>
        <v>576</v>
      </c>
      <c r="O360" s="406">
        <f t="shared" ref="O360:O361" si="225">SUM(J360:N360)</f>
        <v>1532</v>
      </c>
      <c r="P360" s="617"/>
      <c r="Q360" s="686"/>
      <c r="R360" s="687"/>
      <c r="S360" s="687">
        <v>291</v>
      </c>
      <c r="T360" s="813">
        <f>299+37</f>
        <v>336</v>
      </c>
      <c r="U360" s="406">
        <f t="shared" ref="U360:U361" si="226">SUM(Q360:T360)</f>
        <v>627</v>
      </c>
      <c r="V360" s="617"/>
      <c r="W360" s="686"/>
      <c r="X360" s="688"/>
    </row>
    <row r="361" spans="1:24" ht="16.5" thickBot="1">
      <c r="A361" s="655"/>
      <c r="B361" s="682" t="s">
        <v>22</v>
      </c>
      <c r="C361" s="689"/>
      <c r="D361" s="690"/>
      <c r="E361" s="690"/>
      <c r="F361" s="684">
        <f>'(2) Graduation LMD Licence'!C855</f>
        <v>0</v>
      </c>
      <c r="G361" s="690">
        <f>'(2) Graduation LMD Licence'!C895</f>
        <v>0</v>
      </c>
      <c r="H361" s="685">
        <f>'(3) Graduation LMD MASTER'!C1121</f>
        <v>0</v>
      </c>
      <c r="I361" s="617"/>
      <c r="J361" s="689"/>
      <c r="K361" s="690"/>
      <c r="L361" s="690"/>
      <c r="M361" s="436">
        <f>'(2) Graduation LMD Licence'!Q895</f>
        <v>0</v>
      </c>
      <c r="N361" s="436">
        <f>'(3) Graduation LMD MASTER'!N1121</f>
        <v>0</v>
      </c>
      <c r="O361" s="764">
        <f t="shared" si="225"/>
        <v>0</v>
      </c>
      <c r="P361" s="617"/>
      <c r="Q361" s="689"/>
      <c r="R361" s="690"/>
      <c r="S361" s="690">
        <v>0</v>
      </c>
      <c r="T361" s="815">
        <v>3</v>
      </c>
      <c r="U361" s="407">
        <f t="shared" si="226"/>
        <v>3</v>
      </c>
      <c r="V361" s="617"/>
      <c r="W361" s="689"/>
      <c r="X361" s="691"/>
    </row>
    <row r="362" spans="1:24" ht="16.5" thickBot="1">
      <c r="A362" s="616"/>
      <c r="B362" s="609"/>
      <c r="C362" s="616"/>
      <c r="D362" s="616"/>
      <c r="E362" s="616"/>
      <c r="F362" s="616"/>
      <c r="G362" s="616"/>
      <c r="H362" s="616"/>
      <c r="I362" s="617"/>
      <c r="J362" s="616"/>
      <c r="K362" s="616"/>
      <c r="L362" s="616"/>
      <c r="M362" s="616"/>
      <c r="N362" s="616"/>
      <c r="O362" s="616"/>
      <c r="P362" s="617"/>
      <c r="Q362" s="616"/>
      <c r="R362" s="616"/>
      <c r="S362" s="616"/>
      <c r="T362" s="616"/>
      <c r="U362" s="616"/>
      <c r="V362" s="617"/>
      <c r="W362" s="616"/>
      <c r="X362" s="616"/>
    </row>
    <row r="363" spans="1:24">
      <c r="A363" s="653"/>
      <c r="B363" s="656" t="s">
        <v>19</v>
      </c>
      <c r="C363" s="683"/>
      <c r="D363" s="684"/>
      <c r="E363" s="684"/>
      <c r="F363" s="684"/>
      <c r="G363" s="816">
        <f t="shared" ref="G363:G365" si="227">SUM(C363:F363)</f>
        <v>0</v>
      </c>
      <c r="H363" s="685"/>
      <c r="I363" s="617"/>
      <c r="J363" s="683"/>
      <c r="K363" s="684"/>
      <c r="L363" s="684"/>
      <c r="M363" s="684"/>
      <c r="N363" s="684"/>
      <c r="O363" s="237">
        <f>SUM(J363:N363)</f>
        <v>0</v>
      </c>
      <c r="P363" s="617"/>
      <c r="Q363" s="683"/>
      <c r="R363" s="684"/>
      <c r="S363" s="684"/>
      <c r="T363" s="812"/>
      <c r="U363" s="237">
        <f>SUM(Q363:T363)</f>
        <v>0</v>
      </c>
      <c r="V363" s="617"/>
      <c r="W363" s="683"/>
      <c r="X363" s="685"/>
    </row>
    <row r="364" spans="1:24">
      <c r="A364" s="654"/>
      <c r="B364" s="657" t="s">
        <v>21</v>
      </c>
      <c r="C364" s="686"/>
      <c r="D364" s="687"/>
      <c r="E364" s="687"/>
      <c r="F364" s="687"/>
      <c r="G364" s="817">
        <f t="shared" si="227"/>
        <v>0</v>
      </c>
      <c r="H364" s="688"/>
      <c r="I364" s="617"/>
      <c r="J364" s="686"/>
      <c r="K364" s="687"/>
      <c r="L364" s="687"/>
      <c r="M364" s="687"/>
      <c r="N364" s="687"/>
      <c r="O364" s="406">
        <f t="shared" ref="O364:O365" si="228">SUM(J364:N364)</f>
        <v>0</v>
      </c>
      <c r="P364" s="617"/>
      <c r="Q364" s="686"/>
      <c r="R364" s="687"/>
      <c r="S364" s="687"/>
      <c r="T364" s="813"/>
      <c r="U364" s="406">
        <f t="shared" ref="U364:U365" si="229">SUM(Q364:T364)</f>
        <v>0</v>
      </c>
      <c r="V364" s="617"/>
      <c r="W364" s="686"/>
      <c r="X364" s="688"/>
    </row>
    <row r="365" spans="1:24" ht="16.5" thickBot="1">
      <c r="A365" s="655"/>
      <c r="B365" s="658" t="s">
        <v>22</v>
      </c>
      <c r="C365" s="689"/>
      <c r="D365" s="690"/>
      <c r="E365" s="690"/>
      <c r="F365" s="690"/>
      <c r="G365" s="818">
        <f t="shared" si="227"/>
        <v>0</v>
      </c>
      <c r="H365" s="691"/>
      <c r="I365" s="617"/>
      <c r="J365" s="689"/>
      <c r="K365" s="690"/>
      <c r="L365" s="690"/>
      <c r="M365" s="690"/>
      <c r="N365" s="690"/>
      <c r="O365" s="407">
        <f t="shared" si="228"/>
        <v>0</v>
      </c>
      <c r="P365" s="617"/>
      <c r="Q365" s="689"/>
      <c r="R365" s="690"/>
      <c r="S365" s="690"/>
      <c r="T365" s="815"/>
      <c r="U365" s="407">
        <f t="shared" si="229"/>
        <v>0</v>
      </c>
      <c r="V365" s="617"/>
      <c r="W365" s="689"/>
      <c r="X365" s="691"/>
    </row>
    <row r="366" spans="1:24" ht="9.75" customHeight="1" thickBot="1">
      <c r="A366" s="616"/>
      <c r="B366" s="609"/>
      <c r="C366" s="616"/>
      <c r="D366" s="616"/>
      <c r="E366" s="616"/>
      <c r="F366" s="616"/>
      <c r="G366" s="616"/>
      <c r="H366" s="616"/>
      <c r="I366" s="617"/>
      <c r="J366" s="616"/>
      <c r="K366" s="616"/>
      <c r="L366" s="616"/>
      <c r="M366" s="616"/>
      <c r="N366" s="616"/>
      <c r="O366" s="616"/>
      <c r="P366" s="617"/>
      <c r="Q366" s="616"/>
      <c r="R366" s="616"/>
      <c r="S366" s="616"/>
      <c r="T366" s="616"/>
      <c r="U366" s="616"/>
      <c r="V366" s="617"/>
      <c r="W366" s="616"/>
      <c r="X366" s="616"/>
    </row>
    <row r="367" spans="1:24">
      <c r="A367" s="653"/>
      <c r="B367" s="656" t="s">
        <v>19</v>
      </c>
      <c r="C367" s="683"/>
      <c r="D367" s="684"/>
      <c r="E367" s="684"/>
      <c r="F367" s="684"/>
      <c r="G367" s="816">
        <f t="shared" ref="G367:G369" si="230">SUM(C367:F367)</f>
        <v>0</v>
      </c>
      <c r="H367" s="685"/>
      <c r="I367" s="617"/>
      <c r="J367" s="683"/>
      <c r="K367" s="684"/>
      <c r="L367" s="684"/>
      <c r="M367" s="684"/>
      <c r="N367" s="684"/>
      <c r="O367" s="237">
        <f>SUM(J367:N367)</f>
        <v>0</v>
      </c>
      <c r="P367" s="617"/>
      <c r="Q367" s="683"/>
      <c r="R367" s="684"/>
      <c r="S367" s="684"/>
      <c r="T367" s="812"/>
      <c r="U367" s="237">
        <f>SUM(Q367:T367)</f>
        <v>0</v>
      </c>
      <c r="V367" s="617"/>
      <c r="W367" s="683"/>
      <c r="X367" s="685"/>
    </row>
    <row r="368" spans="1:24">
      <c r="A368" s="654"/>
      <c r="B368" s="657" t="s">
        <v>21</v>
      </c>
      <c r="C368" s="686"/>
      <c r="D368" s="687"/>
      <c r="E368" s="687"/>
      <c r="F368" s="687"/>
      <c r="G368" s="817">
        <f t="shared" si="230"/>
        <v>0</v>
      </c>
      <c r="H368" s="688"/>
      <c r="I368" s="617"/>
      <c r="J368" s="686"/>
      <c r="K368" s="687"/>
      <c r="L368" s="687"/>
      <c r="M368" s="687"/>
      <c r="N368" s="687"/>
      <c r="O368" s="406">
        <f t="shared" ref="O368:O369" si="231">SUM(J368:N368)</f>
        <v>0</v>
      </c>
      <c r="P368" s="617"/>
      <c r="Q368" s="686"/>
      <c r="R368" s="687"/>
      <c r="S368" s="687"/>
      <c r="T368" s="813"/>
      <c r="U368" s="406">
        <f t="shared" ref="U368:U369" si="232">SUM(Q368:T368)</f>
        <v>0</v>
      </c>
      <c r="V368" s="617"/>
      <c r="W368" s="686"/>
      <c r="X368" s="688"/>
    </row>
    <row r="369" spans="1:24" ht="16.5" thickBot="1">
      <c r="A369" s="655"/>
      <c r="B369" s="658" t="s">
        <v>22</v>
      </c>
      <c r="C369" s="689"/>
      <c r="D369" s="690"/>
      <c r="E369" s="690"/>
      <c r="F369" s="690"/>
      <c r="G369" s="818">
        <f t="shared" si="230"/>
        <v>0</v>
      </c>
      <c r="H369" s="691"/>
      <c r="I369" s="617"/>
      <c r="J369" s="689"/>
      <c r="K369" s="690"/>
      <c r="L369" s="690"/>
      <c r="M369" s="690"/>
      <c r="N369" s="690"/>
      <c r="O369" s="407">
        <f t="shared" si="231"/>
        <v>0</v>
      </c>
      <c r="P369" s="617"/>
      <c r="Q369" s="689"/>
      <c r="R369" s="690"/>
      <c r="S369" s="690"/>
      <c r="T369" s="815"/>
      <c r="U369" s="407">
        <f t="shared" si="232"/>
        <v>0</v>
      </c>
      <c r="V369" s="617"/>
      <c r="W369" s="689"/>
      <c r="X369" s="691"/>
    </row>
    <row r="370" spans="1:24" ht="9.75" customHeight="1" thickBot="1">
      <c r="A370" s="616"/>
      <c r="B370" s="609"/>
      <c r="C370" s="616"/>
      <c r="D370" s="616"/>
      <c r="E370" s="616"/>
      <c r="F370" s="616"/>
      <c r="G370" s="616"/>
      <c r="H370" s="616"/>
      <c r="I370" s="617"/>
      <c r="J370" s="616"/>
      <c r="K370" s="616"/>
      <c r="L370" s="616"/>
      <c r="M370" s="616"/>
      <c r="N370" s="616"/>
      <c r="O370" s="616"/>
      <c r="P370" s="617"/>
      <c r="Q370" s="616"/>
      <c r="R370" s="616"/>
      <c r="S370" s="616"/>
      <c r="T370" s="616"/>
      <c r="U370" s="616"/>
      <c r="V370" s="617"/>
      <c r="W370" s="616"/>
      <c r="X370" s="616"/>
    </row>
    <row r="371" spans="1:24">
      <c r="A371" s="659"/>
      <c r="B371" s="656" t="s">
        <v>19</v>
      </c>
      <c r="C371" s="683"/>
      <c r="D371" s="684"/>
      <c r="E371" s="684"/>
      <c r="F371" s="684"/>
      <c r="G371" s="816">
        <f t="shared" ref="G371:G373" si="233">SUM(C371:F371)</f>
        <v>0</v>
      </c>
      <c r="H371" s="685"/>
      <c r="I371" s="617"/>
      <c r="J371" s="683"/>
      <c r="K371" s="684"/>
      <c r="L371" s="684"/>
      <c r="M371" s="684"/>
      <c r="N371" s="684"/>
      <c r="O371" s="237">
        <f>SUM(J371:N371)</f>
        <v>0</v>
      </c>
      <c r="P371" s="617"/>
      <c r="Q371" s="683"/>
      <c r="R371" s="684"/>
      <c r="S371" s="684"/>
      <c r="T371" s="812"/>
      <c r="U371" s="237">
        <f>SUM(Q371:T371)</f>
        <v>0</v>
      </c>
      <c r="V371" s="617"/>
      <c r="W371" s="683"/>
      <c r="X371" s="685"/>
    </row>
    <row r="372" spans="1:24">
      <c r="A372" s="654"/>
      <c r="B372" s="657" t="s">
        <v>21</v>
      </c>
      <c r="C372" s="686"/>
      <c r="D372" s="687"/>
      <c r="E372" s="687"/>
      <c r="F372" s="687"/>
      <c r="G372" s="817">
        <f t="shared" si="233"/>
        <v>0</v>
      </c>
      <c r="H372" s="688"/>
      <c r="I372" s="617"/>
      <c r="J372" s="686"/>
      <c r="K372" s="687"/>
      <c r="L372" s="687"/>
      <c r="M372" s="687"/>
      <c r="N372" s="687"/>
      <c r="O372" s="406">
        <f t="shared" ref="O372:O373" si="234">SUM(J372:N372)</f>
        <v>0</v>
      </c>
      <c r="P372" s="617"/>
      <c r="Q372" s="686"/>
      <c r="R372" s="687"/>
      <c r="S372" s="687"/>
      <c r="T372" s="813"/>
      <c r="U372" s="406">
        <f t="shared" ref="U372:U373" si="235">SUM(Q372:T372)</f>
        <v>0</v>
      </c>
      <c r="V372" s="617"/>
      <c r="W372" s="686"/>
      <c r="X372" s="688"/>
    </row>
    <row r="373" spans="1:24" ht="16.5" thickBot="1">
      <c r="A373" s="655"/>
      <c r="B373" s="658" t="s">
        <v>22</v>
      </c>
      <c r="C373" s="689"/>
      <c r="D373" s="690"/>
      <c r="E373" s="690"/>
      <c r="F373" s="690"/>
      <c r="G373" s="818">
        <f t="shared" si="233"/>
        <v>0</v>
      </c>
      <c r="H373" s="691"/>
      <c r="I373" s="617"/>
      <c r="J373" s="689"/>
      <c r="K373" s="690"/>
      <c r="L373" s="690"/>
      <c r="M373" s="690"/>
      <c r="N373" s="690"/>
      <c r="O373" s="407">
        <f t="shared" si="234"/>
        <v>0</v>
      </c>
      <c r="P373" s="617"/>
      <c r="Q373" s="689"/>
      <c r="R373" s="690"/>
      <c r="S373" s="690"/>
      <c r="T373" s="815"/>
      <c r="U373" s="407">
        <f t="shared" si="235"/>
        <v>0</v>
      </c>
      <c r="V373" s="617"/>
      <c r="W373" s="689"/>
      <c r="X373" s="691"/>
    </row>
    <row r="374" spans="1:24" ht="10.5" customHeight="1" thickBot="1">
      <c r="A374" s="616"/>
      <c r="B374" s="609"/>
      <c r="C374" s="616"/>
      <c r="D374" s="616"/>
      <c r="E374" s="616"/>
      <c r="F374" s="616"/>
      <c r="G374" s="616"/>
      <c r="H374" s="616"/>
      <c r="I374" s="617"/>
      <c r="J374" s="616"/>
      <c r="K374" s="616"/>
      <c r="L374" s="616"/>
      <c r="M374" s="616"/>
      <c r="N374" s="616"/>
      <c r="O374" s="616"/>
      <c r="P374" s="617"/>
      <c r="Q374" s="616"/>
      <c r="R374" s="616"/>
      <c r="S374" s="616"/>
      <c r="T374" s="616"/>
      <c r="U374" s="616"/>
      <c r="V374" s="617"/>
      <c r="W374" s="616"/>
      <c r="X374" s="616"/>
    </row>
    <row r="375" spans="1:24">
      <c r="A375" s="659"/>
      <c r="B375" s="656" t="s">
        <v>19</v>
      </c>
      <c r="C375" s="683"/>
      <c r="D375" s="684"/>
      <c r="E375" s="684"/>
      <c r="F375" s="684"/>
      <c r="G375" s="816">
        <f t="shared" ref="G375:G377" si="236">SUM(C375:F375)</f>
        <v>0</v>
      </c>
      <c r="H375" s="685"/>
      <c r="I375" s="617"/>
      <c r="J375" s="683"/>
      <c r="K375" s="684"/>
      <c r="L375" s="684"/>
      <c r="M375" s="684"/>
      <c r="N375" s="684"/>
      <c r="O375" s="237">
        <f>SUM(J375:N375)</f>
        <v>0</v>
      </c>
      <c r="P375" s="617"/>
      <c r="Q375" s="683"/>
      <c r="R375" s="684"/>
      <c r="S375" s="684"/>
      <c r="T375" s="812"/>
      <c r="U375" s="237">
        <f>SUM(Q375:T375)</f>
        <v>0</v>
      </c>
      <c r="V375" s="617"/>
      <c r="W375" s="683"/>
      <c r="X375" s="685"/>
    </row>
    <row r="376" spans="1:24">
      <c r="A376" s="654"/>
      <c r="B376" s="657" t="s">
        <v>21</v>
      </c>
      <c r="C376" s="686"/>
      <c r="D376" s="687"/>
      <c r="E376" s="687"/>
      <c r="F376" s="687"/>
      <c r="G376" s="817">
        <f t="shared" si="236"/>
        <v>0</v>
      </c>
      <c r="H376" s="688"/>
      <c r="I376" s="617"/>
      <c r="J376" s="686"/>
      <c r="K376" s="687"/>
      <c r="L376" s="687"/>
      <c r="M376" s="687"/>
      <c r="N376" s="687"/>
      <c r="O376" s="406">
        <f t="shared" ref="O376:O377" si="237">SUM(J376:N376)</f>
        <v>0</v>
      </c>
      <c r="P376" s="617"/>
      <c r="Q376" s="686"/>
      <c r="R376" s="687"/>
      <c r="S376" s="687"/>
      <c r="T376" s="813"/>
      <c r="U376" s="406">
        <f t="shared" ref="U376:U377" si="238">SUM(Q376:T376)</f>
        <v>0</v>
      </c>
      <c r="V376" s="617"/>
      <c r="W376" s="686"/>
      <c r="X376" s="688"/>
    </row>
    <row r="377" spans="1:24" ht="16.5" thickBot="1">
      <c r="A377" s="655"/>
      <c r="B377" s="658" t="s">
        <v>22</v>
      </c>
      <c r="C377" s="689"/>
      <c r="D377" s="690"/>
      <c r="E377" s="690"/>
      <c r="F377" s="690"/>
      <c r="G377" s="818">
        <f t="shared" si="236"/>
        <v>0</v>
      </c>
      <c r="H377" s="691"/>
      <c r="I377" s="617"/>
      <c r="J377" s="689"/>
      <c r="K377" s="690"/>
      <c r="L377" s="690"/>
      <c r="M377" s="690"/>
      <c r="N377" s="690"/>
      <c r="O377" s="407">
        <f t="shared" si="237"/>
        <v>0</v>
      </c>
      <c r="P377" s="617"/>
      <c r="Q377" s="689"/>
      <c r="R377" s="690"/>
      <c r="S377" s="690"/>
      <c r="T377" s="815"/>
      <c r="U377" s="407">
        <f t="shared" si="238"/>
        <v>0</v>
      </c>
      <c r="V377" s="617"/>
      <c r="W377" s="689"/>
      <c r="X377" s="691"/>
    </row>
    <row r="378" spans="1:24" ht="9" customHeight="1" thickBot="1">
      <c r="A378" s="616"/>
      <c r="B378" s="609"/>
      <c r="C378" s="616"/>
      <c r="D378" s="616"/>
      <c r="E378" s="616"/>
      <c r="F378" s="616"/>
      <c r="G378" s="616"/>
      <c r="H378" s="616"/>
      <c r="I378" s="617"/>
      <c r="J378" s="616"/>
      <c r="K378" s="616"/>
      <c r="L378" s="616"/>
      <c r="M378" s="616"/>
      <c r="N378" s="616"/>
      <c r="O378" s="616"/>
      <c r="P378" s="617"/>
      <c r="Q378" s="616"/>
      <c r="R378" s="616"/>
      <c r="S378" s="616"/>
      <c r="T378" s="616"/>
      <c r="U378" s="616"/>
      <c r="V378" s="617"/>
      <c r="W378" s="616"/>
      <c r="X378" s="616"/>
    </row>
    <row r="379" spans="1:24">
      <c r="A379" s="659"/>
      <c r="B379" s="656" t="s">
        <v>19</v>
      </c>
      <c r="C379" s="683"/>
      <c r="D379" s="684"/>
      <c r="E379" s="684"/>
      <c r="F379" s="684"/>
      <c r="G379" s="816">
        <f t="shared" ref="G379:G381" si="239">SUM(C379:F379)</f>
        <v>0</v>
      </c>
      <c r="H379" s="685"/>
      <c r="I379" s="617"/>
      <c r="J379" s="683"/>
      <c r="K379" s="684"/>
      <c r="L379" s="684"/>
      <c r="M379" s="684"/>
      <c r="N379" s="684"/>
      <c r="O379" s="237">
        <f>SUM(J379:N379)</f>
        <v>0</v>
      </c>
      <c r="P379" s="617"/>
      <c r="Q379" s="683"/>
      <c r="R379" s="684"/>
      <c r="S379" s="684"/>
      <c r="T379" s="812"/>
      <c r="U379" s="237">
        <f>SUM(Q379:T379)</f>
        <v>0</v>
      </c>
      <c r="V379" s="617"/>
      <c r="W379" s="683"/>
      <c r="X379" s="685"/>
    </row>
    <row r="380" spans="1:24">
      <c r="A380" s="654"/>
      <c r="B380" s="657" t="s">
        <v>21</v>
      </c>
      <c r="C380" s="686"/>
      <c r="D380" s="687"/>
      <c r="E380" s="687"/>
      <c r="F380" s="687"/>
      <c r="G380" s="817">
        <f t="shared" si="239"/>
        <v>0</v>
      </c>
      <c r="H380" s="688"/>
      <c r="I380" s="617"/>
      <c r="J380" s="686"/>
      <c r="K380" s="687"/>
      <c r="L380" s="687"/>
      <c r="M380" s="687"/>
      <c r="N380" s="687"/>
      <c r="O380" s="406">
        <f t="shared" ref="O380:O381" si="240">SUM(J380:N380)</f>
        <v>0</v>
      </c>
      <c r="P380" s="617"/>
      <c r="Q380" s="686"/>
      <c r="R380" s="687"/>
      <c r="S380" s="687"/>
      <c r="T380" s="813"/>
      <c r="U380" s="406">
        <f t="shared" ref="U380:U381" si="241">SUM(Q380:T380)</f>
        <v>0</v>
      </c>
      <c r="V380" s="617"/>
      <c r="W380" s="686"/>
      <c r="X380" s="688"/>
    </row>
    <row r="381" spans="1:24" ht="16.5" thickBot="1">
      <c r="A381" s="655"/>
      <c r="B381" s="658" t="s">
        <v>22</v>
      </c>
      <c r="C381" s="689"/>
      <c r="D381" s="690"/>
      <c r="E381" s="690"/>
      <c r="F381" s="690"/>
      <c r="G381" s="818">
        <f t="shared" si="239"/>
        <v>0</v>
      </c>
      <c r="H381" s="691"/>
      <c r="I381" s="617"/>
      <c r="J381" s="689"/>
      <c r="K381" s="690"/>
      <c r="L381" s="690"/>
      <c r="M381" s="690"/>
      <c r="N381" s="690"/>
      <c r="O381" s="407">
        <f t="shared" si="240"/>
        <v>0</v>
      </c>
      <c r="P381" s="617"/>
      <c r="Q381" s="689"/>
      <c r="R381" s="690"/>
      <c r="S381" s="690"/>
      <c r="T381" s="815"/>
      <c r="U381" s="407">
        <f t="shared" si="241"/>
        <v>0</v>
      </c>
      <c r="V381" s="617"/>
      <c r="W381" s="689"/>
      <c r="X381" s="691"/>
    </row>
    <row r="382" spans="1:24" ht="9.75" customHeight="1" thickBot="1">
      <c r="A382" s="616"/>
      <c r="B382" s="609"/>
      <c r="C382" s="616"/>
      <c r="D382" s="616"/>
      <c r="E382" s="616"/>
      <c r="F382" s="616"/>
      <c r="G382" s="616"/>
      <c r="H382" s="616"/>
      <c r="I382" s="617"/>
      <c r="J382" s="616"/>
      <c r="K382" s="616"/>
      <c r="L382" s="616"/>
      <c r="M382" s="616"/>
      <c r="N382" s="616"/>
      <c r="O382" s="616"/>
      <c r="P382" s="617"/>
      <c r="Q382" s="616"/>
      <c r="R382" s="616"/>
      <c r="S382" s="616"/>
      <c r="T382" s="616"/>
      <c r="U382" s="616"/>
      <c r="V382" s="617"/>
      <c r="W382" s="616"/>
      <c r="X382" s="616"/>
    </row>
    <row r="383" spans="1:24" ht="16.5" thickBot="1">
      <c r="A383" s="1104" t="s">
        <v>836</v>
      </c>
      <c r="B383" s="856" t="s">
        <v>19</v>
      </c>
      <c r="C383" s="857">
        <f>+C347+C351+C355+C359+C363+C367+C371+C375+C379</f>
        <v>0</v>
      </c>
      <c r="D383" s="858">
        <f t="shared" ref="D383:E383" si="242">+D347+D351+D355+D359+D363+D367+D371+D375+D379</f>
        <v>0</v>
      </c>
      <c r="E383" s="858">
        <f t="shared" si="242"/>
        <v>0</v>
      </c>
      <c r="F383" s="858">
        <f>+F347+F351+F355+G359+F363+F367+F371+F375+F379</f>
        <v>1064</v>
      </c>
      <c r="G383" s="859">
        <f t="shared" ref="G383:G385" si="243">SUM(C383:F383)</f>
        <v>1064</v>
      </c>
      <c r="H383" s="860">
        <f>H347+H351+H355+H359</f>
        <v>976</v>
      </c>
      <c r="I383" s="861"/>
      <c r="J383" s="857">
        <f t="shared" ref="J383:N383" si="244">+J347+J351+J355+J359+J363+J367+J371+J375+J379</f>
        <v>0</v>
      </c>
      <c r="K383" s="858">
        <f t="shared" si="244"/>
        <v>0</v>
      </c>
      <c r="L383" s="858">
        <f t="shared" si="244"/>
        <v>0</v>
      </c>
      <c r="M383" s="858">
        <f t="shared" si="244"/>
        <v>4636</v>
      </c>
      <c r="N383" s="858">
        <f t="shared" si="244"/>
        <v>2242</v>
      </c>
      <c r="O383" s="860">
        <f>SUM(J383:N383)</f>
        <v>6878</v>
      </c>
      <c r="P383" s="861"/>
      <c r="Q383" s="857">
        <f t="shared" ref="Q383:T383" si="245">+Q347+Q351+Q355+Q359+Q363+Q367+Q371+Q375+Q379</f>
        <v>0</v>
      </c>
      <c r="R383" s="858">
        <f t="shared" si="245"/>
        <v>0</v>
      </c>
      <c r="S383" s="858">
        <f t="shared" si="245"/>
        <v>945</v>
      </c>
      <c r="T383" s="859">
        <f t="shared" si="245"/>
        <v>1211</v>
      </c>
      <c r="U383" s="860">
        <f>SUM(Q383:T383)</f>
        <v>2156</v>
      </c>
      <c r="V383" s="861"/>
      <c r="W383" s="877">
        <f>X383+32</f>
        <v>143</v>
      </c>
      <c r="X383" s="876">
        <f>'(4) POST-Graduation '!BL2165</f>
        <v>111</v>
      </c>
    </row>
    <row r="384" spans="1:24" ht="16.5" thickBot="1">
      <c r="A384" s="1105"/>
      <c r="B384" s="863" t="s">
        <v>21</v>
      </c>
      <c r="C384" s="864">
        <f t="shared" ref="C384:E384" si="246">+C348+C352+C356+C360+C364+C368+C372+C376+C380</f>
        <v>0</v>
      </c>
      <c r="D384" s="865">
        <f t="shared" si="246"/>
        <v>0</v>
      </c>
      <c r="E384" s="865">
        <f t="shared" si="246"/>
        <v>0</v>
      </c>
      <c r="F384" s="865">
        <f>+F348+F352+F356+G360+F364+F368+F372+F376+F380</f>
        <v>908</v>
      </c>
      <c r="G384" s="866">
        <f t="shared" si="243"/>
        <v>908</v>
      </c>
      <c r="H384" s="860">
        <f t="shared" ref="H384:H385" si="247">H348+H352+H356+H360</f>
        <v>797</v>
      </c>
      <c r="I384" s="861"/>
      <c r="J384" s="864">
        <f t="shared" ref="J384:N384" si="248">+J348+J352+J356+J360+J364+J368+J372+J376+J380</f>
        <v>0</v>
      </c>
      <c r="K384" s="865">
        <f t="shared" si="248"/>
        <v>0</v>
      </c>
      <c r="L384" s="865">
        <f t="shared" si="248"/>
        <v>0</v>
      </c>
      <c r="M384" s="865">
        <f t="shared" si="248"/>
        <v>3585</v>
      </c>
      <c r="N384" s="865">
        <f t="shared" si="248"/>
        <v>1706</v>
      </c>
      <c r="O384" s="867">
        <f t="shared" ref="O384:O385" si="249">SUM(J384:N384)</f>
        <v>5291</v>
      </c>
      <c r="P384" s="861"/>
      <c r="Q384" s="864">
        <f t="shared" ref="Q384:T384" si="250">+Q348+Q352+Q356+Q360+Q364+Q368+Q372+Q376+Q380</f>
        <v>0</v>
      </c>
      <c r="R384" s="865">
        <f t="shared" si="250"/>
        <v>0</v>
      </c>
      <c r="S384" s="865">
        <f t="shared" si="250"/>
        <v>784</v>
      </c>
      <c r="T384" s="866">
        <f t="shared" si="250"/>
        <v>983</v>
      </c>
      <c r="U384" s="867">
        <f t="shared" ref="U384:U385" si="251">SUM(Q384:T384)</f>
        <v>1767</v>
      </c>
      <c r="V384" s="861"/>
      <c r="W384" s="864">
        <f>'(4) POST-Graduation '!BJ2166+'(4) POST-Graduation '!BC2238</f>
        <v>80</v>
      </c>
      <c r="X384" s="867">
        <f>'(4) POST-Graduation '!BL2166</f>
        <v>63</v>
      </c>
    </row>
    <row r="385" spans="1:24" ht="16.5" thickBot="1">
      <c r="A385" s="1106"/>
      <c r="B385" s="869" t="s">
        <v>22</v>
      </c>
      <c r="C385" s="870">
        <f t="shared" ref="C385:E385" si="252">+C349+C353+C357+C361+C365+C369+C373+C377+C381</f>
        <v>0</v>
      </c>
      <c r="D385" s="871">
        <f t="shared" si="252"/>
        <v>0</v>
      </c>
      <c r="E385" s="871">
        <f t="shared" si="252"/>
        <v>0</v>
      </c>
      <c r="F385" s="871">
        <f>+F349+F353+F357+G361+F365+F369+F373+F377+F381</f>
        <v>0</v>
      </c>
      <c r="G385" s="872">
        <f t="shared" si="243"/>
        <v>0</v>
      </c>
      <c r="H385" s="860">
        <f t="shared" si="247"/>
        <v>0</v>
      </c>
      <c r="I385" s="861"/>
      <c r="J385" s="870">
        <f t="shared" ref="J385:N385" si="253">+J349+J353+J357+J361+J365+J369+J373+J377+J381</f>
        <v>0</v>
      </c>
      <c r="K385" s="871">
        <f t="shared" si="253"/>
        <v>0</v>
      </c>
      <c r="L385" s="871">
        <f t="shared" si="253"/>
        <v>0</v>
      </c>
      <c r="M385" s="871">
        <f t="shared" si="253"/>
        <v>3</v>
      </c>
      <c r="N385" s="871">
        <f t="shared" si="253"/>
        <v>0</v>
      </c>
      <c r="O385" s="873">
        <f t="shared" si="249"/>
        <v>3</v>
      </c>
      <c r="P385" s="861"/>
      <c r="Q385" s="870">
        <f t="shared" ref="Q385:T385" si="254">+Q349+Q353+Q357+Q361+Q365+Q369+Q373+Q377+Q381</f>
        <v>0</v>
      </c>
      <c r="R385" s="871">
        <f t="shared" si="254"/>
        <v>0</v>
      </c>
      <c r="S385" s="871">
        <f t="shared" si="254"/>
        <v>0</v>
      </c>
      <c r="T385" s="872">
        <f t="shared" si="254"/>
        <v>4</v>
      </c>
      <c r="U385" s="873">
        <f t="shared" si="251"/>
        <v>4</v>
      </c>
      <c r="V385" s="861"/>
      <c r="W385" s="882">
        <f>'(4) POST-Graduation '!BC2235+X385</f>
        <v>4</v>
      </c>
      <c r="X385" s="881">
        <f>'(4) POST-Graduation '!BL2167</f>
        <v>4</v>
      </c>
    </row>
    <row r="386" spans="1:24">
      <c r="A386" s="661" t="s">
        <v>40</v>
      </c>
      <c r="B386" s="618"/>
      <c r="C386" s="619"/>
      <c r="D386" s="619"/>
      <c r="E386" s="619"/>
      <c r="F386" s="619"/>
      <c r="G386" s="619"/>
      <c r="H386" s="619"/>
      <c r="I386" s="619"/>
      <c r="J386" s="619"/>
      <c r="K386" s="619"/>
      <c r="L386" s="619"/>
      <c r="M386" s="619"/>
      <c r="N386" s="619"/>
      <c r="O386" s="619"/>
      <c r="P386" s="619"/>
      <c r="Q386" s="619"/>
      <c r="R386" s="619"/>
      <c r="S386" s="619"/>
      <c r="T386" s="619"/>
      <c r="U386" s="619"/>
      <c r="V386" s="619"/>
      <c r="W386" s="619"/>
      <c r="X386" s="619"/>
    </row>
    <row r="387" spans="1:24" ht="9" customHeight="1">
      <c r="A387" s="617"/>
      <c r="B387" s="618"/>
      <c r="C387" s="619"/>
      <c r="D387" s="619"/>
      <c r="E387" s="619"/>
      <c r="F387" s="619"/>
      <c r="G387" s="619"/>
      <c r="H387" s="619"/>
      <c r="I387" s="619"/>
      <c r="J387" s="619"/>
      <c r="K387" s="619"/>
      <c r="L387" s="619"/>
      <c r="M387" s="619"/>
      <c r="N387" s="619"/>
      <c r="O387" s="619"/>
      <c r="P387" s="619"/>
      <c r="Q387" s="619"/>
      <c r="R387" s="619"/>
      <c r="S387" s="619"/>
      <c r="T387" s="619"/>
      <c r="U387" s="619"/>
      <c r="V387" s="619"/>
      <c r="W387" s="619"/>
      <c r="X387" s="619"/>
    </row>
    <row r="388" spans="1:24">
      <c r="A388" s="661" t="s">
        <v>112</v>
      </c>
      <c r="B388" s="618"/>
      <c r="C388" s="619"/>
      <c r="D388" s="619"/>
      <c r="E388" s="619"/>
      <c r="F388" s="619"/>
      <c r="G388" s="619"/>
      <c r="H388" s="619"/>
      <c r="I388" s="619"/>
      <c r="J388" s="619"/>
      <c r="K388" s="619"/>
      <c r="L388" s="619"/>
      <c r="M388" s="619"/>
      <c r="N388" s="619"/>
      <c r="O388" s="619"/>
      <c r="P388" s="619"/>
      <c r="Q388" s="619"/>
      <c r="R388" s="619"/>
      <c r="S388" s="619"/>
      <c r="T388" s="619"/>
      <c r="U388" s="619"/>
      <c r="V388" s="619"/>
      <c r="W388" s="619"/>
      <c r="X388" s="619"/>
    </row>
    <row r="389" spans="1:24">
      <c r="A389" s="677" t="s">
        <v>114</v>
      </c>
      <c r="B389" s="618"/>
      <c r="C389" s="619"/>
      <c r="D389" s="619"/>
      <c r="E389" s="619"/>
      <c r="F389" s="619"/>
      <c r="G389" s="619"/>
      <c r="H389" s="619"/>
      <c r="I389" s="619"/>
      <c r="J389" s="619"/>
      <c r="K389" s="619"/>
      <c r="L389" s="619"/>
      <c r="M389" s="619"/>
      <c r="N389" s="619"/>
      <c r="O389" s="619"/>
      <c r="P389" s="619"/>
      <c r="Q389" s="619"/>
      <c r="R389" s="619"/>
      <c r="S389" s="619"/>
      <c r="T389" s="619"/>
      <c r="U389" s="619"/>
      <c r="V389" s="619"/>
      <c r="W389" s="619"/>
      <c r="X389" s="619"/>
    </row>
    <row r="390" spans="1:24">
      <c r="A390" s="678" t="s">
        <v>120</v>
      </c>
      <c r="B390" s="618"/>
      <c r="C390" s="619"/>
      <c r="D390" s="619"/>
      <c r="E390" s="619"/>
      <c r="F390" s="619"/>
      <c r="G390" s="619"/>
      <c r="H390" s="619"/>
      <c r="I390" s="619"/>
      <c r="J390" s="619"/>
      <c r="K390" s="619"/>
      <c r="L390" s="619"/>
      <c r="M390" s="619"/>
      <c r="N390" s="619"/>
      <c r="O390" s="619"/>
      <c r="P390" s="619"/>
      <c r="Q390" s="619"/>
      <c r="R390" s="619"/>
      <c r="S390" s="619"/>
      <c r="T390" s="619"/>
      <c r="U390" s="619"/>
      <c r="V390" s="619"/>
      <c r="W390" s="619"/>
      <c r="X390" s="619"/>
    </row>
    <row r="391" spans="1:24">
      <c r="A391" s="677" t="s">
        <v>122</v>
      </c>
      <c r="B391" s="618"/>
      <c r="C391" s="619"/>
      <c r="D391" s="619"/>
      <c r="E391" s="619"/>
      <c r="F391" s="619"/>
      <c r="G391" s="619"/>
      <c r="H391" s="619"/>
      <c r="I391" s="619"/>
      <c r="J391" s="619"/>
      <c r="K391" s="619"/>
      <c r="L391" s="619"/>
      <c r="M391" s="619"/>
      <c r="N391" s="619"/>
      <c r="O391" s="619"/>
      <c r="P391" s="619"/>
      <c r="Q391" s="619"/>
      <c r="R391" s="619"/>
      <c r="S391" s="619"/>
      <c r="T391" s="619"/>
      <c r="U391" s="619"/>
      <c r="V391" s="619"/>
      <c r="W391" s="619"/>
      <c r="X391" s="619"/>
    </row>
    <row r="392" spans="1:24">
      <c r="A392" s="617"/>
      <c r="B392" s="618"/>
      <c r="C392" s="619"/>
      <c r="D392" s="619"/>
      <c r="E392" s="619"/>
      <c r="F392" s="619"/>
      <c r="G392" s="619"/>
      <c r="H392" s="619"/>
      <c r="I392" s="619"/>
      <c r="J392" s="619"/>
      <c r="K392" s="619"/>
      <c r="L392" s="619"/>
      <c r="M392" s="619"/>
      <c r="N392" s="619"/>
      <c r="O392" s="619"/>
      <c r="P392" s="619"/>
      <c r="Q392" s="619"/>
      <c r="R392" s="619"/>
      <c r="S392" s="619"/>
      <c r="T392" s="619"/>
      <c r="U392" s="619"/>
      <c r="V392" s="619"/>
      <c r="W392" s="619"/>
      <c r="X392" s="619"/>
    </row>
    <row r="393" spans="1:24" ht="18.75">
      <c r="A393" s="1130" t="s">
        <v>26</v>
      </c>
      <c r="B393" s="1130"/>
      <c r="C393" s="1130"/>
      <c r="D393" s="1130"/>
      <c r="E393" s="1130"/>
      <c r="F393" s="1130"/>
      <c r="G393" s="1130"/>
      <c r="H393" s="1130"/>
      <c r="I393" s="1130"/>
      <c r="J393" s="1130"/>
      <c r="K393" s="1130"/>
      <c r="L393" s="1130"/>
      <c r="M393" s="1130"/>
      <c r="N393" s="1130"/>
      <c r="O393" s="1130"/>
      <c r="P393" s="1130"/>
      <c r="Q393" s="1130"/>
      <c r="R393" s="1130"/>
      <c r="S393" s="1130"/>
      <c r="T393" s="1130"/>
      <c r="U393" s="1130"/>
      <c r="V393" s="1130"/>
      <c r="W393" s="1130"/>
      <c r="X393" s="620"/>
    </row>
    <row r="394" spans="1:24" ht="16.5" thickBot="1">
      <c r="A394" s="1112" t="s">
        <v>27</v>
      </c>
      <c r="B394" s="1112"/>
      <c r="C394" s="1112"/>
      <c r="D394" s="1112"/>
      <c r="E394" s="1112"/>
      <c r="F394" s="1112"/>
      <c r="G394" s="1112"/>
      <c r="H394" s="1112"/>
      <c r="I394" s="1112"/>
      <c r="J394" s="1112"/>
      <c r="K394" s="1112"/>
      <c r="L394" s="1112"/>
      <c r="M394" s="1112"/>
      <c r="N394" s="1112"/>
      <c r="O394" s="1112"/>
      <c r="P394" s="1112"/>
      <c r="Q394" s="1112"/>
      <c r="R394" s="1112"/>
      <c r="S394" s="1112"/>
      <c r="T394" s="1112"/>
      <c r="U394" s="1112"/>
      <c r="V394" s="1112"/>
      <c r="W394" s="1112"/>
      <c r="X394" s="620"/>
    </row>
    <row r="395" spans="1:24" ht="24" thickBot="1">
      <c r="A395" s="621"/>
      <c r="B395" s="674"/>
      <c r="C395" s="671" t="s">
        <v>119</v>
      </c>
      <c r="D395" s="672"/>
      <c r="E395" s="672"/>
      <c r="F395" s="672"/>
      <c r="G395" s="672"/>
      <c r="H395" s="672"/>
      <c r="I395" s="672"/>
      <c r="J395" s="672"/>
      <c r="K395" s="672"/>
      <c r="L395" s="672"/>
      <c r="M395" s="672"/>
      <c r="N395" s="672"/>
      <c r="O395" s="672"/>
      <c r="P395" s="673"/>
      <c r="Q395" s="676"/>
      <c r="R395" s="674"/>
      <c r="S395" s="674"/>
      <c r="T395" s="674"/>
      <c r="U395" s="674"/>
      <c r="V395" s="674"/>
      <c r="W395" s="674"/>
      <c r="X395" s="621"/>
    </row>
    <row r="396" spans="1:24" ht="16.5" thickBot="1">
      <c r="A396" s="622"/>
      <c r="B396" s="621"/>
      <c r="C396" s="621"/>
      <c r="D396" s="621"/>
      <c r="E396" s="621"/>
      <c r="F396" s="621"/>
      <c r="G396" s="621"/>
      <c r="H396" s="621"/>
      <c r="I396" s="621"/>
      <c r="J396" s="621"/>
      <c r="K396" s="621"/>
      <c r="L396" s="621"/>
      <c r="M396" s="621"/>
      <c r="N396" s="621"/>
      <c r="O396" s="621"/>
      <c r="P396" s="621"/>
      <c r="Q396" s="621"/>
      <c r="R396" s="621"/>
      <c r="S396" s="621"/>
      <c r="T396" s="621"/>
      <c r="U396" s="621"/>
      <c r="V396" s="621"/>
      <c r="W396" s="621"/>
      <c r="X396" s="621"/>
    </row>
    <row r="397" spans="1:24" ht="16.5">
      <c r="A397" s="40" t="s">
        <v>330</v>
      </c>
      <c r="B397" s="41"/>
      <c r="C397" s="41" t="s">
        <v>166</v>
      </c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129"/>
      <c r="Q397" s="624"/>
      <c r="R397" s="624"/>
      <c r="S397" s="624"/>
      <c r="T397" s="624"/>
      <c r="U397" s="624"/>
      <c r="V397" s="624"/>
      <c r="W397" s="624"/>
      <c r="X397" s="624"/>
    </row>
    <row r="398" spans="1:24" ht="16.5" thickBot="1">
      <c r="A398" s="852" t="s">
        <v>780</v>
      </c>
      <c r="B398" s="853"/>
      <c r="C398" s="853" t="s">
        <v>835</v>
      </c>
      <c r="D398" s="853"/>
      <c r="E398" s="853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8"/>
      <c r="Q398" s="621"/>
      <c r="R398" s="621"/>
      <c r="S398" s="621"/>
      <c r="T398" s="621"/>
      <c r="U398" s="621"/>
      <c r="V398" s="621"/>
      <c r="W398" s="621"/>
      <c r="X398" s="621"/>
    </row>
    <row r="399" spans="1:24" ht="16.5" thickBot="1">
      <c r="A399" s="608"/>
      <c r="B399" s="609"/>
      <c r="C399" s="610"/>
      <c r="D399" s="610"/>
      <c r="E399" s="610"/>
      <c r="F399" s="610"/>
      <c r="G399" s="610"/>
      <c r="H399" s="610"/>
      <c r="I399" s="610"/>
      <c r="J399" s="610"/>
      <c r="K399" s="610"/>
      <c r="L399" s="610"/>
      <c r="M399" s="610"/>
      <c r="N399" s="610"/>
      <c r="O399" s="610"/>
      <c r="P399" s="610"/>
      <c r="Q399" s="610"/>
      <c r="R399" s="610"/>
      <c r="S399" s="610"/>
      <c r="T399" s="610"/>
      <c r="U399" s="610"/>
      <c r="V399" s="610"/>
      <c r="W399" s="610"/>
      <c r="X399" s="610"/>
    </row>
    <row r="400" spans="1:24" ht="16.5" thickBot="1">
      <c r="A400" s="612"/>
      <c r="B400" s="613"/>
      <c r="C400" s="642" t="s">
        <v>108</v>
      </c>
      <c r="D400" s="628"/>
      <c r="E400" s="628"/>
      <c r="F400" s="628"/>
      <c r="G400" s="628"/>
      <c r="H400" s="1113" t="s">
        <v>107</v>
      </c>
      <c r="I400" s="633"/>
      <c r="J400" s="642" t="s">
        <v>109</v>
      </c>
      <c r="K400" s="628"/>
      <c r="L400" s="628"/>
      <c r="M400" s="628"/>
      <c r="N400" s="628"/>
      <c r="O400" s="629"/>
      <c r="P400" s="633"/>
      <c r="Q400" s="642" t="s">
        <v>110</v>
      </c>
      <c r="R400" s="628"/>
      <c r="S400" s="628"/>
      <c r="T400" s="629"/>
      <c r="U400" s="629"/>
      <c r="V400" s="633"/>
      <c r="W400" s="1115" t="s">
        <v>113</v>
      </c>
      <c r="X400" s="1128" t="s">
        <v>111</v>
      </c>
    </row>
    <row r="401" spans="1:24" ht="79.5" thickBot="1">
      <c r="A401" s="662" t="s">
        <v>121</v>
      </c>
      <c r="B401" s="626"/>
      <c r="C401" s="668" t="s">
        <v>102</v>
      </c>
      <c r="D401" s="631" t="s">
        <v>103</v>
      </c>
      <c r="E401" s="631" t="s">
        <v>104</v>
      </c>
      <c r="F401" s="631" t="s">
        <v>105</v>
      </c>
      <c r="G401" s="667" t="s">
        <v>106</v>
      </c>
      <c r="H401" s="1114"/>
      <c r="I401" s="627"/>
      <c r="J401" s="630" t="s">
        <v>102</v>
      </c>
      <c r="K401" s="669" t="s">
        <v>103</v>
      </c>
      <c r="L401" s="631" t="s">
        <v>104</v>
      </c>
      <c r="M401" s="631" t="s">
        <v>105</v>
      </c>
      <c r="N401" s="663" t="s">
        <v>107</v>
      </c>
      <c r="O401" s="670" t="s">
        <v>106</v>
      </c>
      <c r="P401" s="627"/>
      <c r="Q401" s="630" t="s">
        <v>102</v>
      </c>
      <c r="R401" s="669" t="s">
        <v>103</v>
      </c>
      <c r="S401" s="631" t="s">
        <v>105</v>
      </c>
      <c r="T401" s="663" t="s">
        <v>107</v>
      </c>
      <c r="U401" s="670" t="s">
        <v>106</v>
      </c>
      <c r="V401" s="627"/>
      <c r="W401" s="1116"/>
      <c r="X401" s="1129"/>
    </row>
    <row r="402" spans="1:24" ht="16.5" thickBot="1">
      <c r="A402" s="616"/>
      <c r="B402" s="609"/>
      <c r="C402" s="610"/>
      <c r="D402" s="610"/>
      <c r="E402" s="610"/>
      <c r="F402" s="610"/>
      <c r="G402" s="610"/>
      <c r="H402" s="610"/>
      <c r="I402" s="611"/>
      <c r="J402" s="610"/>
      <c r="K402" s="610"/>
      <c r="L402" s="610"/>
      <c r="M402" s="610"/>
      <c r="N402" s="610"/>
      <c r="O402" s="610"/>
      <c r="P402" s="611"/>
      <c r="Q402" s="610"/>
      <c r="R402" s="610"/>
      <c r="S402" s="610"/>
      <c r="T402" s="610"/>
      <c r="U402" s="610"/>
      <c r="V402" s="611"/>
      <c r="W402" s="610"/>
      <c r="X402" s="610"/>
    </row>
    <row r="403" spans="1:24">
      <c r="A403" s="653"/>
      <c r="B403" s="656" t="s">
        <v>19</v>
      </c>
      <c r="C403" s="683"/>
      <c r="D403" s="432">
        <f>'(1)Graduation Système classique'!C51</f>
        <v>151</v>
      </c>
      <c r="E403" s="432"/>
      <c r="F403" s="432"/>
      <c r="G403" s="811">
        <v>151</v>
      </c>
      <c r="H403" s="433"/>
      <c r="I403" s="617"/>
      <c r="J403" s="683"/>
      <c r="K403" s="432">
        <f>'(1)Graduation Système classique'!AE51</f>
        <v>919</v>
      </c>
      <c r="L403" s="432"/>
      <c r="M403" s="432"/>
      <c r="N403" s="432"/>
      <c r="O403" s="237">
        <v>919</v>
      </c>
      <c r="P403" s="617"/>
      <c r="Q403" s="683"/>
      <c r="R403" s="684">
        <v>122</v>
      </c>
      <c r="S403" s="684"/>
      <c r="T403" s="812"/>
      <c r="U403" s="237">
        <v>122</v>
      </c>
      <c r="V403" s="617"/>
      <c r="W403" s="683"/>
      <c r="X403" s="685"/>
    </row>
    <row r="404" spans="1:24">
      <c r="A404" s="654" t="s">
        <v>768</v>
      </c>
      <c r="B404" s="657" t="s">
        <v>21</v>
      </c>
      <c r="C404" s="686"/>
      <c r="D404" s="687">
        <f>'(1)Graduation Système classique'!C52</f>
        <v>130</v>
      </c>
      <c r="E404" s="687"/>
      <c r="F404" s="687"/>
      <c r="G404" s="402">
        <v>130</v>
      </c>
      <c r="H404" s="688"/>
      <c r="I404" s="617"/>
      <c r="J404" s="686"/>
      <c r="K404" s="687">
        <f>'(1)Graduation Système classique'!AE52</f>
        <v>668</v>
      </c>
      <c r="L404" s="687"/>
      <c r="M404" s="687"/>
      <c r="N404" s="687"/>
      <c r="O404" s="406">
        <v>668</v>
      </c>
      <c r="P404" s="617"/>
      <c r="Q404" s="686"/>
      <c r="R404" s="687">
        <v>99</v>
      </c>
      <c r="S404" s="687"/>
      <c r="T404" s="813"/>
      <c r="U404" s="406">
        <v>99</v>
      </c>
      <c r="V404" s="617"/>
      <c r="W404" s="686"/>
      <c r="X404" s="688"/>
    </row>
    <row r="405" spans="1:24" ht="16.5" thickBot="1">
      <c r="A405" s="655"/>
      <c r="B405" s="658" t="s">
        <v>22</v>
      </c>
      <c r="C405" s="689"/>
      <c r="D405" s="436">
        <f>'(1)Graduation Système classique'!C53</f>
        <v>0</v>
      </c>
      <c r="E405" s="436"/>
      <c r="F405" s="436"/>
      <c r="G405" s="814">
        <v>0</v>
      </c>
      <c r="H405" s="437"/>
      <c r="I405" s="617"/>
      <c r="J405" s="689"/>
      <c r="K405" s="436">
        <f>'(1)Graduation Système classique'!AE53</f>
        <v>0</v>
      </c>
      <c r="L405" s="436"/>
      <c r="M405" s="436"/>
      <c r="N405" s="436"/>
      <c r="O405" s="407">
        <v>0</v>
      </c>
      <c r="P405" s="617"/>
      <c r="Q405" s="689"/>
      <c r="R405" s="690">
        <v>0</v>
      </c>
      <c r="S405" s="690"/>
      <c r="T405" s="815"/>
      <c r="U405" s="407">
        <v>0</v>
      </c>
      <c r="V405" s="617"/>
      <c r="W405" s="689"/>
      <c r="X405" s="691"/>
    </row>
    <row r="406" spans="1:24" ht="16.5" thickBot="1">
      <c r="A406" s="616"/>
      <c r="B406" s="609"/>
      <c r="C406" s="616"/>
      <c r="D406" s="616"/>
      <c r="E406" s="616"/>
      <c r="F406" s="616"/>
      <c r="G406" s="616"/>
      <c r="H406" s="616"/>
      <c r="I406" s="617"/>
      <c r="J406" s="616"/>
      <c r="K406" s="616"/>
      <c r="L406" s="616"/>
      <c r="M406" s="616"/>
      <c r="N406" s="616"/>
      <c r="O406" s="616"/>
      <c r="P406" s="617"/>
      <c r="Q406" s="616"/>
      <c r="R406" s="616"/>
      <c r="S406" s="616"/>
      <c r="T406" s="616"/>
      <c r="U406" s="616"/>
      <c r="V406" s="617"/>
      <c r="W406" s="616"/>
      <c r="X406" s="616"/>
    </row>
    <row r="407" spans="1:24">
      <c r="A407" s="760"/>
      <c r="B407" s="15" t="s">
        <v>19</v>
      </c>
      <c r="C407" s="687"/>
      <c r="D407" s="687"/>
      <c r="E407" s="687"/>
      <c r="F407" s="687"/>
      <c r="G407" s="402"/>
      <c r="H407" s="687"/>
      <c r="I407" s="617"/>
      <c r="J407" s="683"/>
      <c r="K407" s="684"/>
      <c r="L407" s="684"/>
      <c r="M407" s="432"/>
      <c r="N407" s="432"/>
      <c r="O407" s="237"/>
      <c r="P407" s="617"/>
      <c r="Q407" s="683"/>
      <c r="R407" s="684"/>
      <c r="S407" s="684"/>
      <c r="T407" s="812"/>
      <c r="U407" s="237"/>
      <c r="V407" s="617"/>
      <c r="W407" s="683"/>
      <c r="X407" s="685"/>
    </row>
    <row r="408" spans="1:24">
      <c r="A408" s="687"/>
      <c r="B408" s="15" t="s">
        <v>21</v>
      </c>
      <c r="C408" s="687"/>
      <c r="D408" s="687"/>
      <c r="E408" s="687"/>
      <c r="F408" s="687"/>
      <c r="G408" s="402"/>
      <c r="H408" s="687"/>
      <c r="I408" s="617"/>
      <c r="J408" s="686"/>
      <c r="K408" s="687"/>
      <c r="L408" s="687"/>
      <c r="M408" s="687"/>
      <c r="N408" s="687"/>
      <c r="O408" s="406"/>
      <c r="P408" s="617"/>
      <c r="Q408" s="686"/>
      <c r="R408" s="687"/>
      <c r="S408" s="687"/>
      <c r="T408" s="813"/>
      <c r="U408" s="406"/>
      <c r="V408" s="617"/>
      <c r="W408" s="686"/>
      <c r="X408" s="688"/>
    </row>
    <row r="409" spans="1:24" ht="16.5" thickBot="1">
      <c r="A409" s="687"/>
      <c r="B409" s="15" t="s">
        <v>22</v>
      </c>
      <c r="C409" s="687"/>
      <c r="D409" s="687"/>
      <c r="E409" s="687"/>
      <c r="F409" s="687"/>
      <c r="G409" s="402"/>
      <c r="H409" s="687"/>
      <c r="I409" s="617"/>
      <c r="J409" s="689"/>
      <c r="K409" s="690"/>
      <c r="L409" s="690"/>
      <c r="M409" s="436"/>
      <c r="N409" s="436"/>
      <c r="O409" s="407"/>
      <c r="P409" s="617"/>
      <c r="Q409" s="689"/>
      <c r="R409" s="690"/>
      <c r="S409" s="690"/>
      <c r="T409" s="815"/>
      <c r="U409" s="407"/>
      <c r="V409" s="617"/>
      <c r="W409" s="689"/>
      <c r="X409" s="691"/>
    </row>
    <row r="410" spans="1:24" ht="16.5" thickBot="1">
      <c r="A410" s="616"/>
      <c r="B410" s="609"/>
      <c r="C410" s="616"/>
      <c r="D410" s="616"/>
      <c r="E410" s="616"/>
      <c r="F410" s="616"/>
      <c r="G410" s="616"/>
      <c r="H410" s="616"/>
      <c r="I410" s="617"/>
      <c r="J410" s="616"/>
      <c r="K410" s="616"/>
      <c r="L410" s="616"/>
      <c r="M410" s="616"/>
      <c r="N410" s="616"/>
      <c r="O410" s="616"/>
      <c r="P410" s="617"/>
      <c r="Q410" s="616"/>
      <c r="R410" s="616"/>
      <c r="S410" s="616"/>
      <c r="T410" s="616"/>
      <c r="U410" s="616"/>
      <c r="V410" s="617"/>
      <c r="W410" s="616"/>
      <c r="X410" s="616"/>
    </row>
    <row r="411" spans="1:24">
      <c r="A411" s="653"/>
      <c r="B411" s="656" t="s">
        <v>19</v>
      </c>
      <c r="C411" s="683"/>
      <c r="D411" s="684"/>
      <c r="E411" s="684"/>
      <c r="F411" s="684"/>
      <c r="G411" s="816">
        <f t="shared" ref="G411:G413" si="255">SUM(C411:F411)</f>
        <v>0</v>
      </c>
      <c r="H411" s="685"/>
      <c r="I411" s="617"/>
      <c r="J411" s="683"/>
      <c r="K411" s="684"/>
      <c r="L411" s="684"/>
      <c r="M411" s="684"/>
      <c r="N411" s="684"/>
      <c r="O411" s="237">
        <f>SUM(J411:N411)</f>
        <v>0</v>
      </c>
      <c r="P411" s="617"/>
      <c r="Q411" s="683"/>
      <c r="R411" s="684"/>
      <c r="S411" s="684"/>
      <c r="T411" s="812"/>
      <c r="U411" s="237">
        <f>SUM(Q411:T411)</f>
        <v>0</v>
      </c>
      <c r="V411" s="617"/>
      <c r="W411" s="683"/>
      <c r="X411" s="685"/>
    </row>
    <row r="412" spans="1:24">
      <c r="A412" s="654"/>
      <c r="B412" s="657" t="s">
        <v>21</v>
      </c>
      <c r="C412" s="686"/>
      <c r="D412" s="687"/>
      <c r="E412" s="687"/>
      <c r="F412" s="687"/>
      <c r="G412" s="817">
        <f t="shared" si="255"/>
        <v>0</v>
      </c>
      <c r="H412" s="688"/>
      <c r="I412" s="617"/>
      <c r="J412" s="686"/>
      <c r="K412" s="687"/>
      <c r="L412" s="687"/>
      <c r="M412" s="687"/>
      <c r="N412" s="687"/>
      <c r="O412" s="406">
        <f t="shared" ref="O412:O413" si="256">SUM(J412:N412)</f>
        <v>0</v>
      </c>
      <c r="P412" s="617"/>
      <c r="Q412" s="686"/>
      <c r="R412" s="687"/>
      <c r="S412" s="687"/>
      <c r="T412" s="813"/>
      <c r="U412" s="406">
        <f t="shared" ref="U412:U413" si="257">SUM(Q412:T412)</f>
        <v>0</v>
      </c>
      <c r="V412" s="617"/>
      <c r="W412" s="686"/>
      <c r="X412" s="688"/>
    </row>
    <row r="413" spans="1:24" ht="16.5" thickBot="1">
      <c r="A413" s="655"/>
      <c r="B413" s="658" t="s">
        <v>22</v>
      </c>
      <c r="C413" s="689"/>
      <c r="D413" s="690"/>
      <c r="E413" s="690"/>
      <c r="F413" s="690"/>
      <c r="G413" s="818">
        <f t="shared" si="255"/>
        <v>0</v>
      </c>
      <c r="H413" s="691"/>
      <c r="I413" s="617"/>
      <c r="J413" s="689"/>
      <c r="K413" s="690"/>
      <c r="L413" s="690"/>
      <c r="M413" s="690"/>
      <c r="N413" s="690"/>
      <c r="O413" s="407">
        <f t="shared" si="256"/>
        <v>0</v>
      </c>
      <c r="P413" s="617"/>
      <c r="Q413" s="689"/>
      <c r="R413" s="690"/>
      <c r="S413" s="690"/>
      <c r="T413" s="815"/>
      <c r="U413" s="407">
        <f t="shared" si="257"/>
        <v>0</v>
      </c>
      <c r="V413" s="617"/>
      <c r="W413" s="689"/>
      <c r="X413" s="691"/>
    </row>
    <row r="414" spans="1:24" ht="16.5" thickBot="1">
      <c r="A414" s="616"/>
      <c r="B414" s="609"/>
      <c r="C414" s="616"/>
      <c r="D414" s="616"/>
      <c r="E414" s="616"/>
      <c r="F414" s="616"/>
      <c r="G414" s="616"/>
      <c r="H414" s="616"/>
      <c r="I414" s="617"/>
      <c r="J414" s="616"/>
      <c r="K414" s="616"/>
      <c r="L414" s="616"/>
      <c r="M414" s="616"/>
      <c r="N414" s="616"/>
      <c r="O414" s="616"/>
      <c r="P414" s="617"/>
      <c r="Q414" s="616"/>
      <c r="R414" s="616"/>
      <c r="S414" s="616"/>
      <c r="T414" s="616"/>
      <c r="U414" s="616"/>
      <c r="V414" s="617"/>
      <c r="W414" s="616"/>
      <c r="X414" s="616"/>
    </row>
    <row r="415" spans="1:24">
      <c r="A415" s="653"/>
      <c r="B415" s="656" t="s">
        <v>19</v>
      </c>
      <c r="C415" s="683"/>
      <c r="D415" s="684"/>
      <c r="E415" s="684"/>
      <c r="F415" s="684"/>
      <c r="G415" s="816">
        <f t="shared" ref="G415:G417" si="258">SUM(C415:F415)</f>
        <v>0</v>
      </c>
      <c r="H415" s="685"/>
      <c r="I415" s="617"/>
      <c r="J415" s="683"/>
      <c r="K415" s="684"/>
      <c r="L415" s="684"/>
      <c r="M415" s="684"/>
      <c r="N415" s="684"/>
      <c r="O415" s="237">
        <f>SUM(J415:N415)</f>
        <v>0</v>
      </c>
      <c r="P415" s="617"/>
      <c r="Q415" s="683"/>
      <c r="R415" s="684"/>
      <c r="S415" s="684"/>
      <c r="T415" s="812"/>
      <c r="U415" s="237">
        <f>SUM(Q415:T415)</f>
        <v>0</v>
      </c>
      <c r="V415" s="617"/>
      <c r="W415" s="683"/>
      <c r="X415" s="685"/>
    </row>
    <row r="416" spans="1:24">
      <c r="A416" s="654"/>
      <c r="B416" s="657" t="s">
        <v>21</v>
      </c>
      <c r="C416" s="686"/>
      <c r="D416" s="687"/>
      <c r="E416" s="687"/>
      <c r="F416" s="687"/>
      <c r="G416" s="817">
        <f t="shared" si="258"/>
        <v>0</v>
      </c>
      <c r="H416" s="688"/>
      <c r="I416" s="617"/>
      <c r="J416" s="686"/>
      <c r="K416" s="687"/>
      <c r="L416" s="687"/>
      <c r="M416" s="687"/>
      <c r="N416" s="687"/>
      <c r="O416" s="406">
        <f t="shared" ref="O416:O417" si="259">SUM(J416:N416)</f>
        <v>0</v>
      </c>
      <c r="P416" s="617"/>
      <c r="Q416" s="686"/>
      <c r="R416" s="687"/>
      <c r="S416" s="687"/>
      <c r="T416" s="813"/>
      <c r="U416" s="406">
        <f t="shared" ref="U416:U417" si="260">SUM(Q416:T416)</f>
        <v>0</v>
      </c>
      <c r="V416" s="617"/>
      <c r="W416" s="686"/>
      <c r="X416" s="688"/>
    </row>
    <row r="417" spans="1:24" ht="16.5" thickBot="1">
      <c r="A417" s="655"/>
      <c r="B417" s="658" t="s">
        <v>22</v>
      </c>
      <c r="C417" s="689"/>
      <c r="D417" s="690"/>
      <c r="E417" s="690"/>
      <c r="F417" s="690"/>
      <c r="G417" s="818">
        <f t="shared" si="258"/>
        <v>0</v>
      </c>
      <c r="H417" s="691"/>
      <c r="I417" s="617"/>
      <c r="J417" s="689"/>
      <c r="K417" s="690"/>
      <c r="L417" s="690"/>
      <c r="M417" s="690"/>
      <c r="N417" s="690"/>
      <c r="O417" s="407">
        <f t="shared" si="259"/>
        <v>0</v>
      </c>
      <c r="P417" s="617"/>
      <c r="Q417" s="689"/>
      <c r="R417" s="690"/>
      <c r="S417" s="690"/>
      <c r="T417" s="815"/>
      <c r="U417" s="407">
        <f t="shared" si="260"/>
        <v>0</v>
      </c>
      <c r="V417" s="617"/>
      <c r="W417" s="689"/>
      <c r="X417" s="691"/>
    </row>
    <row r="418" spans="1:24" ht="16.5" thickBot="1">
      <c r="A418" s="616"/>
      <c r="B418" s="609"/>
      <c r="C418" s="616"/>
      <c r="D418" s="616"/>
      <c r="E418" s="616"/>
      <c r="F418" s="616"/>
      <c r="G418" s="616"/>
      <c r="H418" s="616"/>
      <c r="I418" s="617"/>
      <c r="J418" s="616"/>
      <c r="K418" s="616"/>
      <c r="L418" s="616"/>
      <c r="M418" s="616"/>
      <c r="N418" s="616"/>
      <c r="O418" s="616"/>
      <c r="P418" s="617"/>
      <c r="Q418" s="616"/>
      <c r="R418" s="616"/>
      <c r="S418" s="616"/>
      <c r="T418" s="616"/>
      <c r="U418" s="616"/>
      <c r="V418" s="617"/>
      <c r="W418" s="616"/>
      <c r="X418" s="616"/>
    </row>
    <row r="419" spans="1:24">
      <c r="A419" s="653"/>
      <c r="B419" s="656" t="s">
        <v>19</v>
      </c>
      <c r="C419" s="683"/>
      <c r="D419" s="684"/>
      <c r="E419" s="684"/>
      <c r="F419" s="684"/>
      <c r="G419" s="816">
        <f t="shared" ref="G419:G421" si="261">SUM(C419:F419)</f>
        <v>0</v>
      </c>
      <c r="H419" s="685"/>
      <c r="I419" s="617"/>
      <c r="J419" s="683"/>
      <c r="K419" s="684"/>
      <c r="L419" s="684"/>
      <c r="M419" s="684"/>
      <c r="N419" s="684"/>
      <c r="O419" s="237">
        <f>SUM(J419:N419)</f>
        <v>0</v>
      </c>
      <c r="P419" s="617"/>
      <c r="Q419" s="683"/>
      <c r="R419" s="684"/>
      <c r="S419" s="684"/>
      <c r="T419" s="812"/>
      <c r="U419" s="237">
        <f>SUM(Q419:T419)</f>
        <v>0</v>
      </c>
      <c r="V419" s="617"/>
      <c r="W419" s="683"/>
      <c r="X419" s="685"/>
    </row>
    <row r="420" spans="1:24">
      <c r="A420" s="654"/>
      <c r="B420" s="657" t="s">
        <v>21</v>
      </c>
      <c r="C420" s="686"/>
      <c r="D420" s="687"/>
      <c r="E420" s="687"/>
      <c r="F420" s="687"/>
      <c r="G420" s="817">
        <f t="shared" si="261"/>
        <v>0</v>
      </c>
      <c r="H420" s="688"/>
      <c r="I420" s="617"/>
      <c r="J420" s="686"/>
      <c r="K420" s="687"/>
      <c r="L420" s="687"/>
      <c r="M420" s="687"/>
      <c r="N420" s="687"/>
      <c r="O420" s="406">
        <f t="shared" ref="O420:O421" si="262">SUM(J420:N420)</f>
        <v>0</v>
      </c>
      <c r="P420" s="617"/>
      <c r="Q420" s="686"/>
      <c r="R420" s="687"/>
      <c r="S420" s="687"/>
      <c r="T420" s="813"/>
      <c r="U420" s="406">
        <f t="shared" ref="U420:U421" si="263">SUM(Q420:T420)</f>
        <v>0</v>
      </c>
      <c r="V420" s="617"/>
      <c r="W420" s="686"/>
      <c r="X420" s="688"/>
    </row>
    <row r="421" spans="1:24" ht="16.5" thickBot="1">
      <c r="A421" s="655"/>
      <c r="B421" s="658" t="s">
        <v>22</v>
      </c>
      <c r="C421" s="689"/>
      <c r="D421" s="690"/>
      <c r="E421" s="690"/>
      <c r="F421" s="690"/>
      <c r="G421" s="818">
        <f t="shared" si="261"/>
        <v>0</v>
      </c>
      <c r="H421" s="691"/>
      <c r="I421" s="617"/>
      <c r="J421" s="689"/>
      <c r="K421" s="690"/>
      <c r="L421" s="690"/>
      <c r="M421" s="690"/>
      <c r="N421" s="690"/>
      <c r="O421" s="407">
        <f t="shared" si="262"/>
        <v>0</v>
      </c>
      <c r="P421" s="617"/>
      <c r="Q421" s="689"/>
      <c r="R421" s="690"/>
      <c r="S421" s="690"/>
      <c r="T421" s="815"/>
      <c r="U421" s="407">
        <f t="shared" si="263"/>
        <v>0</v>
      </c>
      <c r="V421" s="617"/>
      <c r="W421" s="689"/>
      <c r="X421" s="691"/>
    </row>
    <row r="422" spans="1:24" ht="11.25" customHeight="1" thickBot="1">
      <c r="A422" s="616"/>
      <c r="B422" s="609"/>
      <c r="C422" s="616"/>
      <c r="D422" s="616"/>
      <c r="E422" s="616"/>
      <c r="F422" s="616"/>
      <c r="G422" s="616"/>
      <c r="H422" s="616"/>
      <c r="I422" s="617"/>
      <c r="J422" s="616"/>
      <c r="K422" s="616"/>
      <c r="L422" s="616"/>
      <c r="M422" s="616"/>
      <c r="N422" s="616"/>
      <c r="O422" s="616"/>
      <c r="P422" s="617"/>
      <c r="Q422" s="616"/>
      <c r="R422" s="616"/>
      <c r="S422" s="616"/>
      <c r="T422" s="616"/>
      <c r="U422" s="616"/>
      <c r="V422" s="617"/>
      <c r="W422" s="616"/>
      <c r="X422" s="616"/>
    </row>
    <row r="423" spans="1:24">
      <c r="A423" s="653"/>
      <c r="B423" s="656" t="s">
        <v>19</v>
      </c>
      <c r="C423" s="683"/>
      <c r="D423" s="684"/>
      <c r="E423" s="684"/>
      <c r="F423" s="684"/>
      <c r="G423" s="816">
        <f t="shared" ref="G423:G425" si="264">SUM(C423:F423)</f>
        <v>0</v>
      </c>
      <c r="H423" s="685"/>
      <c r="I423" s="617"/>
      <c r="J423" s="683"/>
      <c r="K423" s="684"/>
      <c r="L423" s="684"/>
      <c r="M423" s="684"/>
      <c r="N423" s="684"/>
      <c r="O423" s="237">
        <f>SUM(J423:N423)</f>
        <v>0</v>
      </c>
      <c r="P423" s="617"/>
      <c r="Q423" s="683"/>
      <c r="R423" s="684"/>
      <c r="S423" s="684"/>
      <c r="T423" s="812"/>
      <c r="U423" s="237">
        <f>SUM(Q423:T423)</f>
        <v>0</v>
      </c>
      <c r="V423" s="617"/>
      <c r="W423" s="683"/>
      <c r="X423" s="685"/>
    </row>
    <row r="424" spans="1:24">
      <c r="A424" s="654"/>
      <c r="B424" s="657" t="s">
        <v>21</v>
      </c>
      <c r="C424" s="686"/>
      <c r="D424" s="687"/>
      <c r="E424" s="687"/>
      <c r="F424" s="687"/>
      <c r="G424" s="817">
        <f t="shared" si="264"/>
        <v>0</v>
      </c>
      <c r="H424" s="688"/>
      <c r="I424" s="617"/>
      <c r="J424" s="686"/>
      <c r="K424" s="687"/>
      <c r="L424" s="687"/>
      <c r="M424" s="687"/>
      <c r="N424" s="687"/>
      <c r="O424" s="406">
        <f t="shared" ref="O424:O425" si="265">SUM(J424:N424)</f>
        <v>0</v>
      </c>
      <c r="P424" s="617"/>
      <c r="Q424" s="686"/>
      <c r="R424" s="687"/>
      <c r="S424" s="687"/>
      <c r="T424" s="813"/>
      <c r="U424" s="406">
        <f t="shared" ref="U424:U425" si="266">SUM(Q424:T424)</f>
        <v>0</v>
      </c>
      <c r="V424" s="617"/>
      <c r="W424" s="686"/>
      <c r="X424" s="688"/>
    </row>
    <row r="425" spans="1:24" ht="16.5" thickBot="1">
      <c r="A425" s="655"/>
      <c r="B425" s="658" t="s">
        <v>22</v>
      </c>
      <c r="C425" s="689"/>
      <c r="D425" s="690"/>
      <c r="E425" s="690"/>
      <c r="F425" s="690"/>
      <c r="G425" s="818">
        <f t="shared" si="264"/>
        <v>0</v>
      </c>
      <c r="H425" s="691"/>
      <c r="I425" s="617"/>
      <c r="J425" s="689"/>
      <c r="K425" s="690"/>
      <c r="L425" s="690"/>
      <c r="M425" s="690"/>
      <c r="N425" s="690"/>
      <c r="O425" s="407">
        <f t="shared" si="265"/>
        <v>0</v>
      </c>
      <c r="P425" s="617"/>
      <c r="Q425" s="689"/>
      <c r="R425" s="690"/>
      <c r="S425" s="690"/>
      <c r="T425" s="815"/>
      <c r="U425" s="407">
        <f t="shared" si="266"/>
        <v>0</v>
      </c>
      <c r="V425" s="617"/>
      <c r="W425" s="689"/>
      <c r="X425" s="691"/>
    </row>
    <row r="426" spans="1:24" ht="12" customHeight="1" thickBot="1">
      <c r="A426" s="616"/>
      <c r="B426" s="609"/>
      <c r="C426" s="616"/>
      <c r="D426" s="616"/>
      <c r="E426" s="616"/>
      <c r="F426" s="616"/>
      <c r="G426" s="616"/>
      <c r="H426" s="616"/>
      <c r="I426" s="617"/>
      <c r="J426" s="616"/>
      <c r="K426" s="616"/>
      <c r="L426" s="616"/>
      <c r="M426" s="616"/>
      <c r="N426" s="616"/>
      <c r="O426" s="616"/>
      <c r="P426" s="617"/>
      <c r="Q426" s="616"/>
      <c r="R426" s="616"/>
      <c r="S426" s="616"/>
      <c r="T426" s="616"/>
      <c r="U426" s="616"/>
      <c r="V426" s="617"/>
      <c r="W426" s="616"/>
      <c r="X426" s="616"/>
    </row>
    <row r="427" spans="1:24">
      <c r="A427" s="659"/>
      <c r="B427" s="656" t="s">
        <v>19</v>
      </c>
      <c r="C427" s="683"/>
      <c r="D427" s="684"/>
      <c r="E427" s="684"/>
      <c r="F427" s="684"/>
      <c r="G427" s="816">
        <f t="shared" ref="G427:G429" si="267">SUM(C427:F427)</f>
        <v>0</v>
      </c>
      <c r="H427" s="685"/>
      <c r="I427" s="617"/>
      <c r="J427" s="683"/>
      <c r="K427" s="684"/>
      <c r="L427" s="684"/>
      <c r="M427" s="684"/>
      <c r="N427" s="684"/>
      <c r="O427" s="237">
        <f>SUM(J427:N427)</f>
        <v>0</v>
      </c>
      <c r="P427" s="617"/>
      <c r="Q427" s="683"/>
      <c r="R427" s="684"/>
      <c r="S427" s="684"/>
      <c r="T427" s="812"/>
      <c r="U427" s="237">
        <f>SUM(Q427:T427)</f>
        <v>0</v>
      </c>
      <c r="V427" s="617"/>
      <c r="W427" s="683"/>
      <c r="X427" s="685"/>
    </row>
    <row r="428" spans="1:24">
      <c r="A428" s="654"/>
      <c r="B428" s="657" t="s">
        <v>21</v>
      </c>
      <c r="C428" s="686"/>
      <c r="D428" s="687"/>
      <c r="E428" s="687"/>
      <c r="F428" s="687"/>
      <c r="G428" s="817">
        <f t="shared" si="267"/>
        <v>0</v>
      </c>
      <c r="H428" s="688"/>
      <c r="I428" s="617"/>
      <c r="J428" s="686"/>
      <c r="K428" s="687"/>
      <c r="L428" s="687"/>
      <c r="M428" s="687"/>
      <c r="N428" s="687"/>
      <c r="O428" s="406">
        <f t="shared" ref="O428:O429" si="268">SUM(J428:N428)</f>
        <v>0</v>
      </c>
      <c r="P428" s="617"/>
      <c r="Q428" s="686"/>
      <c r="R428" s="687"/>
      <c r="S428" s="687"/>
      <c r="T428" s="813"/>
      <c r="U428" s="406">
        <f t="shared" ref="U428:U429" si="269">SUM(Q428:T428)</f>
        <v>0</v>
      </c>
      <c r="V428" s="617"/>
      <c r="W428" s="686"/>
      <c r="X428" s="688"/>
    </row>
    <row r="429" spans="1:24" ht="16.5" thickBot="1">
      <c r="A429" s="655"/>
      <c r="B429" s="658" t="s">
        <v>22</v>
      </c>
      <c r="C429" s="689"/>
      <c r="D429" s="690"/>
      <c r="E429" s="690"/>
      <c r="F429" s="690"/>
      <c r="G429" s="818">
        <f t="shared" si="267"/>
        <v>0</v>
      </c>
      <c r="H429" s="691"/>
      <c r="I429" s="617"/>
      <c r="J429" s="689"/>
      <c r="K429" s="690"/>
      <c r="L429" s="690"/>
      <c r="M429" s="690"/>
      <c r="N429" s="690"/>
      <c r="O429" s="407">
        <f t="shared" si="268"/>
        <v>0</v>
      </c>
      <c r="P429" s="617"/>
      <c r="Q429" s="689"/>
      <c r="R429" s="690"/>
      <c r="S429" s="690"/>
      <c r="T429" s="815"/>
      <c r="U429" s="407">
        <f t="shared" si="269"/>
        <v>0</v>
      </c>
      <c r="V429" s="617"/>
      <c r="W429" s="689"/>
      <c r="X429" s="691"/>
    </row>
    <row r="430" spans="1:24" ht="11.25" customHeight="1" thickBot="1">
      <c r="A430" s="616"/>
      <c r="B430" s="609"/>
      <c r="C430" s="616"/>
      <c r="D430" s="616"/>
      <c r="E430" s="616"/>
      <c r="F430" s="616"/>
      <c r="G430" s="616"/>
      <c r="H430" s="616"/>
      <c r="I430" s="617"/>
      <c r="J430" s="616"/>
      <c r="K430" s="616"/>
      <c r="L430" s="616"/>
      <c r="M430" s="616"/>
      <c r="N430" s="616"/>
      <c r="O430" s="616"/>
      <c r="P430" s="617"/>
      <c r="Q430" s="616"/>
      <c r="R430" s="616"/>
      <c r="S430" s="616"/>
      <c r="T430" s="616"/>
      <c r="U430" s="616"/>
      <c r="V430" s="617"/>
      <c r="W430" s="616"/>
      <c r="X430" s="616"/>
    </row>
    <row r="431" spans="1:24">
      <c r="A431" s="659"/>
      <c r="B431" s="656" t="s">
        <v>19</v>
      </c>
      <c r="C431" s="683"/>
      <c r="D431" s="684"/>
      <c r="E431" s="684"/>
      <c r="F431" s="684"/>
      <c r="G431" s="816">
        <f t="shared" ref="G431:G433" si="270">SUM(C431:F431)</f>
        <v>0</v>
      </c>
      <c r="H431" s="685"/>
      <c r="I431" s="617"/>
      <c r="J431" s="683"/>
      <c r="K431" s="684"/>
      <c r="L431" s="684"/>
      <c r="M431" s="684"/>
      <c r="N431" s="684"/>
      <c r="O431" s="237">
        <f>SUM(J431:N431)</f>
        <v>0</v>
      </c>
      <c r="P431" s="617"/>
      <c r="Q431" s="683"/>
      <c r="R431" s="684"/>
      <c r="S431" s="684"/>
      <c r="T431" s="812"/>
      <c r="U431" s="237">
        <f>SUM(Q431:T431)</f>
        <v>0</v>
      </c>
      <c r="V431" s="617"/>
      <c r="W431" s="683"/>
      <c r="X431" s="685"/>
    </row>
    <row r="432" spans="1:24">
      <c r="A432" s="654"/>
      <c r="B432" s="657" t="s">
        <v>21</v>
      </c>
      <c r="C432" s="686"/>
      <c r="D432" s="687"/>
      <c r="E432" s="687"/>
      <c r="F432" s="687"/>
      <c r="G432" s="817">
        <f t="shared" si="270"/>
        <v>0</v>
      </c>
      <c r="H432" s="688"/>
      <c r="I432" s="617"/>
      <c r="J432" s="686"/>
      <c r="K432" s="687"/>
      <c r="L432" s="687"/>
      <c r="M432" s="687"/>
      <c r="N432" s="687"/>
      <c r="O432" s="406">
        <f t="shared" ref="O432:O433" si="271">SUM(J432:N432)</f>
        <v>0</v>
      </c>
      <c r="P432" s="617"/>
      <c r="Q432" s="686"/>
      <c r="R432" s="687"/>
      <c r="S432" s="687"/>
      <c r="T432" s="813"/>
      <c r="U432" s="406">
        <f t="shared" ref="U432:U433" si="272">SUM(Q432:T432)</f>
        <v>0</v>
      </c>
      <c r="V432" s="617"/>
      <c r="W432" s="686"/>
      <c r="X432" s="688"/>
    </row>
    <row r="433" spans="1:27" ht="16.5" thickBot="1">
      <c r="A433" s="655"/>
      <c r="B433" s="658" t="s">
        <v>22</v>
      </c>
      <c r="C433" s="689"/>
      <c r="D433" s="690"/>
      <c r="E433" s="690"/>
      <c r="F433" s="690"/>
      <c r="G433" s="818">
        <f t="shared" si="270"/>
        <v>0</v>
      </c>
      <c r="H433" s="691"/>
      <c r="I433" s="617"/>
      <c r="J433" s="689"/>
      <c r="K433" s="690"/>
      <c r="L433" s="690"/>
      <c r="M433" s="690"/>
      <c r="N433" s="690"/>
      <c r="O433" s="407">
        <f t="shared" si="271"/>
        <v>0</v>
      </c>
      <c r="P433" s="617"/>
      <c r="Q433" s="689"/>
      <c r="R433" s="690"/>
      <c r="S433" s="690"/>
      <c r="T433" s="815"/>
      <c r="U433" s="407">
        <f t="shared" si="272"/>
        <v>0</v>
      </c>
      <c r="V433" s="617"/>
      <c r="W433" s="689"/>
      <c r="X433" s="691"/>
    </row>
    <row r="434" spans="1:27" ht="9.75" customHeight="1" thickBot="1">
      <c r="A434" s="616"/>
      <c r="B434" s="609"/>
      <c r="C434" s="616"/>
      <c r="D434" s="616"/>
      <c r="E434" s="616"/>
      <c r="F434" s="616"/>
      <c r="G434" s="616"/>
      <c r="H434" s="616"/>
      <c r="I434" s="617"/>
      <c r="J434" s="616"/>
      <c r="K434" s="616"/>
      <c r="L434" s="616"/>
      <c r="M434" s="616"/>
      <c r="N434" s="616"/>
      <c r="O434" s="616"/>
      <c r="P434" s="617"/>
      <c r="Q434" s="616"/>
      <c r="R434" s="616"/>
      <c r="S434" s="616"/>
      <c r="T434" s="616"/>
      <c r="U434" s="616"/>
      <c r="V434" s="617"/>
      <c r="W434" s="616"/>
      <c r="X434" s="616"/>
    </row>
    <row r="435" spans="1:27">
      <c r="A435" s="659"/>
      <c r="B435" s="656" t="s">
        <v>19</v>
      </c>
      <c r="C435" s="683"/>
      <c r="D435" s="684"/>
      <c r="E435" s="684"/>
      <c r="F435" s="684"/>
      <c r="G435" s="816">
        <f t="shared" ref="G435:G437" si="273">SUM(C435:F435)</f>
        <v>0</v>
      </c>
      <c r="H435" s="685"/>
      <c r="I435" s="617"/>
      <c r="J435" s="683"/>
      <c r="K435" s="684"/>
      <c r="L435" s="684"/>
      <c r="M435" s="684"/>
      <c r="N435" s="684"/>
      <c r="O435" s="237">
        <f>SUM(J435:N435)</f>
        <v>0</v>
      </c>
      <c r="P435" s="617"/>
      <c r="Q435" s="683"/>
      <c r="R435" s="684"/>
      <c r="S435" s="684"/>
      <c r="T435" s="812"/>
      <c r="U435" s="237">
        <f>SUM(Q435:T435)</f>
        <v>0</v>
      </c>
      <c r="V435" s="617"/>
      <c r="W435" s="683"/>
      <c r="X435" s="685"/>
    </row>
    <row r="436" spans="1:27">
      <c r="A436" s="654"/>
      <c r="B436" s="657" t="s">
        <v>21</v>
      </c>
      <c r="C436" s="686"/>
      <c r="D436" s="687"/>
      <c r="E436" s="687"/>
      <c r="F436" s="687"/>
      <c r="G436" s="817">
        <f t="shared" si="273"/>
        <v>0</v>
      </c>
      <c r="H436" s="688"/>
      <c r="I436" s="617"/>
      <c r="J436" s="686"/>
      <c r="K436" s="687"/>
      <c r="L436" s="687"/>
      <c r="M436" s="687"/>
      <c r="N436" s="687"/>
      <c r="O436" s="406">
        <f t="shared" ref="O436:O437" si="274">SUM(J436:N436)</f>
        <v>0</v>
      </c>
      <c r="P436" s="617"/>
      <c r="Q436" s="686"/>
      <c r="R436" s="687"/>
      <c r="S436" s="687"/>
      <c r="T436" s="813"/>
      <c r="U436" s="406">
        <f t="shared" ref="U436:U437" si="275">SUM(Q436:T436)</f>
        <v>0</v>
      </c>
      <c r="V436" s="617"/>
      <c r="W436" s="686"/>
      <c r="X436" s="688"/>
    </row>
    <row r="437" spans="1:27" ht="16.5" thickBot="1">
      <c r="A437" s="655"/>
      <c r="B437" s="658" t="s">
        <v>22</v>
      </c>
      <c r="C437" s="689"/>
      <c r="D437" s="690"/>
      <c r="E437" s="690"/>
      <c r="F437" s="690"/>
      <c r="G437" s="818">
        <f t="shared" si="273"/>
        <v>0</v>
      </c>
      <c r="H437" s="691"/>
      <c r="I437" s="617"/>
      <c r="J437" s="689"/>
      <c r="K437" s="690"/>
      <c r="L437" s="690"/>
      <c r="M437" s="690"/>
      <c r="N437" s="690"/>
      <c r="O437" s="407">
        <f t="shared" si="274"/>
        <v>0</v>
      </c>
      <c r="P437" s="617"/>
      <c r="Q437" s="689"/>
      <c r="R437" s="690"/>
      <c r="S437" s="690"/>
      <c r="T437" s="815"/>
      <c r="U437" s="407">
        <f t="shared" si="275"/>
        <v>0</v>
      </c>
      <c r="V437" s="617"/>
      <c r="W437" s="689"/>
      <c r="X437" s="691"/>
    </row>
    <row r="438" spans="1:27" ht="9.75" customHeight="1" thickBot="1">
      <c r="A438" s="616"/>
      <c r="B438" s="609"/>
      <c r="C438" s="616"/>
      <c r="D438" s="616"/>
      <c r="E438" s="616"/>
      <c r="F438" s="616"/>
      <c r="G438" s="616"/>
      <c r="H438" s="616"/>
      <c r="I438" s="617"/>
      <c r="J438" s="616"/>
      <c r="K438" s="616"/>
      <c r="L438" s="616"/>
      <c r="M438" s="616"/>
      <c r="N438" s="616"/>
      <c r="O438" s="616"/>
      <c r="P438" s="617"/>
      <c r="Q438" s="616"/>
      <c r="R438" s="616"/>
      <c r="S438" s="616"/>
      <c r="T438" s="616"/>
      <c r="U438" s="616"/>
      <c r="V438" s="617"/>
      <c r="W438" s="616"/>
      <c r="X438" s="616"/>
    </row>
    <row r="439" spans="1:27">
      <c r="A439" s="1104" t="s">
        <v>821</v>
      </c>
      <c r="B439" s="856" t="s">
        <v>19</v>
      </c>
      <c r="C439" s="857">
        <f t="shared" ref="C439:F441" si="276">+C403+C407+C411+C415+C419+C423+C427+C431+C435</f>
        <v>0</v>
      </c>
      <c r="D439" s="858">
        <f t="shared" si="276"/>
        <v>151</v>
      </c>
      <c r="E439" s="858">
        <f t="shared" si="276"/>
        <v>0</v>
      </c>
      <c r="F439" s="858">
        <f t="shared" si="276"/>
        <v>0</v>
      </c>
      <c r="G439" s="859">
        <f t="shared" ref="G439:G441" si="277">SUM(C439:F439)</f>
        <v>151</v>
      </c>
      <c r="H439" s="860">
        <f>+H403+H407+H411+H415+H419+H423+H427+H431+H435</f>
        <v>0</v>
      </c>
      <c r="I439" s="861"/>
      <c r="J439" s="857">
        <f t="shared" ref="J439:N441" si="278">+J403+J407+J411+J415+J419+J423+J427+J431+J435</f>
        <v>0</v>
      </c>
      <c r="K439" s="858">
        <f t="shared" si="278"/>
        <v>919</v>
      </c>
      <c r="L439" s="858">
        <f t="shared" si="278"/>
        <v>0</v>
      </c>
      <c r="M439" s="858">
        <f t="shared" si="278"/>
        <v>0</v>
      </c>
      <c r="N439" s="858">
        <f t="shared" si="278"/>
        <v>0</v>
      </c>
      <c r="O439" s="860">
        <f>SUM(J439:N439)</f>
        <v>919</v>
      </c>
      <c r="P439" s="861"/>
      <c r="Q439" s="857">
        <f t="shared" ref="Q439:T441" si="279">+Q403+Q407+Q411+Q415+Q419+Q423+Q427+Q431+Q435</f>
        <v>0</v>
      </c>
      <c r="R439" s="858">
        <f t="shared" si="279"/>
        <v>122</v>
      </c>
      <c r="S439" s="858">
        <f t="shared" si="279"/>
        <v>0</v>
      </c>
      <c r="T439" s="859">
        <f t="shared" si="279"/>
        <v>0</v>
      </c>
      <c r="U439" s="860">
        <f>SUM(Q439:T439)</f>
        <v>122</v>
      </c>
      <c r="V439" s="861"/>
      <c r="W439" s="857">
        <v>119</v>
      </c>
      <c r="X439" s="860">
        <f>+X403+X407+X411+X415+X419+X423+X427+X431+X435</f>
        <v>0</v>
      </c>
    </row>
    <row r="440" spans="1:27">
      <c r="A440" s="1105"/>
      <c r="B440" s="863" t="s">
        <v>21</v>
      </c>
      <c r="C440" s="864">
        <f t="shared" si="276"/>
        <v>0</v>
      </c>
      <c r="D440" s="865">
        <f t="shared" si="276"/>
        <v>130</v>
      </c>
      <c r="E440" s="865">
        <f t="shared" si="276"/>
        <v>0</v>
      </c>
      <c r="F440" s="865">
        <f t="shared" si="276"/>
        <v>0</v>
      </c>
      <c r="G440" s="866">
        <f t="shared" si="277"/>
        <v>130</v>
      </c>
      <c r="H440" s="867">
        <f>+H404+H408+H412+H416+H420+H424+H428+H432+H436</f>
        <v>0</v>
      </c>
      <c r="I440" s="861"/>
      <c r="J440" s="864">
        <f t="shared" si="278"/>
        <v>0</v>
      </c>
      <c r="K440" s="865">
        <f t="shared" si="278"/>
        <v>668</v>
      </c>
      <c r="L440" s="865">
        <f t="shared" si="278"/>
        <v>0</v>
      </c>
      <c r="M440" s="865">
        <f t="shared" si="278"/>
        <v>0</v>
      </c>
      <c r="N440" s="865">
        <f t="shared" si="278"/>
        <v>0</v>
      </c>
      <c r="O440" s="867">
        <f t="shared" ref="O440:O441" si="280">SUM(J440:N440)</f>
        <v>668</v>
      </c>
      <c r="P440" s="861"/>
      <c r="Q440" s="864">
        <f t="shared" si="279"/>
        <v>0</v>
      </c>
      <c r="R440" s="865">
        <f t="shared" si="279"/>
        <v>99</v>
      </c>
      <c r="S440" s="865">
        <f t="shared" si="279"/>
        <v>0</v>
      </c>
      <c r="T440" s="866">
        <f t="shared" si="279"/>
        <v>0</v>
      </c>
      <c r="U440" s="867">
        <f t="shared" ref="U440:U441" si="281">SUM(Q440:T440)</f>
        <v>99</v>
      </c>
      <c r="V440" s="861"/>
      <c r="W440" s="864">
        <v>96</v>
      </c>
      <c r="X440" s="867">
        <f>+X404+X408+X412+X416+X420+X424+X428+X432+X436</f>
        <v>0</v>
      </c>
    </row>
    <row r="441" spans="1:27" ht="16.5" thickBot="1">
      <c r="A441" s="1106"/>
      <c r="B441" s="869" t="s">
        <v>22</v>
      </c>
      <c r="C441" s="870">
        <f t="shared" si="276"/>
        <v>0</v>
      </c>
      <c r="D441" s="871">
        <f t="shared" si="276"/>
        <v>0</v>
      </c>
      <c r="E441" s="871">
        <f t="shared" si="276"/>
        <v>0</v>
      </c>
      <c r="F441" s="871">
        <f t="shared" si="276"/>
        <v>0</v>
      </c>
      <c r="G441" s="872">
        <f t="shared" si="277"/>
        <v>0</v>
      </c>
      <c r="H441" s="873">
        <f>+H405+H409+H413+H417+H421+H425+H429+H433+H437</f>
        <v>0</v>
      </c>
      <c r="I441" s="861"/>
      <c r="J441" s="870">
        <f t="shared" si="278"/>
        <v>0</v>
      </c>
      <c r="K441" s="871">
        <f t="shared" si="278"/>
        <v>0</v>
      </c>
      <c r="L441" s="871">
        <f t="shared" si="278"/>
        <v>0</v>
      </c>
      <c r="M441" s="871">
        <f t="shared" si="278"/>
        <v>0</v>
      </c>
      <c r="N441" s="871">
        <f t="shared" si="278"/>
        <v>0</v>
      </c>
      <c r="O441" s="873">
        <f t="shared" si="280"/>
        <v>0</v>
      </c>
      <c r="P441" s="861"/>
      <c r="Q441" s="870">
        <f t="shared" si="279"/>
        <v>0</v>
      </c>
      <c r="R441" s="871">
        <f t="shared" si="279"/>
        <v>0</v>
      </c>
      <c r="S441" s="871">
        <f t="shared" si="279"/>
        <v>0</v>
      </c>
      <c r="T441" s="872">
        <f t="shared" si="279"/>
        <v>0</v>
      </c>
      <c r="U441" s="873">
        <f t="shared" si="281"/>
        <v>0</v>
      </c>
      <c r="V441" s="861"/>
      <c r="W441" s="870">
        <f>+W405+W409+W413+W417+W421+W425+W429+W433+W437</f>
        <v>0</v>
      </c>
      <c r="X441" s="873">
        <f>+X405+X409+X413+X417+X421+X425+X429+X433+X437</f>
        <v>0</v>
      </c>
    </row>
    <row r="442" spans="1:27" ht="12" customHeight="1" thickBot="1">
      <c r="C442" s="616"/>
      <c r="D442" s="616"/>
      <c r="E442" s="616"/>
      <c r="F442" s="264"/>
      <c r="G442" s="264"/>
      <c r="H442" s="264"/>
      <c r="I442" s="264"/>
      <c r="J442" s="264"/>
      <c r="K442" s="264"/>
      <c r="L442" s="264"/>
      <c r="M442" s="264"/>
      <c r="N442" s="264"/>
      <c r="O442" s="264"/>
      <c r="P442" s="264"/>
      <c r="Q442" s="264"/>
      <c r="R442" s="264"/>
      <c r="S442" s="264"/>
      <c r="T442" s="264"/>
      <c r="U442" s="264"/>
      <c r="V442" s="264"/>
      <c r="W442" s="264"/>
      <c r="X442" s="264"/>
    </row>
    <row r="443" spans="1:27" s="610" customFormat="1" ht="20.25" customHeight="1" thickBot="1">
      <c r="A443" s="1107" t="s">
        <v>1038</v>
      </c>
      <c r="B443" s="808" t="s">
        <v>19</v>
      </c>
      <c r="C443" s="827">
        <f>+C408+C412+C416+C420+C424+C428+C432+C436+C440</f>
        <v>0</v>
      </c>
      <c r="D443" s="828">
        <f>D439</f>
        <v>151</v>
      </c>
      <c r="E443" s="828">
        <f t="shared" ref="E443" si="282">E439</f>
        <v>0</v>
      </c>
      <c r="F443" s="828">
        <f>F48+F99+F159+F215+F271+F327+F383+F439</f>
        <v>8577</v>
      </c>
      <c r="G443" s="828">
        <f>G48+G99+G159+G215+G271+G327+G383+G439</f>
        <v>8728</v>
      </c>
      <c r="H443" s="829">
        <f>H48+H99+H159+H215+H271+H327+H383+H439</f>
        <v>5160</v>
      </c>
      <c r="I443" s="830"/>
      <c r="J443" s="827">
        <f t="shared" ref="J443:X443" si="283">J48+J99+J159+J215+J271+J327+J383+J439</f>
        <v>0</v>
      </c>
      <c r="K443" s="828">
        <f t="shared" si="283"/>
        <v>919</v>
      </c>
      <c r="L443" s="828">
        <f t="shared" si="283"/>
        <v>0</v>
      </c>
      <c r="M443" s="828">
        <f t="shared" si="283"/>
        <v>29283</v>
      </c>
      <c r="N443" s="828">
        <f t="shared" si="283"/>
        <v>11055</v>
      </c>
      <c r="O443" s="829">
        <f t="shared" si="283"/>
        <v>41257</v>
      </c>
      <c r="P443" s="830">
        <f t="shared" si="283"/>
        <v>0</v>
      </c>
      <c r="Q443" s="827">
        <f t="shared" si="283"/>
        <v>0</v>
      </c>
      <c r="R443" s="828">
        <f t="shared" si="283"/>
        <v>122</v>
      </c>
      <c r="S443" s="828">
        <f t="shared" si="283"/>
        <v>5015</v>
      </c>
      <c r="T443" s="828">
        <f t="shared" si="283"/>
        <v>4999</v>
      </c>
      <c r="U443" s="829">
        <f t="shared" si="283"/>
        <v>10136</v>
      </c>
      <c r="V443" s="830">
        <f t="shared" si="283"/>
        <v>0</v>
      </c>
      <c r="W443" s="827">
        <f t="shared" si="283"/>
        <v>1412</v>
      </c>
      <c r="X443" s="829">
        <f t="shared" si="283"/>
        <v>607</v>
      </c>
      <c r="AA443" s="609"/>
    </row>
    <row r="444" spans="1:27" s="610" customFormat="1" ht="23.25" customHeight="1" thickBot="1">
      <c r="A444" s="1108"/>
      <c r="B444" s="809" t="s">
        <v>21</v>
      </c>
      <c r="C444" s="831">
        <f>+C409+C413+C417+C421+C425+C429+C433+C437+C441</f>
        <v>0</v>
      </c>
      <c r="D444" s="832">
        <f t="shared" ref="D444:E445" si="284">D440</f>
        <v>130</v>
      </c>
      <c r="E444" s="832">
        <f t="shared" si="284"/>
        <v>0</v>
      </c>
      <c r="F444" s="832">
        <f t="shared" ref="F444:G445" si="285">F49+F100+F160+F216+F272+F328+F384+F440</f>
        <v>5166</v>
      </c>
      <c r="G444" s="832">
        <f t="shared" si="285"/>
        <v>5296</v>
      </c>
      <c r="H444" s="833">
        <f t="shared" ref="H444" si="286">H49+H100+H160+H216+H272+H328+H384+H440</f>
        <v>3230</v>
      </c>
      <c r="I444" s="830"/>
      <c r="J444" s="831">
        <f t="shared" ref="J444:X444" si="287">J49+J100+J160+J216+J272+J328+J384+J440</f>
        <v>0</v>
      </c>
      <c r="K444" s="832">
        <f t="shared" si="287"/>
        <v>668</v>
      </c>
      <c r="L444" s="832">
        <f t="shared" si="287"/>
        <v>0</v>
      </c>
      <c r="M444" s="832">
        <f t="shared" si="287"/>
        <v>17285</v>
      </c>
      <c r="N444" s="832">
        <f t="shared" si="287"/>
        <v>6683</v>
      </c>
      <c r="O444" s="833">
        <f t="shared" si="287"/>
        <v>24636</v>
      </c>
      <c r="P444" s="830">
        <f t="shared" si="287"/>
        <v>0</v>
      </c>
      <c r="Q444" s="831">
        <f t="shared" si="287"/>
        <v>0</v>
      </c>
      <c r="R444" s="832">
        <f t="shared" si="287"/>
        <v>99</v>
      </c>
      <c r="S444" s="832">
        <f t="shared" si="287"/>
        <v>3249</v>
      </c>
      <c r="T444" s="832">
        <f t="shared" si="287"/>
        <v>3291</v>
      </c>
      <c r="U444" s="833">
        <f t="shared" si="287"/>
        <v>6639</v>
      </c>
      <c r="V444" s="830">
        <f t="shared" si="287"/>
        <v>0</v>
      </c>
      <c r="W444" s="827">
        <f t="shared" si="287"/>
        <v>859</v>
      </c>
      <c r="X444" s="833">
        <f t="shared" si="287"/>
        <v>406</v>
      </c>
      <c r="AA444" s="609"/>
    </row>
    <row r="445" spans="1:27" s="610" customFormat="1" ht="21" customHeight="1" thickBot="1">
      <c r="A445" s="1109"/>
      <c r="B445" s="810" t="s">
        <v>22</v>
      </c>
      <c r="C445" s="834">
        <f>+C410+C414+C418+C422+C426+C430+C434+C438+C446</f>
        <v>0</v>
      </c>
      <c r="D445" s="835">
        <f t="shared" si="284"/>
        <v>0</v>
      </c>
      <c r="E445" s="835">
        <f t="shared" si="284"/>
        <v>0</v>
      </c>
      <c r="F445" s="835">
        <f t="shared" si="285"/>
        <v>112</v>
      </c>
      <c r="G445" s="835">
        <f t="shared" si="285"/>
        <v>112</v>
      </c>
      <c r="H445" s="836">
        <f t="shared" ref="H445" si="288">H50+H101+H161+H217+H273+H329+H385+H441</f>
        <v>8</v>
      </c>
      <c r="I445" s="830"/>
      <c r="J445" s="834">
        <f t="shared" ref="J445:X445" si="289">J50+J101+J161+J217+J273+J329+J385+J441</f>
        <v>0</v>
      </c>
      <c r="K445" s="835">
        <f t="shared" si="289"/>
        <v>0</v>
      </c>
      <c r="L445" s="835">
        <f t="shared" si="289"/>
        <v>0</v>
      </c>
      <c r="M445" s="835">
        <f t="shared" si="289"/>
        <v>169</v>
      </c>
      <c r="N445" s="835">
        <f t="shared" si="289"/>
        <v>16</v>
      </c>
      <c r="O445" s="836">
        <f t="shared" si="289"/>
        <v>185</v>
      </c>
      <c r="P445" s="830">
        <f t="shared" si="289"/>
        <v>0</v>
      </c>
      <c r="Q445" s="834">
        <f t="shared" si="289"/>
        <v>0</v>
      </c>
      <c r="R445" s="835">
        <f t="shared" si="289"/>
        <v>0</v>
      </c>
      <c r="S445" s="835">
        <f t="shared" si="289"/>
        <v>17</v>
      </c>
      <c r="T445" s="835">
        <f t="shared" si="289"/>
        <v>10</v>
      </c>
      <c r="U445" s="836">
        <f t="shared" si="289"/>
        <v>27</v>
      </c>
      <c r="V445" s="830">
        <f t="shared" si="289"/>
        <v>0</v>
      </c>
      <c r="W445" s="827">
        <f t="shared" si="289"/>
        <v>5</v>
      </c>
      <c r="X445" s="836">
        <f t="shared" si="289"/>
        <v>4</v>
      </c>
      <c r="AA445" s="609"/>
    </row>
    <row r="446" spans="1:27" s="610" customFormat="1">
      <c r="A446" s="661" t="s">
        <v>40</v>
      </c>
      <c r="B446" s="618"/>
      <c r="C446" s="619"/>
      <c r="D446" s="619"/>
      <c r="E446" s="619"/>
      <c r="F446" s="619"/>
      <c r="G446" s="619"/>
      <c r="H446" s="619"/>
      <c r="I446" s="619"/>
      <c r="J446" s="619"/>
      <c r="K446" s="619"/>
      <c r="L446" s="619"/>
      <c r="M446" s="619"/>
      <c r="N446" s="619"/>
      <c r="O446" s="619"/>
      <c r="P446" s="619"/>
      <c r="Q446" s="619"/>
      <c r="R446" s="619"/>
      <c r="S446" s="619"/>
      <c r="T446" s="619"/>
      <c r="U446" s="619"/>
      <c r="V446" s="619"/>
      <c r="W446" s="619"/>
      <c r="X446" s="619"/>
      <c r="AA446" s="609"/>
    </row>
    <row r="447" spans="1:27">
      <c r="A447" s="661" t="s">
        <v>112</v>
      </c>
      <c r="B447" s="618"/>
      <c r="C447" s="619"/>
      <c r="D447" s="619"/>
      <c r="E447" s="619"/>
      <c r="F447" s="619"/>
      <c r="G447" s="619"/>
      <c r="H447" s="619"/>
      <c r="I447" s="619"/>
      <c r="J447" s="619"/>
      <c r="K447" s="619"/>
      <c r="L447" s="619"/>
      <c r="M447" s="619"/>
      <c r="N447" s="619"/>
      <c r="O447" s="619"/>
      <c r="P447" s="619"/>
      <c r="Q447" s="619"/>
      <c r="R447" s="619"/>
      <c r="S447" s="619"/>
      <c r="T447" s="619"/>
      <c r="U447" s="619"/>
      <c r="V447" s="619"/>
      <c r="W447" s="619"/>
      <c r="X447" s="619"/>
    </row>
    <row r="448" spans="1:27">
      <c r="A448" s="677" t="s">
        <v>114</v>
      </c>
      <c r="B448" s="618"/>
      <c r="C448" s="619"/>
      <c r="D448" s="619"/>
      <c r="E448" s="619"/>
      <c r="F448" s="619"/>
      <c r="G448" s="619"/>
      <c r="H448" s="619"/>
      <c r="I448" s="619"/>
      <c r="J448" s="619"/>
      <c r="K448" s="619"/>
      <c r="L448" s="619"/>
      <c r="M448" s="619"/>
      <c r="N448" s="619"/>
      <c r="O448" s="619"/>
      <c r="P448" s="619"/>
      <c r="Q448" s="619"/>
      <c r="R448" s="619"/>
      <c r="S448" s="619"/>
      <c r="T448" s="619"/>
      <c r="U448" s="619"/>
      <c r="V448" s="619"/>
      <c r="W448" s="619"/>
      <c r="X448" s="619"/>
    </row>
    <row r="449" spans="1:24">
      <c r="A449" s="678" t="s">
        <v>120</v>
      </c>
      <c r="B449" s="618"/>
      <c r="C449" s="619"/>
      <c r="D449" s="619"/>
      <c r="E449" s="619"/>
      <c r="F449" s="619"/>
      <c r="G449" s="619"/>
      <c r="H449" s="619"/>
      <c r="I449" s="619"/>
      <c r="J449" s="619"/>
      <c r="K449" s="619"/>
      <c r="L449" s="619"/>
      <c r="M449" s="619"/>
      <c r="N449" s="619"/>
      <c r="O449" s="619"/>
      <c r="P449" s="619"/>
      <c r="Q449" s="619"/>
      <c r="R449" s="619"/>
      <c r="S449" s="619"/>
      <c r="T449" s="619"/>
      <c r="U449" s="619"/>
      <c r="V449" s="619"/>
      <c r="W449" s="619"/>
      <c r="X449" s="619"/>
    </row>
    <row r="450" spans="1:24">
      <c r="A450" s="677" t="s">
        <v>122</v>
      </c>
      <c r="B450" s="618"/>
      <c r="C450" s="619"/>
      <c r="D450" s="619"/>
      <c r="E450" s="619"/>
      <c r="F450" s="619"/>
      <c r="G450" s="619"/>
      <c r="H450" s="619"/>
      <c r="I450" s="619"/>
      <c r="J450" s="619"/>
      <c r="K450" s="619"/>
      <c r="L450" s="619"/>
      <c r="M450" s="619"/>
      <c r="N450" s="619"/>
      <c r="O450" s="619"/>
      <c r="P450" s="619"/>
      <c r="Q450" s="619"/>
      <c r="R450" s="619"/>
      <c r="S450" s="619"/>
      <c r="T450" s="619"/>
      <c r="U450" s="619"/>
      <c r="V450" s="619"/>
      <c r="W450" s="619"/>
      <c r="X450" s="619"/>
    </row>
    <row r="451" spans="1:24">
      <c r="A451" s="617"/>
      <c r="B451" s="618"/>
      <c r="C451" s="619"/>
      <c r="D451" s="619"/>
      <c r="E451" s="619"/>
      <c r="F451" s="619"/>
      <c r="G451" s="619"/>
      <c r="H451" s="619"/>
      <c r="I451" s="619"/>
      <c r="J451" s="619"/>
      <c r="K451" s="619"/>
      <c r="L451" s="619"/>
      <c r="M451" s="619"/>
      <c r="N451" s="619"/>
      <c r="O451" s="619"/>
      <c r="P451" s="619"/>
      <c r="Q451" s="619"/>
      <c r="R451" s="619"/>
      <c r="S451" s="619"/>
      <c r="T451" s="619"/>
      <c r="U451" s="619"/>
      <c r="V451" s="619"/>
      <c r="W451" s="619"/>
      <c r="X451" s="619"/>
    </row>
  </sheetData>
  <mergeCells count="54">
    <mergeCell ref="X68:X69"/>
    <mergeCell ref="A109:W109"/>
    <mergeCell ref="W9:W10"/>
    <mergeCell ref="X9:X10"/>
    <mergeCell ref="W68:W69"/>
    <mergeCell ref="H116:H117"/>
    <mergeCell ref="W116:W117"/>
    <mergeCell ref="A169:W169"/>
    <mergeCell ref="A1:W1"/>
    <mergeCell ref="A2:W2"/>
    <mergeCell ref="H9:H10"/>
    <mergeCell ref="X288:X289"/>
    <mergeCell ref="X176:X177"/>
    <mergeCell ref="A225:W225"/>
    <mergeCell ref="A226:W226"/>
    <mergeCell ref="H232:H233"/>
    <mergeCell ref="W232:W233"/>
    <mergeCell ref="X232:X233"/>
    <mergeCell ref="A281:W281"/>
    <mergeCell ref="A282:W282"/>
    <mergeCell ref="H288:H289"/>
    <mergeCell ref="A235:A237"/>
    <mergeCell ref="A170:W170"/>
    <mergeCell ref="H176:H177"/>
    <mergeCell ref="W176:W177"/>
    <mergeCell ref="A110:W110"/>
    <mergeCell ref="X400:X401"/>
    <mergeCell ref="A307:A309"/>
    <mergeCell ref="A338:W338"/>
    <mergeCell ref="H344:H345"/>
    <mergeCell ref="W344:W345"/>
    <mergeCell ref="X344:X345"/>
    <mergeCell ref="A393:W393"/>
    <mergeCell ref="A337:W337"/>
    <mergeCell ref="A327:A329"/>
    <mergeCell ref="X116:X117"/>
    <mergeCell ref="C113:H113"/>
    <mergeCell ref="W288:W289"/>
    <mergeCell ref="A439:A441"/>
    <mergeCell ref="A443:A445"/>
    <mergeCell ref="A16:A17"/>
    <mergeCell ref="A99:A101"/>
    <mergeCell ref="A271:A273"/>
    <mergeCell ref="A383:A385"/>
    <mergeCell ref="A394:W394"/>
    <mergeCell ref="H400:H401"/>
    <mergeCell ref="W400:W401"/>
    <mergeCell ref="A123:A125"/>
    <mergeCell ref="A127:A129"/>
    <mergeCell ref="A179:A181"/>
    <mergeCell ref="A57:B57"/>
    <mergeCell ref="A59:W59"/>
    <mergeCell ref="A60:W60"/>
    <mergeCell ref="H68:H69"/>
  </mergeCells>
  <hyperlinks>
    <hyperlink ref="A57" location="'Graduation LMD Licence Modéle'!A1" display="Veuillez consulter le lien suivant"/>
  </hyperlinks>
  <printOptions horizontalCentered="1"/>
  <pageMargins left="0.39370078740157483" right="0.39370078740157483" top="0.39370078740157483" bottom="0.39370078740157483" header="0" footer="0"/>
  <pageSetup paperSize="9" scale="56" orientation="landscape" horizontalDpi="4294967294" verticalDpi="4294967294" r:id="rId1"/>
  <headerFooter alignWithMargins="0">
    <oddFooter>&amp;LMESRS/DDP/SDPP/Enquête n°2. Janvier 2017.&amp;C&amp;P/&amp;N</oddFooter>
  </headerFooter>
  <rowBreaks count="7" manualBreakCount="7">
    <brk id="57" max="23" man="1"/>
    <brk id="108" max="23" man="1"/>
    <brk id="168" max="23" man="1"/>
    <brk id="224" max="23" man="1"/>
    <brk id="280" max="23" man="1"/>
    <brk id="336" max="23" man="1"/>
    <brk id="392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JE59"/>
  <sheetViews>
    <sheetView view="pageBreakPreview" zoomScaleNormal="80" zoomScaleSheetLayoutView="100" workbookViewId="0">
      <pane xSplit="2" ySplit="1" topLeftCell="L7" activePane="bottomRight" state="frozen"/>
      <selection pane="topRight" activeCell="C1" sqref="C1"/>
      <selection pane="bottomLeft" activeCell="A7" sqref="A7"/>
      <selection pane="bottomRight" activeCell="AC46" sqref="AC46"/>
    </sheetView>
  </sheetViews>
  <sheetFormatPr baseColWidth="10" defaultColWidth="9.625" defaultRowHeight="15.75"/>
  <cols>
    <col min="1" max="1" width="30.625" style="3" customWidth="1"/>
    <col min="2" max="2" width="3.125" style="2" customWidth="1"/>
    <col min="3" max="7" width="7.75" style="3" customWidth="1"/>
    <col min="8" max="8" width="1.5" style="3" customWidth="1"/>
    <col min="9" max="10" width="7.25" style="3" customWidth="1"/>
    <col min="11" max="11" width="1.5" style="3" customWidth="1"/>
    <col min="12" max="13" width="7.625" style="3" customWidth="1"/>
    <col min="14" max="14" width="1.5" style="3" customWidth="1"/>
    <col min="15" max="15" width="30.625" style="3" customWidth="1"/>
    <col min="16" max="16" width="3.125" style="2" customWidth="1"/>
    <col min="17" max="17" width="6.875" style="3" customWidth="1"/>
    <col min="18" max="18" width="5.875" style="3" customWidth="1"/>
    <col min="19" max="19" width="1.5" style="3" customWidth="1"/>
    <col min="20" max="20" width="6.625" style="3" customWidth="1"/>
    <col min="21" max="21" width="5.875" style="3" customWidth="1"/>
    <col min="22" max="22" width="1.5" style="3" customWidth="1"/>
    <col min="23" max="23" width="6.375" style="3" customWidth="1"/>
    <col min="24" max="24" width="5.875" style="3" customWidth="1"/>
    <col min="25" max="25" width="1.5" style="3" customWidth="1"/>
    <col min="26" max="26" width="7.5" style="3" customWidth="1"/>
    <col min="27" max="27" width="5.875" style="3" customWidth="1"/>
    <col min="28" max="28" width="1.5" style="3" customWidth="1"/>
    <col min="29" max="29" width="6.875" style="3" customWidth="1"/>
    <col min="30" max="30" width="5.875" style="3" customWidth="1"/>
    <col min="31" max="31" width="8.625" style="3" customWidth="1"/>
    <col min="32" max="33" width="9.625" style="3" customWidth="1"/>
    <col min="34" max="34" width="22" style="3" hidden="1" customWidth="1"/>
    <col min="35" max="35" width="3.125" style="2" hidden="1" customWidth="1"/>
    <col min="36" max="52" width="5.125" style="3" hidden="1" customWidth="1"/>
    <col min="53" max="55" width="6.625" style="3" hidden="1" customWidth="1"/>
    <col min="56" max="62" width="0" style="3" hidden="1" customWidth="1"/>
    <col min="63" max="16384" width="9.625" style="3"/>
  </cols>
  <sheetData>
    <row r="1" spans="1:265" ht="18.75">
      <c r="A1" s="1130" t="s">
        <v>26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 t="s">
        <v>26</v>
      </c>
      <c r="P1" s="1130"/>
      <c r="Q1" s="1130"/>
      <c r="R1" s="1130"/>
      <c r="S1" s="1130"/>
      <c r="T1" s="1130"/>
      <c r="U1" s="1130"/>
      <c r="V1" s="1130"/>
      <c r="W1" s="1130"/>
      <c r="X1" s="1130"/>
      <c r="Y1" s="1130"/>
      <c r="Z1" s="1130"/>
      <c r="AA1" s="1130"/>
      <c r="AB1" s="1130"/>
      <c r="AC1" s="1130"/>
      <c r="AD1" s="1130"/>
      <c r="AE1" s="1130"/>
      <c r="AH1" s="23"/>
      <c r="AI1" s="24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</row>
    <row r="2" spans="1:265">
      <c r="A2" s="1112" t="s">
        <v>27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 t="s">
        <v>27</v>
      </c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2"/>
      <c r="AE2" s="1112"/>
      <c r="AH2" s="23"/>
      <c r="AI2" s="24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</row>
    <row r="3" spans="1:265" ht="16.5" thickBot="1">
      <c r="A3" s="350"/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H3" s="23"/>
      <c r="AI3" s="24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</row>
    <row r="4" spans="1:265" ht="24" thickBot="1">
      <c r="A4" s="1142" t="s">
        <v>50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4"/>
      <c r="N4" s="128"/>
      <c r="O4" s="1142" t="s">
        <v>88</v>
      </c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4"/>
      <c r="AH4" s="23"/>
      <c r="AI4" s="24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</row>
    <row r="5" spans="1:265" s="4" customFormat="1" ht="16.5" thickBot="1">
      <c r="A5" s="33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3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6"/>
      <c r="AC5" s="32"/>
      <c r="AD5" s="32"/>
      <c r="AE5" s="32"/>
      <c r="AF5" s="3"/>
      <c r="AG5" s="3"/>
      <c r="AH5" s="23"/>
      <c r="AI5" s="24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</row>
    <row r="6" spans="1:265" s="4" customFormat="1" ht="16.5">
      <c r="A6" s="40" t="s">
        <v>322</v>
      </c>
      <c r="B6" s="41"/>
      <c r="C6" s="41" t="s">
        <v>538</v>
      </c>
      <c r="D6" s="41"/>
      <c r="E6" s="41"/>
      <c r="F6" s="41"/>
      <c r="G6" s="41"/>
      <c r="H6" s="41"/>
      <c r="I6" s="41"/>
      <c r="J6" s="41"/>
      <c r="K6" s="41"/>
      <c r="L6" s="41"/>
      <c r="M6" s="129"/>
      <c r="N6" s="42"/>
      <c r="O6" s="40" t="s">
        <v>149</v>
      </c>
      <c r="P6" s="41"/>
      <c r="Q6" s="41" t="s">
        <v>538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34"/>
      <c r="AD6" s="34"/>
      <c r="AE6" s="35"/>
      <c r="AF6" s="3"/>
      <c r="AG6" s="3"/>
      <c r="AH6" s="23"/>
      <c r="AI6" s="24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</row>
    <row r="7" spans="1:265" s="4" customFormat="1" ht="17.25" customHeight="1" thickBot="1">
      <c r="A7" s="43" t="s">
        <v>150</v>
      </c>
      <c r="B7" s="44"/>
      <c r="C7" s="44" t="s">
        <v>724</v>
      </c>
      <c r="D7" s="44"/>
      <c r="E7" s="44"/>
      <c r="F7" s="44"/>
      <c r="G7" s="44"/>
      <c r="H7" s="44"/>
      <c r="I7" s="44"/>
      <c r="J7" s="44"/>
      <c r="K7" s="44"/>
      <c r="L7" s="44"/>
      <c r="M7" s="225"/>
      <c r="N7" s="42"/>
      <c r="O7" s="43" t="s">
        <v>150</v>
      </c>
      <c r="P7" s="44"/>
      <c r="Q7" s="44" t="s">
        <v>724</v>
      </c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37"/>
      <c r="AD7" s="37"/>
      <c r="AE7" s="38"/>
      <c r="AF7" s="3"/>
      <c r="AG7" s="3"/>
      <c r="AH7" s="23"/>
      <c r="AI7" s="24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</row>
    <row r="8" spans="1:265" ht="16.5" thickBot="1">
      <c r="A8" s="33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3"/>
      <c r="P8" s="32"/>
      <c r="Q8" s="32"/>
      <c r="R8" s="32"/>
      <c r="S8" s="32"/>
      <c r="T8" s="32"/>
      <c r="U8" s="32"/>
      <c r="V8" s="32"/>
      <c r="W8" s="32"/>
      <c r="X8" s="36"/>
      <c r="Y8" s="36"/>
      <c r="Z8" s="32"/>
      <c r="AA8" s="32"/>
      <c r="AB8" s="36"/>
      <c r="AC8" s="32"/>
      <c r="AD8" s="32"/>
      <c r="AE8" s="32"/>
    </row>
    <row r="9" spans="1:265" ht="17.25" thickBot="1">
      <c r="A9" s="32"/>
      <c r="B9" s="32"/>
      <c r="C9" s="58" t="s">
        <v>723</v>
      </c>
      <c r="D9" s="59"/>
      <c r="E9" s="59"/>
      <c r="F9" s="59"/>
      <c r="G9" s="59"/>
      <c r="H9" s="59"/>
      <c r="I9" s="59"/>
      <c r="J9" s="59"/>
      <c r="K9" s="59"/>
      <c r="L9" s="100"/>
      <c r="M9" s="72"/>
      <c r="N9" s="72"/>
      <c r="O9" s="32"/>
      <c r="P9" s="32"/>
      <c r="Q9" s="58" t="s">
        <v>723</v>
      </c>
      <c r="R9" s="59"/>
      <c r="S9" s="59"/>
      <c r="T9" s="59"/>
      <c r="U9" s="59"/>
      <c r="V9" s="59"/>
      <c r="W9" s="130"/>
      <c r="X9" s="130"/>
      <c r="Y9" s="59"/>
      <c r="Z9" s="130"/>
      <c r="AA9" s="130"/>
      <c r="AB9" s="59"/>
      <c r="AC9" s="39"/>
      <c r="AD9" s="32"/>
      <c r="AE9" s="32"/>
    </row>
    <row r="10" spans="1:265" ht="16.5" thickBot="1">
      <c r="A10" s="1"/>
      <c r="O10" s="1"/>
    </row>
    <row r="11" spans="1:265" ht="19.5" thickBot="1">
      <c r="A11" s="6"/>
      <c r="B11" s="7"/>
      <c r="C11" s="51"/>
      <c r="D11" s="52" t="s">
        <v>2</v>
      </c>
      <c r="E11" s="52"/>
      <c r="F11" s="52"/>
      <c r="G11" s="53"/>
      <c r="H11" s="60"/>
      <c r="I11" s="1140" t="s">
        <v>34</v>
      </c>
      <c r="J11" s="1141"/>
      <c r="K11" s="60"/>
      <c r="L11" s="1140" t="s">
        <v>35</v>
      </c>
      <c r="M11" s="1141"/>
      <c r="N11" s="60"/>
      <c r="O11" s="6"/>
      <c r="P11" s="7"/>
      <c r="Q11" s="1140" t="s">
        <v>33</v>
      </c>
      <c r="R11" s="1141"/>
      <c r="S11" s="60"/>
      <c r="T11" s="1140" t="s">
        <v>36</v>
      </c>
      <c r="U11" s="1141"/>
      <c r="V11" s="60"/>
      <c r="W11" s="1140" t="s">
        <v>37</v>
      </c>
      <c r="X11" s="1141"/>
      <c r="Y11" s="60"/>
      <c r="Z11" s="1140" t="s">
        <v>38</v>
      </c>
      <c r="AA11" s="1141"/>
      <c r="AB11" s="60"/>
      <c r="AC11" s="69"/>
      <c r="AD11" s="70" t="s">
        <v>9</v>
      </c>
      <c r="AE11" s="53"/>
    </row>
    <row r="12" spans="1:265" ht="44.25" thickBot="1">
      <c r="A12" s="90" t="s">
        <v>39</v>
      </c>
      <c r="B12" s="46"/>
      <c r="C12" s="54" t="s">
        <v>92</v>
      </c>
      <c r="D12" s="55" t="s">
        <v>93</v>
      </c>
      <c r="E12" s="56" t="s">
        <v>29</v>
      </c>
      <c r="F12" s="56" t="s">
        <v>30</v>
      </c>
      <c r="G12" s="57" t="s">
        <v>31</v>
      </c>
      <c r="H12" s="50"/>
      <c r="I12" s="54" t="s">
        <v>15</v>
      </c>
      <c r="J12" s="57" t="s">
        <v>32</v>
      </c>
      <c r="K12" s="50"/>
      <c r="L12" s="54" t="s">
        <v>15</v>
      </c>
      <c r="M12" s="57" t="s">
        <v>32</v>
      </c>
      <c r="N12" s="50"/>
      <c r="O12" s="90" t="s">
        <v>39</v>
      </c>
      <c r="P12" s="46"/>
      <c r="Q12" s="54" t="s">
        <v>15</v>
      </c>
      <c r="R12" s="57" t="s">
        <v>32</v>
      </c>
      <c r="S12" s="50"/>
      <c r="T12" s="54" t="s">
        <v>15</v>
      </c>
      <c r="U12" s="57" t="s">
        <v>32</v>
      </c>
      <c r="V12" s="50"/>
      <c r="W12" s="54" t="s">
        <v>15</v>
      </c>
      <c r="X12" s="57" t="s">
        <v>32</v>
      </c>
      <c r="Y12" s="50"/>
      <c r="Z12" s="54" t="s">
        <v>15</v>
      </c>
      <c r="AA12" s="57" t="s">
        <v>32</v>
      </c>
      <c r="AB12" s="50"/>
      <c r="AC12" s="54" t="s">
        <v>15</v>
      </c>
      <c r="AD12" s="56" t="s">
        <v>32</v>
      </c>
      <c r="AE12" s="71" t="s">
        <v>9</v>
      </c>
    </row>
    <row r="13" spans="1:265" ht="16.5" thickBot="1">
      <c r="A13" s="20"/>
      <c r="H13" s="4"/>
      <c r="K13" s="4"/>
      <c r="N13" s="4"/>
      <c r="O13" s="20"/>
      <c r="S13" s="4"/>
      <c r="V13" s="4"/>
      <c r="Y13" s="4"/>
      <c r="AB13" s="4"/>
    </row>
    <row r="14" spans="1:265">
      <c r="A14" s="81"/>
      <c r="B14" s="84" t="s">
        <v>19</v>
      </c>
      <c r="C14" s="683">
        <v>151</v>
      </c>
      <c r="D14" s="684">
        <v>0</v>
      </c>
      <c r="E14" s="684">
        <v>1</v>
      </c>
      <c r="F14" s="684">
        <v>4</v>
      </c>
      <c r="G14" s="685">
        <v>0</v>
      </c>
      <c r="H14" s="617"/>
      <c r="I14" s="683">
        <v>165</v>
      </c>
      <c r="J14" s="685">
        <v>2</v>
      </c>
      <c r="K14" s="617"/>
      <c r="L14" s="683">
        <v>158</v>
      </c>
      <c r="M14" s="685">
        <v>7</v>
      </c>
      <c r="N14" s="4"/>
      <c r="O14" s="81"/>
      <c r="P14" s="84" t="s">
        <v>19</v>
      </c>
      <c r="Q14" s="683">
        <v>122</v>
      </c>
      <c r="R14" s="685">
        <v>3</v>
      </c>
      <c r="S14" s="617"/>
      <c r="T14" s="683">
        <v>110</v>
      </c>
      <c r="U14" s="685">
        <v>1</v>
      </c>
      <c r="V14" s="617"/>
      <c r="W14" s="683">
        <v>91</v>
      </c>
      <c r="X14" s="685">
        <v>8</v>
      </c>
      <c r="Y14" s="617"/>
      <c r="Z14" s="683">
        <v>96</v>
      </c>
      <c r="AA14" s="685">
        <v>0</v>
      </c>
      <c r="AB14" s="617"/>
      <c r="AC14" s="683">
        <f>C14+I14+L14+Q14+T14+W14+Z14</f>
        <v>893</v>
      </c>
      <c r="AD14" s="812">
        <f>D14+E14+F14+G14+J14+M14+R14+U14+X14+AA14</f>
        <v>26</v>
      </c>
      <c r="AE14" s="237">
        <f>SUM(AC14:AD14)</f>
        <v>919</v>
      </c>
    </row>
    <row r="15" spans="1:265">
      <c r="A15" s="680" t="s">
        <v>409</v>
      </c>
      <c r="B15" s="85" t="s">
        <v>21</v>
      </c>
      <c r="C15" s="686">
        <f>114+16</f>
        <v>130</v>
      </c>
      <c r="D15" s="687">
        <v>0</v>
      </c>
      <c r="E15" s="687">
        <v>1</v>
      </c>
      <c r="F15" s="687">
        <v>3</v>
      </c>
      <c r="G15" s="688">
        <v>0</v>
      </c>
      <c r="H15" s="617"/>
      <c r="I15" s="686">
        <v>121</v>
      </c>
      <c r="J15" s="688">
        <v>1</v>
      </c>
      <c r="K15" s="617"/>
      <c r="L15" s="686">
        <v>134</v>
      </c>
      <c r="M15" s="688">
        <v>4</v>
      </c>
      <c r="N15" s="4"/>
      <c r="O15" s="680" t="s">
        <v>409</v>
      </c>
      <c r="P15" s="85" t="s">
        <v>21</v>
      </c>
      <c r="Q15" s="686">
        <v>100</v>
      </c>
      <c r="R15" s="688">
        <v>3</v>
      </c>
      <c r="S15" s="617"/>
      <c r="T15" s="686">
        <v>22</v>
      </c>
      <c r="U15" s="688">
        <v>1</v>
      </c>
      <c r="V15" s="617"/>
      <c r="W15" s="686">
        <v>70</v>
      </c>
      <c r="X15" s="688">
        <v>6</v>
      </c>
      <c r="Y15" s="617"/>
      <c r="Z15" s="686">
        <v>72</v>
      </c>
      <c r="AA15" s="688">
        <v>0</v>
      </c>
      <c r="AB15" s="617"/>
      <c r="AC15" s="686">
        <f>C15+I15+L15+Q15+T15+W15+Z15</f>
        <v>649</v>
      </c>
      <c r="AD15" s="813">
        <f>D15+E15+F15+G15+J15+M15+R15+U15+X15+AA15</f>
        <v>19</v>
      </c>
      <c r="AE15" s="406">
        <f>SUM(AC15:AD15)</f>
        <v>668</v>
      </c>
    </row>
    <row r="16" spans="1:265" ht="16.5" thickBot="1">
      <c r="A16" s="83"/>
      <c r="B16" s="86" t="s">
        <v>22</v>
      </c>
      <c r="C16" s="689">
        <v>0</v>
      </c>
      <c r="D16" s="690">
        <v>0</v>
      </c>
      <c r="E16" s="690">
        <v>0</v>
      </c>
      <c r="F16" s="690">
        <v>0</v>
      </c>
      <c r="G16" s="691">
        <v>0</v>
      </c>
      <c r="H16" s="617"/>
      <c r="I16" s="689">
        <v>0</v>
      </c>
      <c r="J16" s="691">
        <v>0</v>
      </c>
      <c r="K16" s="617"/>
      <c r="L16" s="689">
        <v>0</v>
      </c>
      <c r="M16" s="691">
        <v>0</v>
      </c>
      <c r="N16" s="4"/>
      <c r="O16" s="83"/>
      <c r="P16" s="86" t="s">
        <v>22</v>
      </c>
      <c r="Q16" s="689">
        <v>0</v>
      </c>
      <c r="R16" s="691">
        <v>0</v>
      </c>
      <c r="S16" s="617"/>
      <c r="T16" s="689">
        <v>0</v>
      </c>
      <c r="U16" s="691">
        <v>0</v>
      </c>
      <c r="V16" s="617"/>
      <c r="W16" s="689">
        <v>0</v>
      </c>
      <c r="X16" s="691">
        <v>0</v>
      </c>
      <c r="Y16" s="617"/>
      <c r="Z16" s="689">
        <v>0</v>
      </c>
      <c r="AA16" s="691">
        <v>0</v>
      </c>
      <c r="AB16" s="617">
        <v>0</v>
      </c>
      <c r="AC16" s="689">
        <f>C16+I16+L16+Q16+T16+W16+Z16</f>
        <v>0</v>
      </c>
      <c r="AD16" s="815">
        <f>D16+E16+F16+G16+J16+M16+R16+U16+X16+AA16</f>
        <v>0</v>
      </c>
      <c r="AE16" s="407">
        <f>SUM(AC16:AD16)</f>
        <v>0</v>
      </c>
    </row>
    <row r="17" spans="1:31" ht="16.5" thickBot="1">
      <c r="A17" s="20"/>
      <c r="C17" s="616"/>
      <c r="D17" s="616"/>
      <c r="E17" s="616"/>
      <c r="F17" s="616"/>
      <c r="G17" s="616"/>
      <c r="H17" s="617"/>
      <c r="I17" s="616"/>
      <c r="J17" s="616"/>
      <c r="K17" s="617"/>
      <c r="L17" s="616"/>
      <c r="M17" s="616"/>
      <c r="N17" s="4"/>
      <c r="O17" s="20"/>
      <c r="Q17" s="616"/>
      <c r="R17" s="616"/>
      <c r="S17" s="617"/>
      <c r="T17" s="616"/>
      <c r="U17" s="616"/>
      <c r="V17" s="617"/>
      <c r="W17" s="616"/>
      <c r="X17" s="616"/>
      <c r="Y17" s="617"/>
      <c r="Z17" s="616"/>
      <c r="AA17" s="616"/>
      <c r="AB17" s="617"/>
      <c r="AC17" s="616"/>
      <c r="AD17" s="616"/>
      <c r="AE17" s="616"/>
    </row>
    <row r="18" spans="1:31">
      <c r="A18" s="81"/>
      <c r="B18" s="84" t="s">
        <v>19</v>
      </c>
      <c r="C18" s="683"/>
      <c r="D18" s="684"/>
      <c r="E18" s="684"/>
      <c r="F18" s="684"/>
      <c r="G18" s="685"/>
      <c r="H18" s="617"/>
      <c r="I18" s="683"/>
      <c r="J18" s="685"/>
      <c r="K18" s="617"/>
      <c r="L18" s="683"/>
      <c r="M18" s="685"/>
      <c r="N18" s="4"/>
      <c r="O18" s="81"/>
      <c r="P18" s="84" t="s">
        <v>19</v>
      </c>
      <c r="Q18" s="683"/>
      <c r="R18" s="685"/>
      <c r="S18" s="617"/>
      <c r="T18" s="683"/>
      <c r="U18" s="685"/>
      <c r="V18" s="617"/>
      <c r="W18" s="683"/>
      <c r="X18" s="685"/>
      <c r="Y18" s="617"/>
      <c r="Z18" s="683"/>
      <c r="AA18" s="685"/>
      <c r="AB18" s="617"/>
      <c r="AC18" s="683">
        <f>C18+I18+L18+Q18+T18+W18+Z18</f>
        <v>0</v>
      </c>
      <c r="AD18" s="812">
        <f>D18+E18+F18+G18+J18+M18+R18+U18+X18+AA18</f>
        <v>0</v>
      </c>
      <c r="AE18" s="237">
        <f>SUM(AC18:AD18)</f>
        <v>0</v>
      </c>
    </row>
    <row r="19" spans="1:31">
      <c r="A19" s="82"/>
      <c r="B19" s="85" t="s">
        <v>21</v>
      </c>
      <c r="C19" s="686"/>
      <c r="D19" s="687"/>
      <c r="E19" s="687"/>
      <c r="F19" s="687"/>
      <c r="G19" s="688"/>
      <c r="H19" s="617"/>
      <c r="I19" s="686"/>
      <c r="J19" s="688"/>
      <c r="K19" s="617"/>
      <c r="L19" s="686"/>
      <c r="M19" s="688"/>
      <c r="N19" s="4"/>
      <c r="O19" s="82"/>
      <c r="P19" s="85" t="s">
        <v>21</v>
      </c>
      <c r="Q19" s="686"/>
      <c r="R19" s="688"/>
      <c r="S19" s="617"/>
      <c r="T19" s="686"/>
      <c r="U19" s="688"/>
      <c r="V19" s="617"/>
      <c r="W19" s="686"/>
      <c r="X19" s="688"/>
      <c r="Y19" s="617"/>
      <c r="Z19" s="686"/>
      <c r="AA19" s="688"/>
      <c r="AB19" s="617"/>
      <c r="AC19" s="686">
        <f>C19+I19+L19+Q19+T19+W19+Z19</f>
        <v>0</v>
      </c>
      <c r="AD19" s="813">
        <f>D19+E19+F19+G19+J19+M19+R19+U19+X19+AA19</f>
        <v>0</v>
      </c>
      <c r="AE19" s="406">
        <f>SUM(AC19:AD19)</f>
        <v>0</v>
      </c>
    </row>
    <row r="20" spans="1:31" ht="16.5" thickBot="1">
      <c r="A20" s="83"/>
      <c r="B20" s="86" t="s">
        <v>22</v>
      </c>
      <c r="C20" s="689"/>
      <c r="D20" s="690"/>
      <c r="E20" s="690"/>
      <c r="F20" s="690"/>
      <c r="G20" s="691"/>
      <c r="H20" s="617"/>
      <c r="I20" s="689"/>
      <c r="J20" s="691"/>
      <c r="K20" s="617"/>
      <c r="L20" s="689"/>
      <c r="M20" s="691"/>
      <c r="N20" s="4"/>
      <c r="O20" s="83"/>
      <c r="P20" s="86" t="s">
        <v>22</v>
      </c>
      <c r="Q20" s="689"/>
      <c r="R20" s="691"/>
      <c r="S20" s="617"/>
      <c r="T20" s="689"/>
      <c r="U20" s="691"/>
      <c r="V20" s="617"/>
      <c r="W20" s="689"/>
      <c r="X20" s="691"/>
      <c r="Y20" s="617"/>
      <c r="Z20" s="689"/>
      <c r="AA20" s="691"/>
      <c r="AB20" s="617"/>
      <c r="AC20" s="689">
        <f>C20+I20+L20+Q20+T20+W20+Z20</f>
        <v>0</v>
      </c>
      <c r="AD20" s="815">
        <f>D20+E20+F20+G20+J20+M20+R20+U20+X20+AA20</f>
        <v>0</v>
      </c>
      <c r="AE20" s="407">
        <f>SUM(AC20:AD20)</f>
        <v>0</v>
      </c>
    </row>
    <row r="21" spans="1:31" ht="16.5" thickBot="1">
      <c r="A21" s="20"/>
      <c r="C21" s="616"/>
      <c r="D21" s="616"/>
      <c r="E21" s="616"/>
      <c r="F21" s="616"/>
      <c r="G21" s="616"/>
      <c r="H21" s="617"/>
      <c r="I21" s="616"/>
      <c r="J21" s="616"/>
      <c r="K21" s="617"/>
      <c r="L21" s="616"/>
      <c r="M21" s="616"/>
      <c r="N21" s="4"/>
      <c r="O21" s="20"/>
      <c r="Q21" s="616"/>
      <c r="R21" s="616"/>
      <c r="S21" s="617"/>
      <c r="T21" s="616"/>
      <c r="U21" s="616"/>
      <c r="V21" s="617"/>
      <c r="W21" s="616"/>
      <c r="X21" s="616"/>
      <c r="Y21" s="617"/>
      <c r="Z21" s="616"/>
      <c r="AA21" s="616"/>
      <c r="AB21" s="617"/>
      <c r="AC21" s="616"/>
      <c r="AD21" s="616"/>
      <c r="AE21" s="616"/>
    </row>
    <row r="22" spans="1:31">
      <c r="A22" s="81"/>
      <c r="B22" s="84" t="s">
        <v>19</v>
      </c>
      <c r="C22" s="683"/>
      <c r="D22" s="684"/>
      <c r="E22" s="684"/>
      <c r="F22" s="684"/>
      <c r="G22" s="685"/>
      <c r="H22" s="617"/>
      <c r="I22" s="683"/>
      <c r="J22" s="685"/>
      <c r="K22" s="617"/>
      <c r="L22" s="683"/>
      <c r="M22" s="685"/>
      <c r="N22" s="4"/>
      <c r="O22" s="81"/>
      <c r="P22" s="84" t="s">
        <v>19</v>
      </c>
      <c r="Q22" s="683"/>
      <c r="R22" s="685"/>
      <c r="S22" s="617"/>
      <c r="T22" s="683"/>
      <c r="U22" s="685"/>
      <c r="V22" s="617"/>
      <c r="W22" s="683"/>
      <c r="X22" s="685"/>
      <c r="Y22" s="617"/>
      <c r="Z22" s="683"/>
      <c r="AA22" s="685"/>
      <c r="AB22" s="617"/>
      <c r="AC22" s="683">
        <f>C22+I22+L22+Q22+T22+W22+Z22</f>
        <v>0</v>
      </c>
      <c r="AD22" s="812">
        <f>D22+E22+F22+G22+J22+M22+R22+U22+X22+AA22</f>
        <v>0</v>
      </c>
      <c r="AE22" s="237">
        <f>SUM(AC22:AD22)</f>
        <v>0</v>
      </c>
    </row>
    <row r="23" spans="1:31">
      <c r="A23" s="82"/>
      <c r="B23" s="85" t="s">
        <v>21</v>
      </c>
      <c r="C23" s="686"/>
      <c r="D23" s="687"/>
      <c r="E23" s="687"/>
      <c r="F23" s="687"/>
      <c r="G23" s="688"/>
      <c r="H23" s="617"/>
      <c r="I23" s="686"/>
      <c r="J23" s="688"/>
      <c r="K23" s="617"/>
      <c r="L23" s="686"/>
      <c r="M23" s="688"/>
      <c r="N23" s="4"/>
      <c r="O23" s="82"/>
      <c r="P23" s="85" t="s">
        <v>21</v>
      </c>
      <c r="Q23" s="686"/>
      <c r="R23" s="688"/>
      <c r="S23" s="617"/>
      <c r="T23" s="686"/>
      <c r="U23" s="688"/>
      <c r="V23" s="617"/>
      <c r="W23" s="686"/>
      <c r="X23" s="688"/>
      <c r="Y23" s="617"/>
      <c r="Z23" s="686"/>
      <c r="AA23" s="688"/>
      <c r="AB23" s="617"/>
      <c r="AC23" s="686">
        <f>C23+I23+L23+Q23+T23+W23+Z23</f>
        <v>0</v>
      </c>
      <c r="AD23" s="813">
        <f>D23+E23+F23+G23+J23+M23+R23+U23+X23+AA23</f>
        <v>0</v>
      </c>
      <c r="AE23" s="406">
        <f>SUM(AC23:AD23)</f>
        <v>0</v>
      </c>
    </row>
    <row r="24" spans="1:31" ht="16.5" thickBot="1">
      <c r="A24" s="83"/>
      <c r="B24" s="86" t="s">
        <v>22</v>
      </c>
      <c r="C24" s="689"/>
      <c r="D24" s="690"/>
      <c r="E24" s="690"/>
      <c r="F24" s="690"/>
      <c r="G24" s="691"/>
      <c r="H24" s="617"/>
      <c r="I24" s="689"/>
      <c r="J24" s="691"/>
      <c r="K24" s="617"/>
      <c r="L24" s="689"/>
      <c r="M24" s="691"/>
      <c r="N24" s="4"/>
      <c r="O24" s="83"/>
      <c r="P24" s="86" t="s">
        <v>22</v>
      </c>
      <c r="Q24" s="689"/>
      <c r="R24" s="691"/>
      <c r="S24" s="617"/>
      <c r="T24" s="689"/>
      <c r="U24" s="691"/>
      <c r="V24" s="617"/>
      <c r="W24" s="689"/>
      <c r="X24" s="691"/>
      <c r="Y24" s="617"/>
      <c r="Z24" s="689"/>
      <c r="AA24" s="691"/>
      <c r="AB24" s="617"/>
      <c r="AC24" s="689">
        <f>C24+I24+L24+Q24+T24+W24+Z24</f>
        <v>0</v>
      </c>
      <c r="AD24" s="815">
        <f>D24+E24+F24+G24+J24+M24+R24+U24+X24+AA24</f>
        <v>0</v>
      </c>
      <c r="AE24" s="407">
        <f>SUM(AC24:AD24)</f>
        <v>0</v>
      </c>
    </row>
    <row r="25" spans="1:31" ht="16.5" thickBot="1">
      <c r="A25" s="20"/>
      <c r="C25" s="616"/>
      <c r="D25" s="616"/>
      <c r="E25" s="616"/>
      <c r="F25" s="616"/>
      <c r="G25" s="616"/>
      <c r="H25" s="617"/>
      <c r="I25" s="616"/>
      <c r="J25" s="616"/>
      <c r="K25" s="617"/>
      <c r="L25" s="616"/>
      <c r="M25" s="616"/>
      <c r="N25" s="4"/>
      <c r="O25" s="20"/>
      <c r="Q25" s="616"/>
      <c r="R25" s="616"/>
      <c r="S25" s="617"/>
      <c r="T25" s="616"/>
      <c r="U25" s="616"/>
      <c r="V25" s="617"/>
      <c r="W25" s="616"/>
      <c r="X25" s="616"/>
      <c r="Y25" s="617"/>
      <c r="Z25" s="616"/>
      <c r="AA25" s="616"/>
      <c r="AB25" s="617"/>
      <c r="AC25" s="616"/>
      <c r="AD25" s="616"/>
      <c r="AE25" s="616"/>
    </row>
    <row r="26" spans="1:31">
      <c r="A26" s="81"/>
      <c r="B26" s="84" t="s">
        <v>19</v>
      </c>
      <c r="C26" s="683"/>
      <c r="D26" s="684"/>
      <c r="E26" s="684"/>
      <c r="F26" s="684"/>
      <c r="G26" s="685"/>
      <c r="H26" s="617"/>
      <c r="I26" s="683"/>
      <c r="J26" s="685"/>
      <c r="K26" s="617"/>
      <c r="L26" s="683"/>
      <c r="M26" s="685"/>
      <c r="N26" s="4"/>
      <c r="O26" s="81"/>
      <c r="P26" s="84" t="s">
        <v>19</v>
      </c>
      <c r="Q26" s="683"/>
      <c r="R26" s="685"/>
      <c r="S26" s="617"/>
      <c r="T26" s="683"/>
      <c r="U26" s="685"/>
      <c r="V26" s="617"/>
      <c r="W26" s="683"/>
      <c r="X26" s="685"/>
      <c r="Y26" s="617"/>
      <c r="Z26" s="683"/>
      <c r="AA26" s="685"/>
      <c r="AB26" s="617"/>
      <c r="AC26" s="683">
        <f>C26+I26+L26+Q26+T26+W26+Z26</f>
        <v>0</v>
      </c>
      <c r="AD26" s="812">
        <f>D26+E26+F26+G26+J26+M26+R26+U26+X26+AA26</f>
        <v>0</v>
      </c>
      <c r="AE26" s="237">
        <f>SUM(AC26:AD26)</f>
        <v>0</v>
      </c>
    </row>
    <row r="27" spans="1:31">
      <c r="A27" s="82"/>
      <c r="B27" s="85" t="s">
        <v>21</v>
      </c>
      <c r="C27" s="686"/>
      <c r="D27" s="687"/>
      <c r="E27" s="687"/>
      <c r="F27" s="687"/>
      <c r="G27" s="688"/>
      <c r="H27" s="617"/>
      <c r="I27" s="686"/>
      <c r="J27" s="688"/>
      <c r="K27" s="617"/>
      <c r="L27" s="686"/>
      <c r="M27" s="688"/>
      <c r="N27" s="4"/>
      <c r="O27" s="82"/>
      <c r="P27" s="85" t="s">
        <v>21</v>
      </c>
      <c r="Q27" s="686"/>
      <c r="R27" s="688"/>
      <c r="S27" s="617"/>
      <c r="T27" s="686"/>
      <c r="U27" s="688"/>
      <c r="V27" s="617"/>
      <c r="W27" s="686"/>
      <c r="X27" s="688"/>
      <c r="Y27" s="617"/>
      <c r="Z27" s="686"/>
      <c r="AA27" s="688"/>
      <c r="AB27" s="617"/>
      <c r="AC27" s="686">
        <f>C27+I27+L27+Q27+T27+W27+Z27</f>
        <v>0</v>
      </c>
      <c r="AD27" s="813">
        <f>D27+E27+F27+G27+J27+M27+R27+U27+X27+AA27</f>
        <v>0</v>
      </c>
      <c r="AE27" s="406">
        <f>SUM(AC27:AD27)</f>
        <v>0</v>
      </c>
    </row>
    <row r="28" spans="1:31" ht="16.5" thickBot="1">
      <c r="A28" s="83"/>
      <c r="B28" s="86" t="s">
        <v>22</v>
      </c>
      <c r="C28" s="689"/>
      <c r="D28" s="690"/>
      <c r="E28" s="690"/>
      <c r="F28" s="690"/>
      <c r="G28" s="691"/>
      <c r="H28" s="617"/>
      <c r="I28" s="689"/>
      <c r="J28" s="691"/>
      <c r="K28" s="617"/>
      <c r="L28" s="689"/>
      <c r="M28" s="691"/>
      <c r="N28" s="4"/>
      <c r="O28" s="83"/>
      <c r="P28" s="86" t="s">
        <v>22</v>
      </c>
      <c r="Q28" s="689"/>
      <c r="R28" s="691"/>
      <c r="S28" s="617"/>
      <c r="T28" s="689"/>
      <c r="U28" s="691"/>
      <c r="V28" s="617"/>
      <c r="W28" s="689"/>
      <c r="X28" s="691"/>
      <c r="Y28" s="617"/>
      <c r="Z28" s="689"/>
      <c r="AA28" s="691"/>
      <c r="AB28" s="617"/>
      <c r="AC28" s="689">
        <f>C28+I28+L28+Q28+T28+W28+Z28</f>
        <v>0</v>
      </c>
      <c r="AD28" s="815">
        <f>D28+E28+F28+G28+J28+M28+R28+U28+X28+AA28</f>
        <v>0</v>
      </c>
      <c r="AE28" s="407">
        <f>SUM(AC28:AD28)</f>
        <v>0</v>
      </c>
    </row>
    <row r="29" spans="1:31" ht="16.5" thickBot="1">
      <c r="A29" s="20"/>
      <c r="C29" s="616"/>
      <c r="D29" s="616"/>
      <c r="E29" s="616"/>
      <c r="F29" s="616"/>
      <c r="G29" s="616"/>
      <c r="H29" s="617"/>
      <c r="I29" s="616"/>
      <c r="J29" s="616"/>
      <c r="K29" s="617"/>
      <c r="L29" s="616"/>
      <c r="M29" s="616"/>
      <c r="N29" s="4"/>
      <c r="O29" s="20"/>
      <c r="Q29" s="616"/>
      <c r="R29" s="616"/>
      <c r="S29" s="617"/>
      <c r="T29" s="616"/>
      <c r="U29" s="616"/>
      <c r="V29" s="617"/>
      <c r="W29" s="616"/>
      <c r="X29" s="616"/>
      <c r="Y29" s="617"/>
      <c r="Z29" s="616"/>
      <c r="AA29" s="616"/>
      <c r="AB29" s="617"/>
      <c r="AC29" s="616"/>
      <c r="AD29" s="616"/>
      <c r="AE29" s="616"/>
    </row>
    <row r="30" spans="1:31">
      <c r="A30" s="81"/>
      <c r="B30" s="84" t="s">
        <v>19</v>
      </c>
      <c r="C30" s="683"/>
      <c r="D30" s="684"/>
      <c r="E30" s="684"/>
      <c r="F30" s="684"/>
      <c r="G30" s="685"/>
      <c r="H30" s="617"/>
      <c r="I30" s="683"/>
      <c r="J30" s="685"/>
      <c r="K30" s="617"/>
      <c r="L30" s="683"/>
      <c r="M30" s="685"/>
      <c r="N30" s="4"/>
      <c r="O30" s="81"/>
      <c r="P30" s="84" t="s">
        <v>19</v>
      </c>
      <c r="Q30" s="683"/>
      <c r="R30" s="685"/>
      <c r="S30" s="617"/>
      <c r="T30" s="683"/>
      <c r="U30" s="685"/>
      <c r="V30" s="617"/>
      <c r="W30" s="683"/>
      <c r="X30" s="685"/>
      <c r="Y30" s="617"/>
      <c r="Z30" s="683"/>
      <c r="AA30" s="685"/>
      <c r="AB30" s="617"/>
      <c r="AC30" s="683">
        <f>C30+I30+L30+Q30+T30+W30+Z30</f>
        <v>0</v>
      </c>
      <c r="AD30" s="812">
        <f>D30+E30+F30+G30+J30+M30+R30+U30+X30+AA30</f>
        <v>0</v>
      </c>
      <c r="AE30" s="237">
        <f>SUM(AC30:AD30)</f>
        <v>0</v>
      </c>
    </row>
    <row r="31" spans="1:31">
      <c r="A31" s="82"/>
      <c r="B31" s="85" t="s">
        <v>21</v>
      </c>
      <c r="C31" s="686"/>
      <c r="D31" s="687"/>
      <c r="E31" s="687"/>
      <c r="F31" s="687"/>
      <c r="G31" s="688"/>
      <c r="H31" s="617"/>
      <c r="I31" s="686"/>
      <c r="J31" s="688"/>
      <c r="K31" s="617"/>
      <c r="L31" s="686"/>
      <c r="M31" s="688"/>
      <c r="N31" s="4"/>
      <c r="O31" s="82"/>
      <c r="P31" s="85" t="s">
        <v>21</v>
      </c>
      <c r="Q31" s="686"/>
      <c r="R31" s="688"/>
      <c r="S31" s="617"/>
      <c r="T31" s="686"/>
      <c r="U31" s="688"/>
      <c r="V31" s="617"/>
      <c r="W31" s="686"/>
      <c r="X31" s="688"/>
      <c r="Y31" s="617"/>
      <c r="Z31" s="686"/>
      <c r="AA31" s="688"/>
      <c r="AB31" s="617"/>
      <c r="AC31" s="686">
        <f>C31+I31+L31+Q31+T31+W31+Z31</f>
        <v>0</v>
      </c>
      <c r="AD31" s="813">
        <f>D31+E31+F31+G31+J31+M31+R31+U31+X31+AA31</f>
        <v>0</v>
      </c>
      <c r="AE31" s="406">
        <f>SUM(AC31:AD31)</f>
        <v>0</v>
      </c>
    </row>
    <row r="32" spans="1:31" ht="16.5" thickBot="1">
      <c r="A32" s="83"/>
      <c r="B32" s="86" t="s">
        <v>22</v>
      </c>
      <c r="C32" s="689"/>
      <c r="D32" s="690"/>
      <c r="E32" s="690"/>
      <c r="F32" s="690"/>
      <c r="G32" s="691"/>
      <c r="H32" s="617"/>
      <c r="I32" s="689"/>
      <c r="J32" s="691"/>
      <c r="K32" s="617"/>
      <c r="L32" s="689"/>
      <c r="M32" s="691"/>
      <c r="N32" s="4"/>
      <c r="O32" s="83"/>
      <c r="P32" s="86" t="s">
        <v>22</v>
      </c>
      <c r="Q32" s="689"/>
      <c r="R32" s="691"/>
      <c r="S32" s="617"/>
      <c r="T32" s="689"/>
      <c r="U32" s="691"/>
      <c r="V32" s="617"/>
      <c r="W32" s="689"/>
      <c r="X32" s="691"/>
      <c r="Y32" s="617"/>
      <c r="Z32" s="689"/>
      <c r="AA32" s="691"/>
      <c r="AB32" s="617"/>
      <c r="AC32" s="689">
        <f>C32+I32+L32+Q32+T32+W32+Z32</f>
        <v>0</v>
      </c>
      <c r="AD32" s="815">
        <f>D32+E32+F32+G32+J32+M32+R32+U32+X32+AA32</f>
        <v>0</v>
      </c>
      <c r="AE32" s="407">
        <f>SUM(AC32:AD32)</f>
        <v>0</v>
      </c>
    </row>
    <row r="33" spans="1:31" ht="16.5" thickBot="1">
      <c r="A33" s="20"/>
      <c r="C33" s="616"/>
      <c r="D33" s="616"/>
      <c r="E33" s="616"/>
      <c r="F33" s="616"/>
      <c r="G33" s="616"/>
      <c r="H33" s="617"/>
      <c r="I33" s="616"/>
      <c r="J33" s="616"/>
      <c r="K33" s="617"/>
      <c r="L33" s="616"/>
      <c r="M33" s="616"/>
      <c r="N33" s="4"/>
      <c r="O33" s="20"/>
      <c r="Q33" s="616"/>
      <c r="R33" s="616"/>
      <c r="S33" s="617"/>
      <c r="T33" s="616"/>
      <c r="U33" s="616"/>
      <c r="V33" s="617"/>
      <c r="W33" s="616"/>
      <c r="X33" s="616"/>
      <c r="Y33" s="617"/>
      <c r="Z33" s="616"/>
      <c r="AA33" s="616"/>
      <c r="AB33" s="617"/>
      <c r="AC33" s="616"/>
      <c r="AD33" s="616"/>
      <c r="AE33" s="616"/>
    </row>
    <row r="34" spans="1:31">
      <c r="A34" s="81"/>
      <c r="B34" s="84" t="s">
        <v>19</v>
      </c>
      <c r="C34" s="683"/>
      <c r="D34" s="684"/>
      <c r="E34" s="684"/>
      <c r="F34" s="684"/>
      <c r="G34" s="685"/>
      <c r="H34" s="617"/>
      <c r="I34" s="683"/>
      <c r="J34" s="685"/>
      <c r="K34" s="617"/>
      <c r="L34" s="683"/>
      <c r="M34" s="685"/>
      <c r="N34" s="4"/>
      <c r="O34" s="81"/>
      <c r="P34" s="84" t="s">
        <v>19</v>
      </c>
      <c r="Q34" s="683"/>
      <c r="R34" s="685"/>
      <c r="S34" s="617"/>
      <c r="T34" s="683"/>
      <c r="U34" s="685"/>
      <c r="V34" s="617"/>
      <c r="W34" s="683"/>
      <c r="X34" s="685"/>
      <c r="Y34" s="617"/>
      <c r="Z34" s="683"/>
      <c r="AA34" s="685"/>
      <c r="AB34" s="617"/>
      <c r="AC34" s="683">
        <f>C34+I34+L34+Q34+T34+W34+Z34</f>
        <v>0</v>
      </c>
      <c r="AD34" s="812">
        <f>D34+E34+F34+G34+J34+M34+R34+U34+X34+AA34</f>
        <v>0</v>
      </c>
      <c r="AE34" s="237">
        <f>SUM(AC34:AD34)</f>
        <v>0</v>
      </c>
    </row>
    <row r="35" spans="1:31">
      <c r="A35" s="82"/>
      <c r="B35" s="85" t="s">
        <v>21</v>
      </c>
      <c r="C35" s="686"/>
      <c r="D35" s="687"/>
      <c r="E35" s="687"/>
      <c r="F35" s="687"/>
      <c r="G35" s="688"/>
      <c r="H35" s="617"/>
      <c r="I35" s="686"/>
      <c r="J35" s="688"/>
      <c r="K35" s="617"/>
      <c r="L35" s="686"/>
      <c r="M35" s="688"/>
      <c r="N35" s="4"/>
      <c r="O35" s="82"/>
      <c r="P35" s="85" t="s">
        <v>21</v>
      </c>
      <c r="Q35" s="686"/>
      <c r="R35" s="688"/>
      <c r="S35" s="617"/>
      <c r="T35" s="686"/>
      <c r="U35" s="688"/>
      <c r="V35" s="617"/>
      <c r="W35" s="686"/>
      <c r="X35" s="688"/>
      <c r="Y35" s="617"/>
      <c r="Z35" s="686"/>
      <c r="AA35" s="688"/>
      <c r="AB35" s="617"/>
      <c r="AC35" s="686">
        <f>C35+I35+L35+Q35+T35+W35+Z35</f>
        <v>0</v>
      </c>
      <c r="AD35" s="813">
        <f>D35+E35+F35+G35+J35+M35+R35+U35+X35+AA35</f>
        <v>0</v>
      </c>
      <c r="AE35" s="406">
        <f>SUM(AC35:AD35)</f>
        <v>0</v>
      </c>
    </row>
    <row r="36" spans="1:31" ht="16.5" thickBot="1">
      <c r="A36" s="83"/>
      <c r="B36" s="86" t="s">
        <v>22</v>
      </c>
      <c r="C36" s="689"/>
      <c r="D36" s="690"/>
      <c r="E36" s="690"/>
      <c r="F36" s="690"/>
      <c r="G36" s="691"/>
      <c r="H36" s="617"/>
      <c r="I36" s="689"/>
      <c r="J36" s="691"/>
      <c r="K36" s="617"/>
      <c r="L36" s="689"/>
      <c r="M36" s="691"/>
      <c r="N36" s="4"/>
      <c r="O36" s="83"/>
      <c r="P36" s="86" t="s">
        <v>22</v>
      </c>
      <c r="Q36" s="689"/>
      <c r="R36" s="691"/>
      <c r="S36" s="617"/>
      <c r="T36" s="689"/>
      <c r="U36" s="691"/>
      <c r="V36" s="617"/>
      <c r="W36" s="689"/>
      <c r="X36" s="691"/>
      <c r="Y36" s="617"/>
      <c r="Z36" s="689"/>
      <c r="AA36" s="691"/>
      <c r="AB36" s="617"/>
      <c r="AC36" s="689">
        <f>C36+I36+L36+Q36+T36+W36+Z36</f>
        <v>0</v>
      </c>
      <c r="AD36" s="815">
        <f>D36+E36+F36+G36+J36+M36+R36+U36+X36+AA36</f>
        <v>0</v>
      </c>
      <c r="AE36" s="407">
        <f>SUM(AC36:AD36)</f>
        <v>0</v>
      </c>
    </row>
    <row r="37" spans="1:31" ht="16.5" thickBot="1">
      <c r="A37" s="20"/>
      <c r="C37" s="616"/>
      <c r="D37" s="616"/>
      <c r="E37" s="616"/>
      <c r="F37" s="616"/>
      <c r="G37" s="616"/>
      <c r="H37" s="617"/>
      <c r="I37" s="616"/>
      <c r="J37" s="616"/>
      <c r="K37" s="617"/>
      <c r="L37" s="616"/>
      <c r="M37" s="616"/>
      <c r="N37" s="4"/>
      <c r="O37" s="20"/>
      <c r="Q37" s="616"/>
      <c r="R37" s="616"/>
      <c r="S37" s="617"/>
      <c r="T37" s="616"/>
      <c r="U37" s="616"/>
      <c r="V37" s="617"/>
      <c r="W37" s="616"/>
      <c r="X37" s="616"/>
      <c r="Y37" s="617"/>
      <c r="Z37" s="616"/>
      <c r="AA37" s="616"/>
      <c r="AB37" s="617"/>
      <c r="AC37" s="616"/>
      <c r="AD37" s="616"/>
      <c r="AE37" s="616"/>
    </row>
    <row r="38" spans="1:31">
      <c r="A38" s="87"/>
      <c r="B38" s="84" t="s">
        <v>19</v>
      </c>
      <c r="C38" s="683"/>
      <c r="D38" s="684"/>
      <c r="E38" s="684"/>
      <c r="F38" s="684"/>
      <c r="G38" s="685"/>
      <c r="H38" s="617"/>
      <c r="I38" s="683"/>
      <c r="J38" s="685"/>
      <c r="K38" s="617"/>
      <c r="L38" s="683"/>
      <c r="M38" s="685"/>
      <c r="N38" s="4"/>
      <c r="O38" s="87"/>
      <c r="P38" s="84" t="s">
        <v>19</v>
      </c>
      <c r="Q38" s="683"/>
      <c r="R38" s="685"/>
      <c r="S38" s="617"/>
      <c r="T38" s="683"/>
      <c r="U38" s="685"/>
      <c r="V38" s="617"/>
      <c r="W38" s="683"/>
      <c r="X38" s="685"/>
      <c r="Y38" s="617"/>
      <c r="Z38" s="683"/>
      <c r="AA38" s="685"/>
      <c r="AB38" s="617"/>
      <c r="AC38" s="683">
        <f>C38+I38+L38+Q38+T38+W38+Z38</f>
        <v>0</v>
      </c>
      <c r="AD38" s="812">
        <f>D38+E38+F38+G38+J38+M38+R38+U38+X38+AA38</f>
        <v>0</v>
      </c>
      <c r="AE38" s="237">
        <f>SUM(AC38:AD38)</f>
        <v>0</v>
      </c>
    </row>
    <row r="39" spans="1:31">
      <c r="A39" s="82"/>
      <c r="B39" s="85" t="s">
        <v>21</v>
      </c>
      <c r="C39" s="686"/>
      <c r="D39" s="687"/>
      <c r="E39" s="687"/>
      <c r="F39" s="687"/>
      <c r="G39" s="688"/>
      <c r="H39" s="617"/>
      <c r="I39" s="686"/>
      <c r="J39" s="688"/>
      <c r="K39" s="617"/>
      <c r="L39" s="686"/>
      <c r="M39" s="688"/>
      <c r="N39" s="4"/>
      <c r="O39" s="82"/>
      <c r="P39" s="85" t="s">
        <v>21</v>
      </c>
      <c r="Q39" s="686"/>
      <c r="R39" s="688"/>
      <c r="S39" s="617"/>
      <c r="T39" s="686"/>
      <c r="U39" s="688"/>
      <c r="V39" s="617"/>
      <c r="W39" s="686"/>
      <c r="X39" s="688"/>
      <c r="Y39" s="617"/>
      <c r="Z39" s="686"/>
      <c r="AA39" s="688"/>
      <c r="AB39" s="617"/>
      <c r="AC39" s="686">
        <f>C39+I39+L39+Q39+T39+W39+Z39</f>
        <v>0</v>
      </c>
      <c r="AD39" s="813">
        <f>D39+E39+F39+G39+J39+M39+R39+U39+X39+AA39</f>
        <v>0</v>
      </c>
      <c r="AE39" s="406">
        <f>SUM(AC39:AD39)</f>
        <v>0</v>
      </c>
    </row>
    <row r="40" spans="1:31" ht="16.5" thickBot="1">
      <c r="A40" s="83"/>
      <c r="B40" s="86" t="s">
        <v>22</v>
      </c>
      <c r="C40" s="689"/>
      <c r="D40" s="690"/>
      <c r="E40" s="690"/>
      <c r="F40" s="690"/>
      <c r="G40" s="691"/>
      <c r="H40" s="617"/>
      <c r="I40" s="689"/>
      <c r="J40" s="691"/>
      <c r="K40" s="617"/>
      <c r="L40" s="689"/>
      <c r="M40" s="691"/>
      <c r="N40" s="4"/>
      <c r="O40" s="83"/>
      <c r="P40" s="86" t="s">
        <v>22</v>
      </c>
      <c r="Q40" s="689"/>
      <c r="R40" s="691"/>
      <c r="S40" s="617"/>
      <c r="T40" s="689"/>
      <c r="U40" s="691"/>
      <c r="V40" s="617"/>
      <c r="W40" s="689"/>
      <c r="X40" s="691"/>
      <c r="Y40" s="617"/>
      <c r="Z40" s="689"/>
      <c r="AA40" s="691"/>
      <c r="AB40" s="617"/>
      <c r="AC40" s="689">
        <f>C40+I40+L40+Q40+T40+W40+Z40</f>
        <v>0</v>
      </c>
      <c r="AD40" s="815">
        <f>D40+E40+F40+G40+J40+M40+R40+U40+X40+AA40</f>
        <v>0</v>
      </c>
      <c r="AE40" s="407">
        <f>SUM(AC40:AD40)</f>
        <v>0</v>
      </c>
    </row>
    <row r="41" spans="1:31" ht="16.5" thickBot="1">
      <c r="A41" s="20"/>
      <c r="C41" s="616"/>
      <c r="D41" s="616"/>
      <c r="E41" s="616"/>
      <c r="F41" s="616"/>
      <c r="G41" s="616"/>
      <c r="H41" s="617"/>
      <c r="I41" s="616"/>
      <c r="J41" s="616"/>
      <c r="K41" s="617"/>
      <c r="L41" s="616"/>
      <c r="M41" s="616"/>
      <c r="N41" s="4"/>
      <c r="O41" s="20"/>
      <c r="Q41" s="616"/>
      <c r="R41" s="616"/>
      <c r="S41" s="617"/>
      <c r="T41" s="616"/>
      <c r="U41" s="616"/>
      <c r="V41" s="617"/>
      <c r="W41" s="616"/>
      <c r="X41" s="616"/>
      <c r="Y41" s="617"/>
      <c r="Z41" s="616"/>
      <c r="AA41" s="616"/>
      <c r="AB41" s="617"/>
      <c r="AC41" s="616"/>
      <c r="AD41" s="616"/>
      <c r="AE41" s="616"/>
    </row>
    <row r="42" spans="1:31">
      <c r="A42" s="87"/>
      <c r="B42" s="84" t="s">
        <v>19</v>
      </c>
      <c r="C42" s="683"/>
      <c r="D42" s="684"/>
      <c r="E42" s="684"/>
      <c r="F42" s="684"/>
      <c r="G42" s="685"/>
      <c r="H42" s="617"/>
      <c r="I42" s="683"/>
      <c r="J42" s="685"/>
      <c r="K42" s="617"/>
      <c r="L42" s="683"/>
      <c r="M42" s="685"/>
      <c r="N42" s="4"/>
      <c r="O42" s="87"/>
      <c r="P42" s="84" t="s">
        <v>19</v>
      </c>
      <c r="Q42" s="683"/>
      <c r="R42" s="685"/>
      <c r="S42" s="617"/>
      <c r="T42" s="683"/>
      <c r="U42" s="685"/>
      <c r="V42" s="617"/>
      <c r="W42" s="683"/>
      <c r="X42" s="685"/>
      <c r="Y42" s="617"/>
      <c r="Z42" s="683"/>
      <c r="AA42" s="685"/>
      <c r="AB42" s="617"/>
      <c r="AC42" s="235">
        <f>C42+I42+L42+Q42+T42+W42+Z42</f>
        <v>0</v>
      </c>
      <c r="AD42" s="236">
        <f>D42+E42+F42+G42+J42+M42+R42+U42+X42+AA42</f>
        <v>0</v>
      </c>
      <c r="AE42" s="237">
        <f>SUM(AC42:AD42)</f>
        <v>0</v>
      </c>
    </row>
    <row r="43" spans="1:31">
      <c r="A43" s="82"/>
      <c r="B43" s="85" t="s">
        <v>21</v>
      </c>
      <c r="C43" s="686"/>
      <c r="D43" s="687"/>
      <c r="E43" s="687"/>
      <c r="F43" s="687"/>
      <c r="G43" s="688"/>
      <c r="H43" s="617"/>
      <c r="I43" s="686"/>
      <c r="J43" s="688"/>
      <c r="K43" s="617"/>
      <c r="L43" s="686"/>
      <c r="M43" s="688"/>
      <c r="N43" s="4"/>
      <c r="O43" s="82"/>
      <c r="P43" s="85" t="s">
        <v>21</v>
      </c>
      <c r="Q43" s="686"/>
      <c r="R43" s="688"/>
      <c r="S43" s="617"/>
      <c r="T43" s="686"/>
      <c r="U43" s="688"/>
      <c r="V43" s="617"/>
      <c r="W43" s="686"/>
      <c r="X43" s="688"/>
      <c r="Y43" s="617"/>
      <c r="Z43" s="686"/>
      <c r="AA43" s="688"/>
      <c r="AB43" s="617"/>
      <c r="AC43" s="401">
        <f>C43+I43+L43+Q43+T43+W43+Z43</f>
        <v>0</v>
      </c>
      <c r="AD43" s="402">
        <f>D43+E43+F43+G43+J43+M43+R43+U43+X43+AA43</f>
        <v>0</v>
      </c>
      <c r="AE43" s="406">
        <f>SUM(AC43:AD43)</f>
        <v>0</v>
      </c>
    </row>
    <row r="44" spans="1:31" ht="16.5" thickBot="1">
      <c r="A44" s="83"/>
      <c r="B44" s="86" t="s">
        <v>22</v>
      </c>
      <c r="C44" s="689"/>
      <c r="D44" s="690"/>
      <c r="E44" s="690"/>
      <c r="F44" s="690"/>
      <c r="G44" s="691"/>
      <c r="H44" s="617"/>
      <c r="I44" s="689"/>
      <c r="J44" s="691"/>
      <c r="K44" s="617"/>
      <c r="L44" s="689"/>
      <c r="M44" s="691"/>
      <c r="N44" s="4"/>
      <c r="O44" s="83"/>
      <c r="P44" s="86" t="s">
        <v>22</v>
      </c>
      <c r="Q44" s="689"/>
      <c r="R44" s="691"/>
      <c r="S44" s="617"/>
      <c r="T44" s="689"/>
      <c r="U44" s="691"/>
      <c r="V44" s="617"/>
      <c r="W44" s="689"/>
      <c r="X44" s="691"/>
      <c r="Y44" s="617"/>
      <c r="Z44" s="689"/>
      <c r="AA44" s="691"/>
      <c r="AB44" s="617"/>
      <c r="AC44" s="403">
        <f>C44+I44+L44+Q44+T44+W44+Z44</f>
        <v>0</v>
      </c>
      <c r="AD44" s="404">
        <f>D44+E44+F44+G44+J44+M44+R44+U44+X44+AA44</f>
        <v>0</v>
      </c>
      <c r="AE44" s="407">
        <f>SUM(AC44:AD44)</f>
        <v>0</v>
      </c>
    </row>
    <row r="45" spans="1:31" ht="16.5" thickBot="1">
      <c r="A45" s="20"/>
      <c r="C45" s="616"/>
      <c r="D45" s="616"/>
      <c r="E45" s="616"/>
      <c r="F45" s="616"/>
      <c r="G45" s="616"/>
      <c r="H45" s="617"/>
      <c r="I45" s="616"/>
      <c r="J45" s="616"/>
      <c r="K45" s="617"/>
      <c r="L45" s="616"/>
      <c r="M45" s="616"/>
      <c r="N45" s="4"/>
      <c r="O45" s="20"/>
      <c r="Q45" s="616"/>
      <c r="R45" s="616"/>
      <c r="S45" s="617"/>
      <c r="T45" s="616"/>
      <c r="U45" s="616"/>
      <c r="V45" s="617"/>
      <c r="W45" s="616"/>
      <c r="X45" s="616"/>
      <c r="Y45" s="617"/>
      <c r="Z45" s="616"/>
      <c r="AA45" s="616"/>
      <c r="AB45" s="617"/>
      <c r="AC45" s="616"/>
      <c r="AD45" s="616"/>
      <c r="AE45" s="616"/>
    </row>
    <row r="46" spans="1:31" ht="16.5" thickBot="1">
      <c r="A46" s="87"/>
      <c r="B46" s="84" t="s">
        <v>19</v>
      </c>
      <c r="C46" s="235">
        <f>C14</f>
        <v>151</v>
      </c>
      <c r="D46" s="235">
        <f t="shared" ref="D46:G46" si="0">D14</f>
        <v>0</v>
      </c>
      <c r="E46" s="235">
        <f t="shared" si="0"/>
        <v>1</v>
      </c>
      <c r="F46" s="235">
        <f t="shared" si="0"/>
        <v>4</v>
      </c>
      <c r="G46" s="235">
        <f t="shared" si="0"/>
        <v>0</v>
      </c>
      <c r="H46" s="264"/>
      <c r="I46" s="235">
        <f>I14</f>
        <v>165</v>
      </c>
      <c r="J46" s="235">
        <f>J14</f>
        <v>2</v>
      </c>
      <c r="K46" s="264"/>
      <c r="L46" s="235">
        <f>L14</f>
        <v>158</v>
      </c>
      <c r="M46" s="235">
        <f>M14</f>
        <v>7</v>
      </c>
      <c r="N46" s="25"/>
      <c r="O46" s="87"/>
      <c r="P46" s="84" t="s">
        <v>19</v>
      </c>
      <c r="Q46" s="235">
        <f>Q14</f>
        <v>122</v>
      </c>
      <c r="R46" s="235">
        <f>R14</f>
        <v>3</v>
      </c>
      <c r="S46" s="264"/>
      <c r="T46" s="235">
        <f>T14</f>
        <v>110</v>
      </c>
      <c r="U46" s="235">
        <f>U14</f>
        <v>1</v>
      </c>
      <c r="V46" s="264"/>
      <c r="W46" s="235">
        <f>W14</f>
        <v>91</v>
      </c>
      <c r="X46" s="235">
        <f>X14</f>
        <v>8</v>
      </c>
      <c r="Y46" s="264"/>
      <c r="Z46" s="235">
        <f>Z14</f>
        <v>96</v>
      </c>
      <c r="AA46" s="235">
        <f>AA14</f>
        <v>0</v>
      </c>
      <c r="AB46" s="264"/>
      <c r="AC46" s="235">
        <f>C46+I46+L46+Q46+T46+W46+Z46</f>
        <v>893</v>
      </c>
      <c r="AD46" s="236">
        <f>D46+E46+F46+G46+J46+M46+R46+U46+X46+AA46</f>
        <v>26</v>
      </c>
      <c r="AE46" s="237">
        <f>SUM(AC46:AD46)</f>
        <v>919</v>
      </c>
    </row>
    <row r="47" spans="1:31" ht="16.5" thickBot="1">
      <c r="A47" s="275" t="s">
        <v>9</v>
      </c>
      <c r="B47" s="85" t="s">
        <v>21</v>
      </c>
      <c r="C47" s="235">
        <f t="shared" ref="C47:G48" si="1">C15</f>
        <v>130</v>
      </c>
      <c r="D47" s="235">
        <f t="shared" si="1"/>
        <v>0</v>
      </c>
      <c r="E47" s="235">
        <f t="shared" si="1"/>
        <v>1</v>
      </c>
      <c r="F47" s="235">
        <f t="shared" si="1"/>
        <v>3</v>
      </c>
      <c r="G47" s="235">
        <f t="shared" si="1"/>
        <v>0</v>
      </c>
      <c r="H47" s="264"/>
      <c r="I47" s="235">
        <f t="shared" ref="I47:J48" si="2">I15</f>
        <v>121</v>
      </c>
      <c r="J47" s="235">
        <f t="shared" si="2"/>
        <v>1</v>
      </c>
      <c r="K47" s="264"/>
      <c r="L47" s="235">
        <f t="shared" ref="L47:M48" si="3">L15</f>
        <v>134</v>
      </c>
      <c r="M47" s="235">
        <f t="shared" si="3"/>
        <v>4</v>
      </c>
      <c r="N47" s="25"/>
      <c r="O47" s="275" t="s">
        <v>9</v>
      </c>
      <c r="P47" s="85" t="s">
        <v>21</v>
      </c>
      <c r="Q47" s="235">
        <f t="shared" ref="Q47:R48" si="4">Q15</f>
        <v>100</v>
      </c>
      <c r="R47" s="235">
        <f t="shared" si="4"/>
        <v>3</v>
      </c>
      <c r="S47" s="264"/>
      <c r="T47" s="235">
        <f t="shared" ref="T47:U48" si="5">T15</f>
        <v>22</v>
      </c>
      <c r="U47" s="235">
        <f t="shared" si="5"/>
        <v>1</v>
      </c>
      <c r="V47" s="264"/>
      <c r="W47" s="235">
        <f t="shared" ref="W47:X48" si="6">W15</f>
        <v>70</v>
      </c>
      <c r="X47" s="235">
        <f t="shared" si="6"/>
        <v>6</v>
      </c>
      <c r="Y47" s="264"/>
      <c r="Z47" s="235">
        <f t="shared" ref="Z47:AA48" si="7">Z15</f>
        <v>72</v>
      </c>
      <c r="AA47" s="235">
        <f t="shared" si="7"/>
        <v>0</v>
      </c>
      <c r="AB47" s="264"/>
      <c r="AC47" s="401">
        <f>C47+I47+L47+Q47+T47+W47+Z47</f>
        <v>649</v>
      </c>
      <c r="AD47" s="402">
        <f>D47+E47+F47+G47+J47+M47+R47+U47+X47+AA47</f>
        <v>19</v>
      </c>
      <c r="AE47" s="406">
        <f>SUM(AC47:AD47)</f>
        <v>668</v>
      </c>
    </row>
    <row r="48" spans="1:31" ht="16.5" thickBot="1">
      <c r="A48" s="83"/>
      <c r="B48" s="86" t="s">
        <v>22</v>
      </c>
      <c r="C48" s="235">
        <f t="shared" si="1"/>
        <v>0</v>
      </c>
      <c r="D48" s="235">
        <f t="shared" si="1"/>
        <v>0</v>
      </c>
      <c r="E48" s="235">
        <f t="shared" si="1"/>
        <v>0</v>
      </c>
      <c r="F48" s="235">
        <f t="shared" si="1"/>
        <v>0</v>
      </c>
      <c r="G48" s="235">
        <f t="shared" si="1"/>
        <v>0</v>
      </c>
      <c r="H48" s="264"/>
      <c r="I48" s="235">
        <f t="shared" si="2"/>
        <v>0</v>
      </c>
      <c r="J48" s="235">
        <f t="shared" si="2"/>
        <v>0</v>
      </c>
      <c r="K48" s="264"/>
      <c r="L48" s="235">
        <f t="shared" si="3"/>
        <v>0</v>
      </c>
      <c r="M48" s="235">
        <f t="shared" si="3"/>
        <v>0</v>
      </c>
      <c r="N48" s="25"/>
      <c r="O48" s="83"/>
      <c r="P48" s="86" t="s">
        <v>22</v>
      </c>
      <c r="Q48" s="235">
        <f t="shared" si="4"/>
        <v>0</v>
      </c>
      <c r="R48" s="235">
        <f t="shared" si="4"/>
        <v>0</v>
      </c>
      <c r="S48" s="264"/>
      <c r="T48" s="235">
        <f t="shared" si="5"/>
        <v>0</v>
      </c>
      <c r="U48" s="235">
        <f t="shared" si="5"/>
        <v>0</v>
      </c>
      <c r="V48" s="264"/>
      <c r="W48" s="235">
        <f t="shared" si="6"/>
        <v>0</v>
      </c>
      <c r="X48" s="235">
        <f t="shared" si="6"/>
        <v>0</v>
      </c>
      <c r="Y48" s="264"/>
      <c r="Z48" s="235">
        <f t="shared" si="7"/>
        <v>0</v>
      </c>
      <c r="AA48" s="235">
        <f t="shared" si="7"/>
        <v>0</v>
      </c>
      <c r="AB48" s="264"/>
      <c r="AC48" s="403">
        <f>C48+I48+L48+Q48+T48+W48+Z48</f>
        <v>0</v>
      </c>
      <c r="AD48" s="404">
        <f>D48+E48+F48+G48+J48+M48+R48+U48+X48+AA48</f>
        <v>0</v>
      </c>
      <c r="AE48" s="407">
        <f>SUM(AC48:AD48)</f>
        <v>0</v>
      </c>
    </row>
    <row r="49" spans="1:31">
      <c r="A49" s="89" t="s">
        <v>40</v>
      </c>
      <c r="B49" s="2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5"/>
      <c r="O49" s="89" t="s">
        <v>40</v>
      </c>
      <c r="P49" s="2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</row>
    <row r="50" spans="1:31" ht="16.5" thickBot="1">
      <c r="A50" s="23"/>
      <c r="B50" s="2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5"/>
      <c r="O50" s="23"/>
      <c r="P50" s="2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</row>
    <row r="51" spans="1:31">
      <c r="A51" s="896" t="s">
        <v>9</v>
      </c>
      <c r="B51" s="84" t="s">
        <v>19</v>
      </c>
      <c r="C51" s="235">
        <f>+C46</f>
        <v>151</v>
      </c>
      <c r="D51" s="236">
        <f t="shared" ref="D51:G51" si="8">+D46</f>
        <v>0</v>
      </c>
      <c r="E51" s="236">
        <f t="shared" si="8"/>
        <v>1</v>
      </c>
      <c r="F51" s="236">
        <f t="shared" si="8"/>
        <v>4</v>
      </c>
      <c r="G51" s="237">
        <f t="shared" si="8"/>
        <v>0</v>
      </c>
      <c r="H51" s="264"/>
      <c r="I51" s="235">
        <f t="shared" ref="I51:J53" si="9">+I46</f>
        <v>165</v>
      </c>
      <c r="J51" s="237">
        <f t="shared" si="9"/>
        <v>2</v>
      </c>
      <c r="K51" s="264"/>
      <c r="L51" s="235">
        <f t="shared" ref="L51:M53" si="10">+L46</f>
        <v>158</v>
      </c>
      <c r="M51" s="237">
        <f t="shared" si="10"/>
        <v>7</v>
      </c>
      <c r="N51" s="25"/>
      <c r="O51" s="87"/>
      <c r="P51" s="84" t="s">
        <v>19</v>
      </c>
      <c r="Q51" s="235">
        <f t="shared" ref="Q51:R53" si="11">+Q46</f>
        <v>122</v>
      </c>
      <c r="R51" s="237">
        <f t="shared" si="11"/>
        <v>3</v>
      </c>
      <c r="S51" s="264"/>
      <c r="T51" s="235">
        <f t="shared" ref="T51:U53" si="12">+T46</f>
        <v>110</v>
      </c>
      <c r="U51" s="237">
        <f t="shared" si="12"/>
        <v>1</v>
      </c>
      <c r="V51" s="264"/>
      <c r="W51" s="235">
        <f t="shared" ref="W51:X53" si="13">+W46</f>
        <v>91</v>
      </c>
      <c r="X51" s="237">
        <f t="shared" si="13"/>
        <v>8</v>
      </c>
      <c r="Y51" s="264"/>
      <c r="Z51" s="235">
        <f t="shared" ref="Z51:AA53" si="14">+Z46</f>
        <v>96</v>
      </c>
      <c r="AA51" s="237">
        <f t="shared" si="14"/>
        <v>0</v>
      </c>
      <c r="AB51" s="264"/>
      <c r="AC51" s="235">
        <f>C51+I51+L51+Q51+T51+W51+Z51</f>
        <v>893</v>
      </c>
      <c r="AD51" s="236">
        <f>D51+E51+F51+G51+J51+M51+R51+U51+X51+AA51</f>
        <v>26</v>
      </c>
      <c r="AE51" s="237">
        <f>SUM(AC51:AD51)</f>
        <v>919</v>
      </c>
    </row>
    <row r="52" spans="1:31">
      <c r="A52" s="897" t="s">
        <v>100</v>
      </c>
      <c r="B52" s="85" t="s">
        <v>21</v>
      </c>
      <c r="C52" s="401">
        <f t="shared" ref="C52:G53" si="15">+C47</f>
        <v>130</v>
      </c>
      <c r="D52" s="402">
        <f t="shared" si="15"/>
        <v>0</v>
      </c>
      <c r="E52" s="402">
        <f t="shared" si="15"/>
        <v>1</v>
      </c>
      <c r="F52" s="402">
        <f t="shared" si="15"/>
        <v>3</v>
      </c>
      <c r="G52" s="406">
        <f t="shared" si="15"/>
        <v>0</v>
      </c>
      <c r="H52" s="264"/>
      <c r="I52" s="401">
        <f t="shared" si="9"/>
        <v>121</v>
      </c>
      <c r="J52" s="406">
        <f t="shared" si="9"/>
        <v>1</v>
      </c>
      <c r="K52" s="264"/>
      <c r="L52" s="401">
        <f t="shared" si="10"/>
        <v>134</v>
      </c>
      <c r="M52" s="406">
        <f t="shared" si="10"/>
        <v>4</v>
      </c>
      <c r="N52" s="25"/>
      <c r="O52" s="275" t="s">
        <v>9</v>
      </c>
      <c r="P52" s="85" t="s">
        <v>21</v>
      </c>
      <c r="Q52" s="401">
        <f t="shared" si="11"/>
        <v>100</v>
      </c>
      <c r="R52" s="406">
        <f t="shared" si="11"/>
        <v>3</v>
      </c>
      <c r="S52" s="264"/>
      <c r="T52" s="401">
        <f t="shared" si="12"/>
        <v>22</v>
      </c>
      <c r="U52" s="406">
        <f t="shared" si="12"/>
        <v>1</v>
      </c>
      <c r="V52" s="264"/>
      <c r="W52" s="401">
        <f t="shared" si="13"/>
        <v>70</v>
      </c>
      <c r="X52" s="406">
        <f t="shared" si="13"/>
        <v>6</v>
      </c>
      <c r="Y52" s="264"/>
      <c r="Z52" s="401">
        <f t="shared" si="14"/>
        <v>72</v>
      </c>
      <c r="AA52" s="406">
        <f t="shared" si="14"/>
        <v>0</v>
      </c>
      <c r="AB52" s="264"/>
      <c r="AC52" s="401">
        <f>C52+I52+L52+Q52+T52+W52+Z52</f>
        <v>649</v>
      </c>
      <c r="AD52" s="402">
        <f>D52+E52+F52+G52+J52+M52+R52+U52+X52+AA52</f>
        <v>19</v>
      </c>
      <c r="AE52" s="406">
        <f>SUM(AC52:AD52)</f>
        <v>668</v>
      </c>
    </row>
    <row r="53" spans="1:31" ht="16.5" thickBot="1">
      <c r="A53" s="898" t="s">
        <v>99</v>
      </c>
      <c r="B53" s="86" t="s">
        <v>22</v>
      </c>
      <c r="C53" s="403">
        <f t="shared" si="15"/>
        <v>0</v>
      </c>
      <c r="D53" s="404">
        <f t="shared" si="15"/>
        <v>0</v>
      </c>
      <c r="E53" s="404">
        <f t="shared" si="15"/>
        <v>0</v>
      </c>
      <c r="F53" s="404">
        <f t="shared" si="15"/>
        <v>0</v>
      </c>
      <c r="G53" s="407">
        <f t="shared" si="15"/>
        <v>0</v>
      </c>
      <c r="H53" s="264"/>
      <c r="I53" s="403">
        <f t="shared" si="9"/>
        <v>0</v>
      </c>
      <c r="J53" s="407">
        <f t="shared" si="9"/>
        <v>0</v>
      </c>
      <c r="K53" s="264"/>
      <c r="L53" s="403">
        <f t="shared" si="10"/>
        <v>0</v>
      </c>
      <c r="M53" s="407">
        <f t="shared" si="10"/>
        <v>0</v>
      </c>
      <c r="N53" s="25"/>
      <c r="O53" s="83"/>
      <c r="P53" s="86" t="s">
        <v>22</v>
      </c>
      <c r="Q53" s="403">
        <f t="shared" si="11"/>
        <v>0</v>
      </c>
      <c r="R53" s="407">
        <f t="shared" si="11"/>
        <v>0</v>
      </c>
      <c r="S53" s="264"/>
      <c r="T53" s="403">
        <f t="shared" si="12"/>
        <v>0</v>
      </c>
      <c r="U53" s="407">
        <f t="shared" si="12"/>
        <v>0</v>
      </c>
      <c r="V53" s="264"/>
      <c r="W53" s="403">
        <f t="shared" si="13"/>
        <v>0</v>
      </c>
      <c r="X53" s="407">
        <f t="shared" si="13"/>
        <v>0</v>
      </c>
      <c r="Y53" s="264"/>
      <c r="Z53" s="403">
        <f t="shared" si="14"/>
        <v>0</v>
      </c>
      <c r="AA53" s="407">
        <f t="shared" si="14"/>
        <v>0</v>
      </c>
      <c r="AB53" s="264"/>
      <c r="AC53" s="403">
        <f>C53+I53+L53+Q53+T53+W53+Z53</f>
        <v>0</v>
      </c>
      <c r="AD53" s="404">
        <f>D53+E53+F53+G53+J53+M53+R53+U53+X53+AA53</f>
        <v>0</v>
      </c>
      <c r="AE53" s="407">
        <f>SUM(AC53:AD53)</f>
        <v>0</v>
      </c>
    </row>
    <row r="54" spans="1:31">
      <c r="A54" s="89" t="s">
        <v>40</v>
      </c>
      <c r="B54" s="2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89" t="s">
        <v>40</v>
      </c>
      <c r="P54" s="24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</row>
    <row r="55" spans="1:31">
      <c r="A55" s="89"/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89"/>
      <c r="P55" s="24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</row>
    <row r="56" spans="1:31">
      <c r="A56" s="1139" t="s">
        <v>153</v>
      </c>
      <c r="B56" s="1139"/>
      <c r="C56" s="1139"/>
      <c r="D56" s="1139"/>
      <c r="E56" s="1139"/>
      <c r="F56" s="1139"/>
      <c r="G56" s="1139"/>
      <c r="H56" s="1139"/>
      <c r="I56" s="1139"/>
      <c r="J56" s="1139"/>
      <c r="K56" s="1139"/>
      <c r="L56" s="1139"/>
      <c r="M56" s="1139"/>
      <c r="O56" s="1139" t="s">
        <v>153</v>
      </c>
      <c r="P56" s="1139"/>
      <c r="Q56" s="1139"/>
      <c r="R56" s="1139"/>
      <c r="S56" s="1139"/>
      <c r="T56" s="1139"/>
      <c r="U56" s="1139"/>
      <c r="V56" s="1139"/>
      <c r="W56" s="1139"/>
      <c r="X56" s="1139"/>
      <c r="Y56" s="1139"/>
      <c r="Z56" s="1139"/>
      <c r="AA56" s="1139"/>
      <c r="AC56" s="25"/>
      <c r="AD56" s="25"/>
      <c r="AE56" s="25"/>
    </row>
    <row r="57" spans="1:31">
      <c r="A57" s="661" t="s">
        <v>116</v>
      </c>
      <c r="B57" s="618"/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O57" s="661" t="s">
        <v>116</v>
      </c>
      <c r="P57" s="618"/>
      <c r="Q57" s="619"/>
      <c r="R57" s="619"/>
      <c r="S57" s="619"/>
      <c r="T57" s="619"/>
      <c r="U57" s="619"/>
      <c r="V57" s="619"/>
      <c r="W57" s="619"/>
      <c r="X57" s="619"/>
      <c r="Y57" s="619"/>
      <c r="Z57" s="619"/>
      <c r="AA57" s="619"/>
    </row>
    <row r="58" spans="1:31">
      <c r="A58" s="677" t="s">
        <v>123</v>
      </c>
      <c r="B58" s="618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O58" s="677" t="s">
        <v>123</v>
      </c>
      <c r="P58" s="618"/>
      <c r="Q58" s="619"/>
      <c r="R58" s="619"/>
      <c r="S58" s="619"/>
      <c r="T58" s="619"/>
      <c r="U58" s="619"/>
      <c r="V58" s="619"/>
      <c r="W58" s="619"/>
      <c r="X58" s="619"/>
      <c r="Y58" s="619"/>
      <c r="Z58" s="619"/>
      <c r="AA58" s="619"/>
    </row>
    <row r="59" spans="1:31">
      <c r="A59" s="617"/>
      <c r="B59" s="618"/>
      <c r="C59" s="619"/>
      <c r="D59" s="619"/>
      <c r="E59" s="619"/>
      <c r="F59" s="619"/>
      <c r="G59" s="619"/>
      <c r="H59" s="619"/>
      <c r="I59" s="619"/>
      <c r="J59" s="619"/>
      <c r="K59" s="619"/>
      <c r="L59" s="619"/>
      <c r="M59" s="619"/>
      <c r="O59" s="617"/>
      <c r="P59" s="618"/>
      <c r="Q59" s="619"/>
      <c r="R59" s="619"/>
      <c r="S59" s="619"/>
      <c r="T59" s="619"/>
      <c r="U59" s="619"/>
      <c r="V59" s="619"/>
      <c r="W59" s="619"/>
      <c r="X59" s="619"/>
      <c r="Y59" s="619"/>
      <c r="Z59" s="619"/>
      <c r="AA59" s="619"/>
    </row>
  </sheetData>
  <dataConsolidate/>
  <mergeCells count="14">
    <mergeCell ref="A1:N1"/>
    <mergeCell ref="O1:AE1"/>
    <mergeCell ref="A2:N2"/>
    <mergeCell ref="O2:AE2"/>
    <mergeCell ref="A4:M4"/>
    <mergeCell ref="O4:AE4"/>
    <mergeCell ref="A56:M56"/>
    <mergeCell ref="O56:AA56"/>
    <mergeCell ref="Z11:AA11"/>
    <mergeCell ref="I11:J11"/>
    <mergeCell ref="L11:M11"/>
    <mergeCell ref="Q11:R11"/>
    <mergeCell ref="T11:U11"/>
    <mergeCell ref="W11:X11"/>
  </mergeCells>
  <printOptions horizontalCentered="1"/>
  <pageMargins left="0.39370078740157483" right="0.39370078740157483" top="0.39370078740157483" bottom="0.39370078740157483" header="0" footer="0"/>
  <pageSetup paperSize="9" scale="80" orientation="portrait" horizontalDpi="4294967294" verticalDpi="4294967294" r:id="rId1"/>
  <headerFooter alignWithMargins="0">
    <oddFooter>&amp;LMESRS/DDP/SDPP/Enquête n°2. Janvier 2017.&amp;C&amp;P/&amp;N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IQ904"/>
  <sheetViews>
    <sheetView view="pageBreakPreview" zoomScaleSheetLayoutView="100" workbookViewId="0">
      <pane xSplit="2" ySplit="8" topLeftCell="C890" activePane="bottomRight" state="frozen"/>
      <selection pane="topRight" activeCell="C1" sqref="C1"/>
      <selection pane="bottomLeft" activeCell="A7" sqref="A7"/>
      <selection pane="bottomRight" activeCell="S746" sqref="S746:AX746"/>
    </sheetView>
  </sheetViews>
  <sheetFormatPr baseColWidth="10" defaultRowHeight="15.75"/>
  <cols>
    <col min="1" max="1" width="32.375" style="3" customWidth="1"/>
    <col min="2" max="2" width="3.625" style="2" customWidth="1"/>
    <col min="3" max="7" width="6.125" style="3" customWidth="1"/>
    <col min="8" max="8" width="1.5" style="3" customWidth="1"/>
    <col min="9" max="10" width="6.125" style="3" customWidth="1"/>
    <col min="11" max="11" width="1.5" style="3" customWidth="1"/>
    <col min="12" max="13" width="6.125" style="3" customWidth="1"/>
    <col min="14" max="14" width="1.5" style="3" customWidth="1"/>
    <col min="15" max="17" width="6.125" style="3" customWidth="1"/>
    <col min="18" max="19" width="9.625" style="3" customWidth="1"/>
    <col min="20" max="20" width="22" style="3" hidden="1" customWidth="1"/>
    <col min="21" max="21" width="3.125" style="2" hidden="1" customWidth="1"/>
    <col min="22" max="38" width="5.125" style="3" hidden="1" customWidth="1"/>
    <col min="39" max="41" width="6.625" style="3" hidden="1" customWidth="1"/>
    <col min="42" max="48" width="0" style="3" hidden="1" customWidth="1"/>
    <col min="49" max="16384" width="11" style="3"/>
  </cols>
  <sheetData>
    <row r="1" spans="1:251" s="31" customFormat="1" ht="18.75">
      <c r="A1" s="1130" t="s">
        <v>26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</row>
    <row r="2" spans="1:251" s="31" customFormat="1" ht="16.5" thickBot="1">
      <c r="A2" s="1112" t="s">
        <v>27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</row>
    <row r="3" spans="1:251" s="32" customFormat="1" ht="24" thickBot="1">
      <c r="A3" s="1142" t="s">
        <v>51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4"/>
    </row>
    <row r="4" spans="1:251" s="32" customFormat="1" ht="13.5" thickBot="1">
      <c r="A4" s="33"/>
    </row>
    <row r="5" spans="1:251" s="32" customFormat="1" ht="23.25" customHeight="1">
      <c r="A5" s="40" t="s">
        <v>322</v>
      </c>
      <c r="B5" s="41"/>
      <c r="C5" s="41" t="s">
        <v>166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34"/>
      <c r="P5" s="34"/>
      <c r="Q5" s="35"/>
    </row>
    <row r="6" spans="1:251" s="32" customFormat="1" ht="24" customHeight="1" thickBot="1">
      <c r="A6" s="43" t="s">
        <v>150</v>
      </c>
      <c r="B6" s="44"/>
      <c r="C6" s="44" t="s">
        <v>323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37"/>
      <c r="P6" s="37"/>
      <c r="Q6" s="38"/>
    </row>
    <row r="7" spans="1:251" s="32" customFormat="1" ht="9" customHeight="1" thickBot="1">
      <c r="A7" s="33"/>
    </row>
    <row r="8" spans="1:251" s="32" customFormat="1" ht="30" customHeight="1" thickBot="1">
      <c r="C8" s="58" t="s">
        <v>324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130"/>
      <c r="P8" s="39"/>
    </row>
    <row r="9" spans="1:251" s="30" customFormat="1" ht="11.25" customHeight="1" thickBot="1">
      <c r="A9" s="1"/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1" t="s">
        <v>0</v>
      </c>
      <c r="U9" s="2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</row>
    <row r="10" spans="1:251" s="30" customFormat="1" ht="24" customHeight="1" thickBot="1">
      <c r="A10" s="6"/>
      <c r="B10" s="7"/>
      <c r="C10" s="51"/>
      <c r="D10" s="52" t="s">
        <v>2</v>
      </c>
      <c r="E10" s="52"/>
      <c r="F10" s="52"/>
      <c r="G10" s="53"/>
      <c r="H10" s="60"/>
      <c r="I10" s="1140" t="s">
        <v>34</v>
      </c>
      <c r="J10" s="1141"/>
      <c r="K10" s="60"/>
      <c r="L10" s="1140" t="s">
        <v>35</v>
      </c>
      <c r="M10" s="1141"/>
      <c r="N10" s="60"/>
      <c r="O10" s="69"/>
      <c r="P10" s="70" t="s">
        <v>9</v>
      </c>
      <c r="Q10" s="53"/>
      <c r="R10" s="14"/>
      <c r="S10" s="14"/>
      <c r="T10" s="6" t="s">
        <v>1</v>
      </c>
      <c r="U10" s="7"/>
      <c r="V10" s="8"/>
      <c r="W10" s="9" t="s">
        <v>2</v>
      </c>
      <c r="X10" s="9"/>
      <c r="Y10" s="9"/>
      <c r="Z10" s="10"/>
      <c r="AA10" s="11" t="s">
        <v>3</v>
      </c>
      <c r="AB10" s="10"/>
      <c r="AC10" s="11" t="s">
        <v>4</v>
      </c>
      <c r="AD10" s="10"/>
      <c r="AE10" s="11" t="s">
        <v>5</v>
      </c>
      <c r="AF10" s="10"/>
      <c r="AG10" s="11" t="s">
        <v>6</v>
      </c>
      <c r="AH10" s="10"/>
      <c r="AI10" s="11" t="s">
        <v>7</v>
      </c>
      <c r="AJ10" s="10"/>
      <c r="AK10" s="11" t="s">
        <v>8</v>
      </c>
      <c r="AL10" s="10"/>
      <c r="AM10" s="12"/>
      <c r="AN10" s="13" t="s">
        <v>9</v>
      </c>
      <c r="AO10" s="10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</row>
    <row r="11" spans="1:251" s="50" customFormat="1" ht="56.25" customHeight="1" thickBot="1">
      <c r="A11" s="90" t="s">
        <v>39</v>
      </c>
      <c r="B11" s="46"/>
      <c r="C11" s="54" t="s">
        <v>92</v>
      </c>
      <c r="D11" s="55" t="s">
        <v>93</v>
      </c>
      <c r="E11" s="56" t="s">
        <v>29</v>
      </c>
      <c r="F11" s="56" t="s">
        <v>30</v>
      </c>
      <c r="G11" s="57" t="s">
        <v>31</v>
      </c>
      <c r="I11" s="54" t="s">
        <v>15</v>
      </c>
      <c r="J11" s="57" t="s">
        <v>32</v>
      </c>
      <c r="L11" s="54" t="s">
        <v>15</v>
      </c>
      <c r="M11" s="57" t="s">
        <v>32</v>
      </c>
      <c r="O11" s="54" t="s">
        <v>15</v>
      </c>
      <c r="P11" s="56" t="s">
        <v>32</v>
      </c>
      <c r="Q11" s="71" t="s">
        <v>9</v>
      </c>
      <c r="R11" s="46"/>
      <c r="S11" s="46"/>
      <c r="T11" s="45" t="s">
        <v>10</v>
      </c>
      <c r="U11" s="46"/>
      <c r="V11" s="47" t="s">
        <v>17</v>
      </c>
      <c r="W11" s="48" t="s">
        <v>11</v>
      </c>
      <c r="X11" s="47" t="s">
        <v>12</v>
      </c>
      <c r="Y11" s="47" t="s">
        <v>13</v>
      </c>
      <c r="Z11" s="47" t="s">
        <v>14</v>
      </c>
      <c r="AA11" s="47" t="s">
        <v>15</v>
      </c>
      <c r="AB11" s="47" t="s">
        <v>16</v>
      </c>
      <c r="AC11" s="47" t="s">
        <v>15</v>
      </c>
      <c r="AD11" s="47" t="s">
        <v>16</v>
      </c>
      <c r="AE11" s="47" t="s">
        <v>15</v>
      </c>
      <c r="AF11" s="47" t="s">
        <v>16</v>
      </c>
      <c r="AG11" s="47" t="s">
        <v>15</v>
      </c>
      <c r="AH11" s="47" t="s">
        <v>16</v>
      </c>
      <c r="AI11" s="47" t="s">
        <v>15</v>
      </c>
      <c r="AJ11" s="47" t="s">
        <v>16</v>
      </c>
      <c r="AK11" s="47" t="s">
        <v>15</v>
      </c>
      <c r="AL11" s="47" t="s">
        <v>16</v>
      </c>
      <c r="AM11" s="47" t="s">
        <v>15</v>
      </c>
      <c r="AN11" s="47" t="s">
        <v>16</v>
      </c>
      <c r="AO11" s="49" t="s">
        <v>9</v>
      </c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</row>
    <row r="12" spans="1:251" ht="6.75" customHeight="1" thickBot="1">
      <c r="A12" s="20"/>
      <c r="H12" s="4"/>
      <c r="K12" s="4"/>
      <c r="N12" s="4"/>
      <c r="T12" s="20"/>
    </row>
    <row r="13" spans="1:251">
      <c r="A13" s="273"/>
      <c r="B13" s="84" t="s">
        <v>19</v>
      </c>
      <c r="C13" s="226">
        <v>1782</v>
      </c>
      <c r="D13" s="227">
        <v>1</v>
      </c>
      <c r="E13" s="227">
        <v>21</v>
      </c>
      <c r="F13" s="227">
        <v>495</v>
      </c>
      <c r="G13" s="228">
        <v>176</v>
      </c>
      <c r="H13" s="23"/>
      <c r="I13" s="226">
        <v>0</v>
      </c>
      <c r="J13" s="228">
        <v>0</v>
      </c>
      <c r="K13" s="23"/>
      <c r="L13" s="226">
        <v>0</v>
      </c>
      <c r="M13" s="228">
        <v>0</v>
      </c>
      <c r="N13" s="23"/>
      <c r="O13" s="235">
        <f>C13+I13+L13</f>
        <v>1782</v>
      </c>
      <c r="P13" s="236">
        <f>D13+E13+F13+G13+J13+M13</f>
        <v>693</v>
      </c>
      <c r="Q13" s="237">
        <f>SUM(O13:P13)</f>
        <v>2475</v>
      </c>
      <c r="T13" s="26" t="s">
        <v>18</v>
      </c>
      <c r="U13" s="27" t="s">
        <v>19</v>
      </c>
      <c r="V13" s="28">
        <f>191+368+11+5</f>
        <v>575</v>
      </c>
      <c r="W13" s="28">
        <v>3</v>
      </c>
      <c r="X13" s="28">
        <f>7+11</f>
        <v>18</v>
      </c>
      <c r="Y13" s="28">
        <f>38+104</f>
        <v>142</v>
      </c>
      <c r="Z13" s="28"/>
      <c r="AA13" s="28">
        <f>406+1217+8+2</f>
        <v>1633</v>
      </c>
      <c r="AB13" s="28">
        <f>27+58</f>
        <v>85</v>
      </c>
      <c r="AC13" s="28">
        <f>421+860</f>
        <v>1281</v>
      </c>
      <c r="AD13" s="28">
        <f>24+51</f>
        <v>75</v>
      </c>
      <c r="AE13" s="28">
        <f>287+486</f>
        <v>773</v>
      </c>
      <c r="AF13" s="28">
        <f>18+48</f>
        <v>66</v>
      </c>
      <c r="AG13" s="28">
        <f>182+468+1</f>
        <v>651</v>
      </c>
      <c r="AH13" s="28">
        <f>26+69</f>
        <v>95</v>
      </c>
      <c r="AI13" s="28">
        <f>386+640</f>
        <v>1026</v>
      </c>
      <c r="AJ13" s="28">
        <f>30+61</f>
        <v>91</v>
      </c>
      <c r="AK13" s="28">
        <f>329+601</f>
        <v>930</v>
      </c>
      <c r="AL13" s="28"/>
      <c r="AM13" s="29">
        <f>V13+AA13+AC13+AE13+AG13+AI13+AK13</f>
        <v>6869</v>
      </c>
      <c r="AN13" s="29">
        <f>W13+X13+Y13+Z13+AB13+AD13+AF13+AH13+AJ13+AL13</f>
        <v>575</v>
      </c>
      <c r="AO13" s="29">
        <f>SUM(AM13:AN13)</f>
        <v>7444</v>
      </c>
    </row>
    <row r="14" spans="1:251" ht="18" customHeight="1">
      <c r="A14" s="275" t="s">
        <v>502</v>
      </c>
      <c r="B14" s="85" t="s">
        <v>21</v>
      </c>
      <c r="C14" s="229">
        <f>722+41</f>
        <v>763</v>
      </c>
      <c r="D14" s="230">
        <v>0</v>
      </c>
      <c r="E14" s="230">
        <v>1</v>
      </c>
      <c r="F14" s="230">
        <v>156</v>
      </c>
      <c r="G14" s="231">
        <v>37</v>
      </c>
      <c r="H14" s="23"/>
      <c r="I14" s="229">
        <v>0</v>
      </c>
      <c r="J14" s="231">
        <v>0</v>
      </c>
      <c r="K14" s="23"/>
      <c r="L14" s="229">
        <v>0</v>
      </c>
      <c r="M14" s="231">
        <v>0</v>
      </c>
      <c r="N14" s="23"/>
      <c r="O14" s="401">
        <f t="shared" ref="O14:O15" si="0">C14+I14+L14</f>
        <v>763</v>
      </c>
      <c r="P14" s="402">
        <f t="shared" ref="P14:P15" si="1">D14+E14+F14+G14+J14+M14</f>
        <v>194</v>
      </c>
      <c r="Q14" s="406">
        <f t="shared" ref="Q14:Q15" si="2">SUM(O14:P14)</f>
        <v>957</v>
      </c>
      <c r="T14" s="18" t="s">
        <v>20</v>
      </c>
      <c r="U14" s="15" t="s">
        <v>21</v>
      </c>
      <c r="V14" s="16">
        <f>368+5</f>
        <v>373</v>
      </c>
      <c r="W14" s="16">
        <v>2</v>
      </c>
      <c r="X14" s="16">
        <v>11</v>
      </c>
      <c r="Y14" s="16">
        <v>104</v>
      </c>
      <c r="Z14" s="16"/>
      <c r="AA14" s="16">
        <f>2117+2</f>
        <v>2119</v>
      </c>
      <c r="AB14" s="16">
        <v>58</v>
      </c>
      <c r="AC14" s="16">
        <v>860</v>
      </c>
      <c r="AD14" s="16">
        <v>51</v>
      </c>
      <c r="AE14" s="16">
        <v>486</v>
      </c>
      <c r="AF14" s="16">
        <v>48</v>
      </c>
      <c r="AG14" s="16">
        <v>468</v>
      </c>
      <c r="AH14" s="16">
        <v>69</v>
      </c>
      <c r="AI14" s="16">
        <v>640</v>
      </c>
      <c r="AJ14" s="16">
        <v>61</v>
      </c>
      <c r="AK14" s="16">
        <v>601</v>
      </c>
      <c r="AL14" s="16"/>
      <c r="AM14" s="17">
        <f>V14+AA14+AC14+AE14+AG14+AI14+AK14</f>
        <v>5547</v>
      </c>
      <c r="AN14" s="17">
        <f>W14+X14+Y14+Z14+AB14+AD14+AF14+AH14+AJ14+AL14</f>
        <v>404</v>
      </c>
      <c r="AO14" s="17">
        <f>SUM(AM14:AN14)</f>
        <v>5951</v>
      </c>
    </row>
    <row r="15" spans="1:251" ht="16.5" thickBot="1">
      <c r="A15" s="602"/>
      <c r="B15" s="86" t="s">
        <v>22</v>
      </c>
      <c r="C15" s="232">
        <v>0</v>
      </c>
      <c r="D15" s="233">
        <v>0</v>
      </c>
      <c r="E15" s="233">
        <v>0</v>
      </c>
      <c r="F15" s="233">
        <v>0</v>
      </c>
      <c r="G15" s="234">
        <v>1</v>
      </c>
      <c r="H15" s="23"/>
      <c r="I15" s="232">
        <v>0</v>
      </c>
      <c r="J15" s="234">
        <v>0</v>
      </c>
      <c r="K15" s="23"/>
      <c r="L15" s="232">
        <v>0</v>
      </c>
      <c r="M15" s="234">
        <v>0</v>
      </c>
      <c r="N15" s="23"/>
      <c r="O15" s="403">
        <f t="shared" si="0"/>
        <v>0</v>
      </c>
      <c r="P15" s="404">
        <f t="shared" si="1"/>
        <v>1</v>
      </c>
      <c r="Q15" s="407">
        <f t="shared" si="2"/>
        <v>1</v>
      </c>
      <c r="T15" s="19"/>
      <c r="U15" s="15" t="s">
        <v>22</v>
      </c>
      <c r="V15" s="16">
        <f>11+5</f>
        <v>16</v>
      </c>
      <c r="W15" s="16"/>
      <c r="X15" s="16"/>
      <c r="Y15" s="16"/>
      <c r="Z15" s="16"/>
      <c r="AA15" s="16">
        <f>8+2</f>
        <v>10</v>
      </c>
      <c r="AB15" s="16"/>
      <c r="AC15" s="16"/>
      <c r="AD15" s="16"/>
      <c r="AE15" s="16"/>
      <c r="AF15" s="16"/>
      <c r="AG15" s="16">
        <v>1</v>
      </c>
      <c r="AH15" s="16"/>
      <c r="AI15" s="16"/>
      <c r="AJ15" s="16"/>
      <c r="AK15" s="16"/>
      <c r="AL15" s="16"/>
      <c r="AM15" s="17">
        <f>V15+AA15+AC15+AE15+AG15+AI15+AK15</f>
        <v>27</v>
      </c>
      <c r="AN15" s="17">
        <f>W15+X15+Y15+Z15+AB15+AD15+AF15+AH15+AJ15+AL15</f>
        <v>0</v>
      </c>
      <c r="AO15" s="17">
        <f>SUM(AM15:AN15)</f>
        <v>27</v>
      </c>
    </row>
    <row r="16" spans="1:251" ht="6" customHeight="1" thickBot="1">
      <c r="A16" s="14"/>
      <c r="C16" s="20"/>
      <c r="D16" s="20"/>
      <c r="E16" s="20"/>
      <c r="F16" s="20"/>
      <c r="G16" s="20"/>
      <c r="H16" s="23"/>
      <c r="I16" s="20"/>
      <c r="J16" s="20"/>
      <c r="K16" s="23"/>
      <c r="L16" s="20"/>
      <c r="M16" s="20"/>
      <c r="N16" s="23"/>
      <c r="O16" s="20"/>
      <c r="P16" s="20"/>
      <c r="Q16" s="20"/>
      <c r="T16" s="20"/>
    </row>
    <row r="17" spans="1:41">
      <c r="A17" s="273" t="s">
        <v>502</v>
      </c>
      <c r="B17" s="84" t="s">
        <v>19</v>
      </c>
      <c r="C17" s="226">
        <v>0</v>
      </c>
      <c r="D17" s="227">
        <v>0</v>
      </c>
      <c r="E17" s="227">
        <v>0</v>
      </c>
      <c r="F17" s="227">
        <v>0</v>
      </c>
      <c r="G17" s="228">
        <v>0</v>
      </c>
      <c r="H17" s="23"/>
      <c r="I17" s="226">
        <v>240</v>
      </c>
      <c r="J17" s="228">
        <v>42</v>
      </c>
      <c r="K17" s="23"/>
      <c r="L17" s="226">
        <v>0</v>
      </c>
      <c r="M17" s="228">
        <v>0</v>
      </c>
      <c r="N17" s="23"/>
      <c r="O17" s="235">
        <f>C17+I17+L17</f>
        <v>240</v>
      </c>
      <c r="P17" s="236">
        <f>D17+E17+F17+G17+J17+M17</f>
        <v>42</v>
      </c>
      <c r="Q17" s="237">
        <f>SUM(O17:P17)</f>
        <v>282</v>
      </c>
      <c r="T17" s="26" t="s">
        <v>18</v>
      </c>
      <c r="U17" s="27" t="s">
        <v>19</v>
      </c>
      <c r="V17" s="28">
        <f>191+368+11+5</f>
        <v>575</v>
      </c>
      <c r="W17" s="28">
        <v>3</v>
      </c>
      <c r="X17" s="28">
        <f>7+11</f>
        <v>18</v>
      </c>
      <c r="Y17" s="28">
        <f>38+104</f>
        <v>142</v>
      </c>
      <c r="Z17" s="28"/>
      <c r="AA17" s="28">
        <f>406+1217+8+2</f>
        <v>1633</v>
      </c>
      <c r="AB17" s="28">
        <f>27+58</f>
        <v>85</v>
      </c>
      <c r="AC17" s="28">
        <f>421+860</f>
        <v>1281</v>
      </c>
      <c r="AD17" s="28">
        <f>24+51</f>
        <v>75</v>
      </c>
      <c r="AE17" s="28">
        <f>287+486</f>
        <v>773</v>
      </c>
      <c r="AF17" s="28">
        <f>18+48</f>
        <v>66</v>
      </c>
      <c r="AG17" s="28">
        <f>182+468+1</f>
        <v>651</v>
      </c>
      <c r="AH17" s="28">
        <f>26+69</f>
        <v>95</v>
      </c>
      <c r="AI17" s="28">
        <f>386+640</f>
        <v>1026</v>
      </c>
      <c r="AJ17" s="28">
        <f>30+61</f>
        <v>91</v>
      </c>
      <c r="AK17" s="28">
        <f>329+601</f>
        <v>930</v>
      </c>
      <c r="AL17" s="28"/>
      <c r="AM17" s="29">
        <f>V17+AA17+AC17+AE17+AG17+AI17+AK17</f>
        <v>6869</v>
      </c>
      <c r="AN17" s="29">
        <f>W17+X17+Y17+Z17+AB17+AD17+AF17+AH17+AJ17+AL17</f>
        <v>575</v>
      </c>
      <c r="AO17" s="29">
        <f>SUM(AM17:AN17)</f>
        <v>7444</v>
      </c>
    </row>
    <row r="18" spans="1:41" ht="18" customHeight="1">
      <c r="A18" s="680" t="s">
        <v>503</v>
      </c>
      <c r="B18" s="85" t="s">
        <v>21</v>
      </c>
      <c r="C18" s="229">
        <v>0</v>
      </c>
      <c r="D18" s="230">
        <v>0</v>
      </c>
      <c r="E18" s="230">
        <v>0</v>
      </c>
      <c r="F18" s="230">
        <v>0</v>
      </c>
      <c r="G18" s="231">
        <v>0</v>
      </c>
      <c r="H18" s="23"/>
      <c r="I18" s="229">
        <v>36</v>
      </c>
      <c r="J18" s="231">
        <v>6</v>
      </c>
      <c r="K18" s="23"/>
      <c r="L18" s="229">
        <v>0</v>
      </c>
      <c r="M18" s="231">
        <v>0</v>
      </c>
      <c r="N18" s="23"/>
      <c r="O18" s="401">
        <f t="shared" ref="O18:O19" si="3">C18+I18+L18</f>
        <v>36</v>
      </c>
      <c r="P18" s="402">
        <f t="shared" ref="P18:P19" si="4">D18+E18+F18+G18+J18+M18</f>
        <v>6</v>
      </c>
      <c r="Q18" s="406">
        <f t="shared" ref="Q18:Q19" si="5">SUM(O18:P18)</f>
        <v>42</v>
      </c>
      <c r="T18" s="18" t="s">
        <v>20</v>
      </c>
      <c r="U18" s="15" t="s">
        <v>21</v>
      </c>
      <c r="V18" s="16">
        <f>368+5</f>
        <v>373</v>
      </c>
      <c r="W18" s="16">
        <v>2</v>
      </c>
      <c r="X18" s="16">
        <v>11</v>
      </c>
      <c r="Y18" s="16">
        <v>104</v>
      </c>
      <c r="Z18" s="16"/>
      <c r="AA18" s="16">
        <f>2117+2</f>
        <v>2119</v>
      </c>
      <c r="AB18" s="16">
        <v>58</v>
      </c>
      <c r="AC18" s="16">
        <v>860</v>
      </c>
      <c r="AD18" s="16">
        <v>51</v>
      </c>
      <c r="AE18" s="16">
        <v>486</v>
      </c>
      <c r="AF18" s="16">
        <v>48</v>
      </c>
      <c r="AG18" s="16">
        <v>468</v>
      </c>
      <c r="AH18" s="16">
        <v>69</v>
      </c>
      <c r="AI18" s="16">
        <v>640</v>
      </c>
      <c r="AJ18" s="16">
        <v>61</v>
      </c>
      <c r="AK18" s="16">
        <v>601</v>
      </c>
      <c r="AL18" s="16"/>
      <c r="AM18" s="17">
        <f>V18+AA18+AC18+AE18+AG18+AI18+AK18</f>
        <v>5547</v>
      </c>
      <c r="AN18" s="17">
        <f>W18+X18+Y18+Z18+AB18+AD18+AF18+AH18+AJ18+AL18</f>
        <v>404</v>
      </c>
      <c r="AO18" s="17">
        <f>SUM(AM18:AN18)</f>
        <v>5951</v>
      </c>
    </row>
    <row r="19" spans="1:41" ht="16.5" thickBot="1">
      <c r="A19" s="602"/>
      <c r="B19" s="86" t="s">
        <v>22</v>
      </c>
      <c r="C19" s="232">
        <v>0</v>
      </c>
      <c r="D19" s="233">
        <v>0</v>
      </c>
      <c r="E19" s="233">
        <v>0</v>
      </c>
      <c r="F19" s="233">
        <v>0</v>
      </c>
      <c r="G19" s="234">
        <v>0</v>
      </c>
      <c r="H19" s="23"/>
      <c r="I19" s="232">
        <v>1</v>
      </c>
      <c r="J19" s="234">
        <v>0</v>
      </c>
      <c r="K19" s="23"/>
      <c r="L19" s="232">
        <v>0</v>
      </c>
      <c r="M19" s="234">
        <v>0</v>
      </c>
      <c r="N19" s="23"/>
      <c r="O19" s="403">
        <f t="shared" si="3"/>
        <v>1</v>
      </c>
      <c r="P19" s="404">
        <f t="shared" si="4"/>
        <v>0</v>
      </c>
      <c r="Q19" s="407">
        <f t="shared" si="5"/>
        <v>1</v>
      </c>
      <c r="T19" s="19"/>
      <c r="U19" s="15" t="s">
        <v>22</v>
      </c>
      <c r="V19" s="16">
        <f>11+5</f>
        <v>16</v>
      </c>
      <c r="W19" s="16"/>
      <c r="X19" s="16"/>
      <c r="Y19" s="16"/>
      <c r="Z19" s="16"/>
      <c r="AA19" s="16">
        <f>8+2</f>
        <v>10</v>
      </c>
      <c r="AB19" s="16"/>
      <c r="AC19" s="16"/>
      <c r="AD19" s="16"/>
      <c r="AE19" s="16"/>
      <c r="AF19" s="16"/>
      <c r="AG19" s="16">
        <v>1</v>
      </c>
      <c r="AH19" s="16"/>
      <c r="AI19" s="16"/>
      <c r="AJ19" s="16"/>
      <c r="AK19" s="16"/>
      <c r="AL19" s="16"/>
      <c r="AM19" s="17">
        <f>V19+AA19+AC19+AE19+AG19+AI19+AK19</f>
        <v>27</v>
      </c>
      <c r="AN19" s="17">
        <f>W19+X19+Y19+Z19+AB19+AD19+AF19+AH19+AJ19+AL19</f>
        <v>0</v>
      </c>
      <c r="AO19" s="17">
        <f>SUM(AM19:AN19)</f>
        <v>27</v>
      </c>
    </row>
    <row r="20" spans="1:41" ht="6" customHeight="1" thickBot="1">
      <c r="A20" s="14"/>
      <c r="C20" s="20"/>
      <c r="D20" s="20"/>
      <c r="E20" s="20"/>
      <c r="F20" s="20"/>
      <c r="G20" s="20"/>
      <c r="H20" s="23"/>
      <c r="I20" s="20"/>
      <c r="J20" s="20"/>
      <c r="K20" s="23"/>
      <c r="L20" s="20"/>
      <c r="M20" s="20"/>
      <c r="N20" s="23"/>
      <c r="O20" s="20"/>
      <c r="P20" s="20"/>
      <c r="Q20" s="20"/>
      <c r="T20" s="20"/>
    </row>
    <row r="21" spans="1:41">
      <c r="A21" s="273" t="s">
        <v>502</v>
      </c>
      <c r="B21" s="84" t="s">
        <v>19</v>
      </c>
      <c r="C21" s="226">
        <v>0</v>
      </c>
      <c r="D21" s="227">
        <v>0</v>
      </c>
      <c r="E21" s="227">
        <v>0</v>
      </c>
      <c r="F21" s="227">
        <v>0</v>
      </c>
      <c r="G21" s="228">
        <v>0</v>
      </c>
      <c r="H21" s="23"/>
      <c r="I21" s="226">
        <v>0</v>
      </c>
      <c r="J21" s="228">
        <v>0</v>
      </c>
      <c r="K21" s="23"/>
      <c r="L21" s="226">
        <v>145</v>
      </c>
      <c r="M21" s="228">
        <v>10</v>
      </c>
      <c r="N21" s="23"/>
      <c r="O21" s="235">
        <f>C21+I21+L21</f>
        <v>145</v>
      </c>
      <c r="P21" s="236">
        <f>D21+E21+F21+G21+J21+M21</f>
        <v>10</v>
      </c>
      <c r="Q21" s="237">
        <f>SUM(O21:P21)</f>
        <v>155</v>
      </c>
      <c r="T21" s="26" t="s">
        <v>18</v>
      </c>
      <c r="U21" s="27" t="s">
        <v>19</v>
      </c>
      <c r="V21" s="28">
        <f>191+368+11+5</f>
        <v>575</v>
      </c>
      <c r="W21" s="28">
        <v>3</v>
      </c>
      <c r="X21" s="28">
        <f>7+11</f>
        <v>18</v>
      </c>
      <c r="Y21" s="28">
        <f>38+104</f>
        <v>142</v>
      </c>
      <c r="Z21" s="28"/>
      <c r="AA21" s="28">
        <f>406+1217+8+2</f>
        <v>1633</v>
      </c>
      <c r="AB21" s="28">
        <f>27+58</f>
        <v>85</v>
      </c>
      <c r="AC21" s="28">
        <f>421+860</f>
        <v>1281</v>
      </c>
      <c r="AD21" s="28">
        <f>24+51</f>
        <v>75</v>
      </c>
      <c r="AE21" s="28">
        <f>287+486</f>
        <v>773</v>
      </c>
      <c r="AF21" s="28">
        <f>18+48</f>
        <v>66</v>
      </c>
      <c r="AG21" s="28">
        <f>182+468+1</f>
        <v>651</v>
      </c>
      <c r="AH21" s="28">
        <f>26+69</f>
        <v>95</v>
      </c>
      <c r="AI21" s="28">
        <f>386+640</f>
        <v>1026</v>
      </c>
      <c r="AJ21" s="28">
        <f>30+61</f>
        <v>91</v>
      </c>
      <c r="AK21" s="28">
        <f>329+601</f>
        <v>930</v>
      </c>
      <c r="AL21" s="28"/>
      <c r="AM21" s="29">
        <f>V21+AA21+AC21+AE21+AG21+AI21+AK21</f>
        <v>6869</v>
      </c>
      <c r="AN21" s="29">
        <f>W21+X21+Y21+Z21+AB21+AD21+AF21+AH21+AJ21+AL21</f>
        <v>575</v>
      </c>
      <c r="AO21" s="29">
        <f>SUM(AM21:AN21)</f>
        <v>7444</v>
      </c>
    </row>
    <row r="22" spans="1:41" ht="18" customHeight="1">
      <c r="A22" s="680" t="s">
        <v>503</v>
      </c>
      <c r="B22" s="85" t="s">
        <v>21</v>
      </c>
      <c r="C22" s="229">
        <v>0</v>
      </c>
      <c r="D22" s="230">
        <v>0</v>
      </c>
      <c r="E22" s="230">
        <v>0</v>
      </c>
      <c r="F22" s="230">
        <v>0</v>
      </c>
      <c r="G22" s="231">
        <v>0</v>
      </c>
      <c r="H22" s="23"/>
      <c r="I22" s="229">
        <v>0</v>
      </c>
      <c r="J22" s="231">
        <v>0</v>
      </c>
      <c r="K22" s="23"/>
      <c r="L22" s="229">
        <v>5</v>
      </c>
      <c r="M22" s="231">
        <v>5</v>
      </c>
      <c r="N22" s="23"/>
      <c r="O22" s="401">
        <f t="shared" ref="O22:O23" si="6">C22+I22+L22</f>
        <v>5</v>
      </c>
      <c r="P22" s="402">
        <f t="shared" ref="P22:P23" si="7">D22+E22+F22+G22+J22+M22</f>
        <v>5</v>
      </c>
      <c r="Q22" s="406">
        <f t="shared" ref="Q22:Q23" si="8">SUM(O22:P22)</f>
        <v>10</v>
      </c>
      <c r="T22" s="18" t="s">
        <v>20</v>
      </c>
      <c r="U22" s="15" t="s">
        <v>21</v>
      </c>
      <c r="V22" s="16">
        <f>368+5</f>
        <v>373</v>
      </c>
      <c r="W22" s="16">
        <v>2</v>
      </c>
      <c r="X22" s="16">
        <v>11</v>
      </c>
      <c r="Y22" s="16">
        <v>104</v>
      </c>
      <c r="Z22" s="16"/>
      <c r="AA22" s="16">
        <f>2117+2</f>
        <v>2119</v>
      </c>
      <c r="AB22" s="16">
        <v>58</v>
      </c>
      <c r="AC22" s="16">
        <v>860</v>
      </c>
      <c r="AD22" s="16">
        <v>51</v>
      </c>
      <c r="AE22" s="16">
        <v>486</v>
      </c>
      <c r="AF22" s="16">
        <v>48</v>
      </c>
      <c r="AG22" s="16">
        <v>468</v>
      </c>
      <c r="AH22" s="16">
        <v>69</v>
      </c>
      <c r="AI22" s="16">
        <v>640</v>
      </c>
      <c r="AJ22" s="16">
        <v>61</v>
      </c>
      <c r="AK22" s="16">
        <v>601</v>
      </c>
      <c r="AL22" s="16"/>
      <c r="AM22" s="17">
        <f>V22+AA22+AC22+AE22+AG22+AI22+AK22</f>
        <v>5547</v>
      </c>
      <c r="AN22" s="17">
        <f>W22+X22+Y22+Z22+AB22+AD22+AF22+AH22+AJ22+AL22</f>
        <v>404</v>
      </c>
      <c r="AO22" s="17">
        <f>SUM(AM22:AN22)</f>
        <v>5951</v>
      </c>
    </row>
    <row r="23" spans="1:41" ht="16.5" thickBot="1">
      <c r="A23" s="602" t="s">
        <v>155</v>
      </c>
      <c r="B23" s="86" t="s">
        <v>22</v>
      </c>
      <c r="C23" s="232">
        <v>0</v>
      </c>
      <c r="D23" s="233">
        <v>0</v>
      </c>
      <c r="E23" s="233">
        <v>0</v>
      </c>
      <c r="F23" s="233">
        <v>0</v>
      </c>
      <c r="G23" s="234">
        <v>0</v>
      </c>
      <c r="H23" s="23"/>
      <c r="I23" s="232">
        <v>0</v>
      </c>
      <c r="J23" s="234">
        <v>0</v>
      </c>
      <c r="K23" s="23"/>
      <c r="L23" s="232">
        <v>0</v>
      </c>
      <c r="M23" s="234">
        <v>0</v>
      </c>
      <c r="N23" s="23"/>
      <c r="O23" s="403">
        <f t="shared" si="6"/>
        <v>0</v>
      </c>
      <c r="P23" s="404">
        <f t="shared" si="7"/>
        <v>0</v>
      </c>
      <c r="Q23" s="407">
        <f t="shared" si="8"/>
        <v>0</v>
      </c>
      <c r="T23" s="19"/>
      <c r="U23" s="15" t="s">
        <v>22</v>
      </c>
      <c r="V23" s="16">
        <f>11+5</f>
        <v>16</v>
      </c>
      <c r="W23" s="16"/>
      <c r="X23" s="16"/>
      <c r="Y23" s="16"/>
      <c r="Z23" s="16"/>
      <c r="AA23" s="16">
        <f>8+2</f>
        <v>10</v>
      </c>
      <c r="AB23" s="16"/>
      <c r="AC23" s="16"/>
      <c r="AD23" s="16"/>
      <c r="AE23" s="16"/>
      <c r="AF23" s="16"/>
      <c r="AG23" s="16">
        <v>1</v>
      </c>
      <c r="AH23" s="16"/>
      <c r="AI23" s="16"/>
      <c r="AJ23" s="16"/>
      <c r="AK23" s="16"/>
      <c r="AL23" s="16"/>
      <c r="AM23" s="17">
        <f>V23+AA23+AC23+AE23+AG23+AI23+AK23</f>
        <v>27</v>
      </c>
      <c r="AN23" s="17">
        <f>W23+X23+Y23+Z23+AB23+AD23+AF23+AH23+AJ23+AL23</f>
        <v>0</v>
      </c>
      <c r="AO23" s="17">
        <f>SUM(AM23:AN23)</f>
        <v>27</v>
      </c>
    </row>
    <row r="24" spans="1:41" ht="6" customHeight="1" thickBot="1">
      <c r="A24" s="14"/>
      <c r="C24" s="20"/>
      <c r="D24" s="20"/>
      <c r="E24" s="20"/>
      <c r="F24" s="20"/>
      <c r="G24" s="20"/>
      <c r="H24" s="23"/>
      <c r="I24" s="20"/>
      <c r="J24" s="20"/>
      <c r="K24" s="23"/>
      <c r="L24" s="20"/>
      <c r="M24" s="20"/>
      <c r="N24" s="23"/>
      <c r="O24" s="20"/>
      <c r="P24" s="20"/>
      <c r="Q24" s="20"/>
      <c r="T24" s="20"/>
    </row>
    <row r="25" spans="1:41">
      <c r="A25" s="273" t="s">
        <v>502</v>
      </c>
      <c r="B25" s="84" t="s">
        <v>19</v>
      </c>
      <c r="C25" s="226">
        <v>0</v>
      </c>
      <c r="D25" s="227">
        <v>0</v>
      </c>
      <c r="E25" s="227">
        <v>0</v>
      </c>
      <c r="F25" s="227">
        <v>0</v>
      </c>
      <c r="G25" s="228">
        <v>0</v>
      </c>
      <c r="H25" s="23"/>
      <c r="I25" s="226">
        <v>0</v>
      </c>
      <c r="J25" s="228">
        <v>0</v>
      </c>
      <c r="K25" s="23"/>
      <c r="L25" s="226">
        <v>55</v>
      </c>
      <c r="M25" s="228">
        <v>77</v>
      </c>
      <c r="N25" s="23"/>
      <c r="O25" s="235">
        <f>C25+I25+L25</f>
        <v>55</v>
      </c>
      <c r="P25" s="236">
        <f>D25+E25+F25+G25+J25+M25</f>
        <v>77</v>
      </c>
      <c r="Q25" s="237">
        <f>SUM(O25:P25)</f>
        <v>132</v>
      </c>
      <c r="T25" s="26" t="s">
        <v>18</v>
      </c>
      <c r="U25" s="27" t="s">
        <v>19</v>
      </c>
      <c r="V25" s="28">
        <f>191+368+11+5</f>
        <v>575</v>
      </c>
      <c r="W25" s="28">
        <v>3</v>
      </c>
      <c r="X25" s="28">
        <f>7+11</f>
        <v>18</v>
      </c>
      <c r="Y25" s="28">
        <f>38+104</f>
        <v>142</v>
      </c>
      <c r="Z25" s="28"/>
      <c r="AA25" s="28">
        <f>406+1217+8+2</f>
        <v>1633</v>
      </c>
      <c r="AB25" s="28">
        <f>27+58</f>
        <v>85</v>
      </c>
      <c r="AC25" s="28">
        <f>421+860</f>
        <v>1281</v>
      </c>
      <c r="AD25" s="28">
        <f>24+51</f>
        <v>75</v>
      </c>
      <c r="AE25" s="28">
        <f>287+486</f>
        <v>773</v>
      </c>
      <c r="AF25" s="28">
        <f>18+48</f>
        <v>66</v>
      </c>
      <c r="AG25" s="28">
        <f>182+468+1</f>
        <v>651</v>
      </c>
      <c r="AH25" s="28">
        <f>26+69</f>
        <v>95</v>
      </c>
      <c r="AI25" s="28">
        <f>386+640</f>
        <v>1026</v>
      </c>
      <c r="AJ25" s="28">
        <f>30+61</f>
        <v>91</v>
      </c>
      <c r="AK25" s="28">
        <f>329+601</f>
        <v>930</v>
      </c>
      <c r="AL25" s="28"/>
      <c r="AM25" s="29">
        <f>V25+AA25+AC25+AE25+AG25+AI25+AK25</f>
        <v>6869</v>
      </c>
      <c r="AN25" s="29">
        <f>W25+X25+Y25+Z25+AB25+AD25+AF25+AH25+AJ25+AL25</f>
        <v>575</v>
      </c>
      <c r="AO25" s="29">
        <f>SUM(AM25:AN25)</f>
        <v>7444</v>
      </c>
    </row>
    <row r="26" spans="1:41" ht="18" customHeight="1">
      <c r="A26" s="680" t="s">
        <v>503</v>
      </c>
      <c r="B26" s="85" t="s">
        <v>21</v>
      </c>
      <c r="C26" s="229">
        <v>0</v>
      </c>
      <c r="D26" s="230">
        <v>0</v>
      </c>
      <c r="E26" s="230">
        <v>0</v>
      </c>
      <c r="F26" s="230">
        <v>0</v>
      </c>
      <c r="G26" s="231">
        <v>0</v>
      </c>
      <c r="H26" s="23"/>
      <c r="I26" s="229">
        <v>0</v>
      </c>
      <c r="J26" s="231">
        <v>0</v>
      </c>
      <c r="K26" s="23"/>
      <c r="L26" s="229">
        <v>20</v>
      </c>
      <c r="M26" s="231">
        <v>30</v>
      </c>
      <c r="N26" s="23"/>
      <c r="O26" s="401">
        <f t="shared" ref="O26:O27" si="9">C26+I26+L26</f>
        <v>20</v>
      </c>
      <c r="P26" s="402">
        <f t="shared" ref="P26:P27" si="10">D26+E26+F26+G26+J26+M26</f>
        <v>30</v>
      </c>
      <c r="Q26" s="406">
        <f t="shared" ref="Q26:Q27" si="11">SUM(O26:P26)</f>
        <v>50</v>
      </c>
      <c r="T26" s="18" t="s">
        <v>20</v>
      </c>
      <c r="U26" s="15" t="s">
        <v>21</v>
      </c>
      <c r="V26" s="16">
        <f>368+5</f>
        <v>373</v>
      </c>
      <c r="W26" s="16">
        <v>2</v>
      </c>
      <c r="X26" s="16">
        <v>11</v>
      </c>
      <c r="Y26" s="16">
        <v>104</v>
      </c>
      <c r="Z26" s="16"/>
      <c r="AA26" s="16">
        <f>2117+2</f>
        <v>2119</v>
      </c>
      <c r="AB26" s="16">
        <v>58</v>
      </c>
      <c r="AC26" s="16">
        <v>860</v>
      </c>
      <c r="AD26" s="16">
        <v>51</v>
      </c>
      <c r="AE26" s="16">
        <v>486</v>
      </c>
      <c r="AF26" s="16">
        <v>48</v>
      </c>
      <c r="AG26" s="16">
        <v>468</v>
      </c>
      <c r="AH26" s="16">
        <v>69</v>
      </c>
      <c r="AI26" s="16">
        <v>640</v>
      </c>
      <c r="AJ26" s="16">
        <v>61</v>
      </c>
      <c r="AK26" s="16">
        <v>601</v>
      </c>
      <c r="AL26" s="16"/>
      <c r="AM26" s="17">
        <f>V26+AA26+AC26+AE26+AG26+AI26+AK26</f>
        <v>5547</v>
      </c>
      <c r="AN26" s="17">
        <f>W26+X26+Y26+Z26+AB26+AD26+AF26+AH26+AJ26+AL26</f>
        <v>404</v>
      </c>
      <c r="AO26" s="17">
        <f>SUM(AM26:AN26)</f>
        <v>5951</v>
      </c>
    </row>
    <row r="27" spans="1:41" ht="16.5" thickBot="1">
      <c r="A27" s="602" t="s">
        <v>156</v>
      </c>
      <c r="B27" s="86" t="s">
        <v>22</v>
      </c>
      <c r="C27" s="232">
        <v>0</v>
      </c>
      <c r="D27" s="233">
        <v>0</v>
      </c>
      <c r="E27" s="233">
        <v>0</v>
      </c>
      <c r="F27" s="233">
        <v>0</v>
      </c>
      <c r="G27" s="234">
        <v>0</v>
      </c>
      <c r="H27" s="23"/>
      <c r="I27" s="232">
        <v>0</v>
      </c>
      <c r="J27" s="234">
        <v>0</v>
      </c>
      <c r="K27" s="23"/>
      <c r="L27" s="232">
        <v>0</v>
      </c>
      <c r="M27" s="234">
        <v>0</v>
      </c>
      <c r="N27" s="23"/>
      <c r="O27" s="403">
        <f t="shared" si="9"/>
        <v>0</v>
      </c>
      <c r="P27" s="404">
        <f t="shared" si="10"/>
        <v>0</v>
      </c>
      <c r="Q27" s="407">
        <f t="shared" si="11"/>
        <v>0</v>
      </c>
      <c r="T27" s="19"/>
      <c r="U27" s="15" t="s">
        <v>22</v>
      </c>
      <c r="V27" s="16">
        <f>11+5</f>
        <v>16</v>
      </c>
      <c r="W27" s="16"/>
      <c r="X27" s="16"/>
      <c r="Y27" s="16"/>
      <c r="Z27" s="16"/>
      <c r="AA27" s="16">
        <f>8+2</f>
        <v>10</v>
      </c>
      <c r="AB27" s="16"/>
      <c r="AC27" s="16"/>
      <c r="AD27" s="16"/>
      <c r="AE27" s="16"/>
      <c r="AF27" s="16"/>
      <c r="AG27" s="16">
        <v>1</v>
      </c>
      <c r="AH27" s="16"/>
      <c r="AI27" s="16"/>
      <c r="AJ27" s="16"/>
      <c r="AK27" s="16"/>
      <c r="AL27" s="16"/>
      <c r="AM27" s="17">
        <f>V27+AA27+AC27+AE27+AG27+AI27+AK27</f>
        <v>27</v>
      </c>
      <c r="AN27" s="17">
        <f>W27+X27+Y27+Z27+AB27+AD27+AF27+AH27+AJ27+AL27</f>
        <v>0</v>
      </c>
      <c r="AO27" s="17">
        <f>SUM(AM27:AN27)</f>
        <v>27</v>
      </c>
    </row>
    <row r="28" spans="1:41" ht="6" customHeight="1" thickBot="1">
      <c r="A28" s="14"/>
      <c r="C28" s="20"/>
      <c r="D28" s="20"/>
      <c r="E28" s="20"/>
      <c r="F28" s="20"/>
      <c r="G28" s="20"/>
      <c r="H28" s="23"/>
      <c r="I28" s="20"/>
      <c r="J28" s="20"/>
      <c r="K28" s="23"/>
      <c r="L28" s="20"/>
      <c r="M28" s="20"/>
      <c r="N28" s="23"/>
      <c r="O28" s="20"/>
      <c r="P28" s="20"/>
      <c r="Q28" s="20"/>
      <c r="T28" s="20"/>
    </row>
    <row r="29" spans="1:41">
      <c r="A29" s="273"/>
      <c r="B29" s="351" t="s">
        <v>19</v>
      </c>
      <c r="C29" s="235">
        <f t="shared" ref="C29:G31" si="12">+C17+C21+C25</f>
        <v>0</v>
      </c>
      <c r="D29" s="236">
        <f t="shared" si="12"/>
        <v>0</v>
      </c>
      <c r="E29" s="236">
        <f t="shared" si="12"/>
        <v>0</v>
      </c>
      <c r="F29" s="236">
        <f t="shared" si="12"/>
        <v>0</v>
      </c>
      <c r="G29" s="237">
        <f t="shared" si="12"/>
        <v>0</v>
      </c>
      <c r="H29" s="405"/>
      <c r="I29" s="235">
        <f t="shared" ref="I29:J31" si="13">+I17+I21+I25</f>
        <v>240</v>
      </c>
      <c r="J29" s="237">
        <f t="shared" si="13"/>
        <v>42</v>
      </c>
      <c r="K29" s="405"/>
      <c r="L29" s="235">
        <f t="shared" ref="L29:M31" si="14">+L17+L21+L25</f>
        <v>200</v>
      </c>
      <c r="M29" s="237">
        <f t="shared" si="14"/>
        <v>87</v>
      </c>
      <c r="N29" s="405"/>
      <c r="O29" s="235">
        <f t="shared" ref="O29:Q31" si="15">+O17+O21+O25</f>
        <v>440</v>
      </c>
      <c r="P29" s="236">
        <f t="shared" si="15"/>
        <v>129</v>
      </c>
      <c r="Q29" s="237">
        <f t="shared" si="15"/>
        <v>569</v>
      </c>
      <c r="T29" s="26" t="s">
        <v>18</v>
      </c>
      <c r="U29" s="27" t="s">
        <v>19</v>
      </c>
      <c r="V29" s="28">
        <f>191+368+11+5</f>
        <v>575</v>
      </c>
      <c r="W29" s="28">
        <v>3</v>
      </c>
      <c r="X29" s="28">
        <f>7+11</f>
        <v>18</v>
      </c>
      <c r="Y29" s="28">
        <f>38+104</f>
        <v>142</v>
      </c>
      <c r="Z29" s="28"/>
      <c r="AA29" s="28">
        <f>406+1217+8+2</f>
        <v>1633</v>
      </c>
      <c r="AB29" s="28">
        <f>27+58</f>
        <v>85</v>
      </c>
      <c r="AC29" s="28">
        <f>421+860</f>
        <v>1281</v>
      </c>
      <c r="AD29" s="28">
        <f>24+51</f>
        <v>75</v>
      </c>
      <c r="AE29" s="28">
        <f>287+486</f>
        <v>773</v>
      </c>
      <c r="AF29" s="28">
        <f>18+48</f>
        <v>66</v>
      </c>
      <c r="AG29" s="28">
        <f>182+468+1</f>
        <v>651</v>
      </c>
      <c r="AH29" s="28">
        <f>26+69</f>
        <v>95</v>
      </c>
      <c r="AI29" s="28">
        <f>386+640</f>
        <v>1026</v>
      </c>
      <c r="AJ29" s="28">
        <f>30+61</f>
        <v>91</v>
      </c>
      <c r="AK29" s="28">
        <f>329+601</f>
        <v>930</v>
      </c>
      <c r="AL29" s="28"/>
      <c r="AM29" s="29">
        <f>V29+AA29+AC29+AE29+AG29+AI29+AK29</f>
        <v>6869</v>
      </c>
      <c r="AN29" s="29">
        <f>W29+X29+Y29+Z29+AB29+AD29+AF29+AH29+AJ29+AL29</f>
        <v>575</v>
      </c>
      <c r="AO29" s="29">
        <f>SUM(AM29:AN29)</f>
        <v>7444</v>
      </c>
    </row>
    <row r="30" spans="1:41" ht="18" customHeight="1">
      <c r="A30" s="275" t="s">
        <v>504</v>
      </c>
      <c r="B30" s="392" t="s">
        <v>21</v>
      </c>
      <c r="C30" s="401">
        <f t="shared" si="12"/>
        <v>0</v>
      </c>
      <c r="D30" s="402">
        <f t="shared" si="12"/>
        <v>0</v>
      </c>
      <c r="E30" s="402">
        <f t="shared" si="12"/>
        <v>0</v>
      </c>
      <c r="F30" s="402">
        <f t="shared" si="12"/>
        <v>0</v>
      </c>
      <c r="G30" s="406">
        <f t="shared" si="12"/>
        <v>0</v>
      </c>
      <c r="H30" s="264"/>
      <c r="I30" s="401">
        <f t="shared" si="13"/>
        <v>36</v>
      </c>
      <c r="J30" s="406">
        <f t="shared" si="13"/>
        <v>6</v>
      </c>
      <c r="K30" s="264"/>
      <c r="L30" s="401">
        <f t="shared" si="14"/>
        <v>25</v>
      </c>
      <c r="M30" s="406">
        <f t="shared" si="14"/>
        <v>35</v>
      </c>
      <c r="N30" s="264"/>
      <c r="O30" s="401">
        <f t="shared" si="15"/>
        <v>61</v>
      </c>
      <c r="P30" s="402">
        <f t="shared" si="15"/>
        <v>41</v>
      </c>
      <c r="Q30" s="406">
        <f t="shared" si="15"/>
        <v>102</v>
      </c>
      <c r="T30" s="18" t="s">
        <v>20</v>
      </c>
      <c r="U30" s="15" t="s">
        <v>21</v>
      </c>
      <c r="V30" s="16">
        <f>368+5</f>
        <v>373</v>
      </c>
      <c r="W30" s="16">
        <v>2</v>
      </c>
      <c r="X30" s="16">
        <v>11</v>
      </c>
      <c r="Y30" s="16">
        <v>104</v>
      </c>
      <c r="Z30" s="16"/>
      <c r="AA30" s="16">
        <f>2117+2</f>
        <v>2119</v>
      </c>
      <c r="AB30" s="16">
        <v>58</v>
      </c>
      <c r="AC30" s="16">
        <v>860</v>
      </c>
      <c r="AD30" s="16">
        <v>51</v>
      </c>
      <c r="AE30" s="16">
        <v>486</v>
      </c>
      <c r="AF30" s="16">
        <v>48</v>
      </c>
      <c r="AG30" s="16">
        <v>468</v>
      </c>
      <c r="AH30" s="16">
        <v>69</v>
      </c>
      <c r="AI30" s="16">
        <v>640</v>
      </c>
      <c r="AJ30" s="16">
        <v>61</v>
      </c>
      <c r="AK30" s="16">
        <v>601</v>
      </c>
      <c r="AL30" s="16"/>
      <c r="AM30" s="17">
        <f>V30+AA30+AC30+AE30+AG30+AI30+AK30</f>
        <v>5547</v>
      </c>
      <c r="AN30" s="17">
        <f>W30+X30+Y30+Z30+AB30+AD30+AF30+AH30+AJ30+AL30</f>
        <v>404</v>
      </c>
      <c r="AO30" s="17">
        <f>SUM(AM30:AN30)</f>
        <v>5951</v>
      </c>
    </row>
    <row r="31" spans="1:41" ht="16.5" thickBot="1">
      <c r="A31" s="602"/>
      <c r="B31" s="393" t="s">
        <v>22</v>
      </c>
      <c r="C31" s="403">
        <f t="shared" si="12"/>
        <v>0</v>
      </c>
      <c r="D31" s="404">
        <f t="shared" si="12"/>
        <v>0</v>
      </c>
      <c r="E31" s="404">
        <f t="shared" si="12"/>
        <v>0</v>
      </c>
      <c r="F31" s="404">
        <f t="shared" si="12"/>
        <v>0</v>
      </c>
      <c r="G31" s="407">
        <f t="shared" si="12"/>
        <v>0</v>
      </c>
      <c r="H31" s="408"/>
      <c r="I31" s="403">
        <f t="shared" si="13"/>
        <v>1</v>
      </c>
      <c r="J31" s="407">
        <f t="shared" si="13"/>
        <v>0</v>
      </c>
      <c r="K31" s="408"/>
      <c r="L31" s="403">
        <f t="shared" si="14"/>
        <v>0</v>
      </c>
      <c r="M31" s="407">
        <f t="shared" si="14"/>
        <v>0</v>
      </c>
      <c r="N31" s="408"/>
      <c r="O31" s="403">
        <f t="shared" si="15"/>
        <v>1</v>
      </c>
      <c r="P31" s="404">
        <f t="shared" si="15"/>
        <v>0</v>
      </c>
      <c r="Q31" s="407">
        <f t="shared" si="15"/>
        <v>1</v>
      </c>
      <c r="T31" s="19"/>
      <c r="U31" s="15" t="s">
        <v>22</v>
      </c>
      <c r="V31" s="16">
        <f>11+5</f>
        <v>16</v>
      </c>
      <c r="W31" s="16"/>
      <c r="X31" s="16"/>
      <c r="Y31" s="16"/>
      <c r="Z31" s="16"/>
      <c r="AA31" s="16">
        <f>8+2</f>
        <v>10</v>
      </c>
      <c r="AB31" s="16"/>
      <c r="AC31" s="16"/>
      <c r="AD31" s="16"/>
      <c r="AE31" s="16"/>
      <c r="AF31" s="16"/>
      <c r="AG31" s="16">
        <v>1</v>
      </c>
      <c r="AH31" s="16"/>
      <c r="AI31" s="16"/>
      <c r="AJ31" s="16"/>
      <c r="AK31" s="16"/>
      <c r="AL31" s="16"/>
      <c r="AM31" s="17">
        <f>V31+AA31+AC31+AE31+AG31+AI31+AK31</f>
        <v>27</v>
      </c>
      <c r="AN31" s="17">
        <f>W31+X31+Y31+Z31+AB31+AD31+AF31+AH31+AJ31+AL31</f>
        <v>0</v>
      </c>
      <c r="AO31" s="17">
        <f>SUM(AM31:AN31)</f>
        <v>27</v>
      </c>
    </row>
    <row r="32" spans="1:41" ht="6" customHeight="1" thickBot="1">
      <c r="A32" s="633"/>
      <c r="B32" s="2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T32" s="20"/>
    </row>
    <row r="33" spans="1:41" ht="18" customHeight="1">
      <c r="A33" s="273" t="s">
        <v>502</v>
      </c>
      <c r="B33" s="84" t="s">
        <v>19</v>
      </c>
      <c r="C33" s="226">
        <v>0</v>
      </c>
      <c r="D33" s="227">
        <v>0</v>
      </c>
      <c r="E33" s="227">
        <v>0</v>
      </c>
      <c r="F33" s="227">
        <v>0</v>
      </c>
      <c r="G33" s="228">
        <v>0</v>
      </c>
      <c r="H33" s="23"/>
      <c r="I33" s="226">
        <v>195</v>
      </c>
      <c r="J33" s="228">
        <v>77</v>
      </c>
      <c r="K33" s="23"/>
      <c r="L33" s="226">
        <v>263</v>
      </c>
      <c r="M33" s="228">
        <v>129</v>
      </c>
      <c r="N33" s="23"/>
      <c r="O33" s="235">
        <f>C33+I33+L33</f>
        <v>458</v>
      </c>
      <c r="P33" s="236">
        <f>D33+E33+F33+G33+J33+M33</f>
        <v>206</v>
      </c>
      <c r="Q33" s="237">
        <f>SUM(O33:P33)</f>
        <v>664</v>
      </c>
      <c r="T33" s="18"/>
      <c r="U33" s="15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7"/>
      <c r="AN33" s="17"/>
      <c r="AO33" s="17"/>
    </row>
    <row r="34" spans="1:41">
      <c r="A34" s="680" t="s">
        <v>157</v>
      </c>
      <c r="B34" s="85" t="s">
        <v>21</v>
      </c>
      <c r="C34" s="229">
        <v>0</v>
      </c>
      <c r="D34" s="230">
        <v>0</v>
      </c>
      <c r="E34" s="230">
        <v>0</v>
      </c>
      <c r="F34" s="230">
        <v>0</v>
      </c>
      <c r="G34" s="231">
        <v>0</v>
      </c>
      <c r="H34" s="23"/>
      <c r="I34" s="229">
        <v>71</v>
      </c>
      <c r="J34" s="231">
        <v>30</v>
      </c>
      <c r="K34" s="23"/>
      <c r="L34" s="229">
        <v>122</v>
      </c>
      <c r="M34" s="231">
        <v>50</v>
      </c>
      <c r="N34" s="23"/>
      <c r="O34" s="401">
        <f t="shared" ref="O34:O35" si="16">C34+I34+L34</f>
        <v>193</v>
      </c>
      <c r="P34" s="402">
        <f t="shared" ref="P34:P35" si="17">D34+E34+F34+G34+J34+M34</f>
        <v>80</v>
      </c>
      <c r="Q34" s="406">
        <f t="shared" ref="Q34:Q35" si="18">SUM(O34:P34)</f>
        <v>273</v>
      </c>
      <c r="T34" s="19"/>
      <c r="U34" s="15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7"/>
      <c r="AN34" s="17"/>
      <c r="AO34" s="17"/>
    </row>
    <row r="35" spans="1:41" ht="17.25" customHeight="1" thickBot="1">
      <c r="A35" s="602" t="s">
        <v>157</v>
      </c>
      <c r="B35" s="86" t="s">
        <v>22</v>
      </c>
      <c r="C35" s="232">
        <v>0</v>
      </c>
      <c r="D35" s="233">
        <v>0</v>
      </c>
      <c r="E35" s="233">
        <v>0</v>
      </c>
      <c r="F35" s="233">
        <v>0</v>
      </c>
      <c r="G35" s="234">
        <v>0</v>
      </c>
      <c r="H35" s="23"/>
      <c r="I35" s="232">
        <v>0</v>
      </c>
      <c r="J35" s="234">
        <v>0</v>
      </c>
      <c r="K35" s="23"/>
      <c r="L35" s="232">
        <v>0</v>
      </c>
      <c r="M35" s="234">
        <v>0</v>
      </c>
      <c r="N35" s="23"/>
      <c r="O35" s="403">
        <f t="shared" si="16"/>
        <v>0</v>
      </c>
      <c r="P35" s="404">
        <f t="shared" si="17"/>
        <v>0</v>
      </c>
      <c r="Q35" s="407">
        <f t="shared" si="18"/>
        <v>0</v>
      </c>
      <c r="T35" s="20"/>
    </row>
    <row r="36" spans="1:41" ht="9.75" customHeight="1" thickBot="1">
      <c r="A36" s="919"/>
      <c r="B36" s="394"/>
      <c r="C36" s="18"/>
      <c r="D36" s="18"/>
      <c r="E36" s="18"/>
      <c r="F36" s="18"/>
      <c r="G36" s="18"/>
      <c r="H36" s="230"/>
      <c r="I36" s="18"/>
      <c r="J36" s="18"/>
      <c r="K36" s="230"/>
      <c r="L36" s="18"/>
      <c r="M36" s="18"/>
      <c r="N36" s="230"/>
      <c r="O36" s="22"/>
      <c r="P36" s="22"/>
      <c r="Q36" s="22"/>
      <c r="T36" s="21"/>
      <c r="U36" s="15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5"/>
      <c r="AJ36" s="5"/>
      <c r="AK36" s="5"/>
      <c r="AL36" s="5"/>
      <c r="AM36" s="17"/>
      <c r="AN36" s="17"/>
      <c r="AO36" s="17"/>
    </row>
    <row r="37" spans="1:41">
      <c r="A37" s="273"/>
      <c r="B37" s="351" t="s">
        <v>19</v>
      </c>
      <c r="C37" s="235">
        <f>C33</f>
        <v>0</v>
      </c>
      <c r="D37" s="236">
        <f>+D33</f>
        <v>0</v>
      </c>
      <c r="E37" s="236">
        <f t="shared" ref="E37:G37" si="19">+E33</f>
        <v>0</v>
      </c>
      <c r="F37" s="236">
        <f t="shared" si="19"/>
        <v>0</v>
      </c>
      <c r="G37" s="237">
        <f t="shared" si="19"/>
        <v>0</v>
      </c>
      <c r="H37" s="264"/>
      <c r="I37" s="235">
        <f>+I33</f>
        <v>195</v>
      </c>
      <c r="J37" s="237">
        <f>+J33</f>
        <v>77</v>
      </c>
      <c r="K37" s="264"/>
      <c r="L37" s="235">
        <f>+L33</f>
        <v>263</v>
      </c>
      <c r="M37" s="237">
        <f>+M33</f>
        <v>129</v>
      </c>
      <c r="N37" s="264"/>
      <c r="O37" s="235">
        <f>+O33</f>
        <v>458</v>
      </c>
      <c r="P37" s="236">
        <f t="shared" ref="P37:Q37" si="20">+P33</f>
        <v>206</v>
      </c>
      <c r="Q37" s="237">
        <f t="shared" si="20"/>
        <v>664</v>
      </c>
      <c r="T37" s="18"/>
      <c r="U37" s="15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5"/>
      <c r="AJ37" s="5"/>
      <c r="AK37" s="5"/>
      <c r="AL37" s="5"/>
      <c r="AM37" s="17"/>
      <c r="AN37" s="17"/>
      <c r="AO37" s="17"/>
    </row>
    <row r="38" spans="1:41">
      <c r="A38" s="275" t="s">
        <v>505</v>
      </c>
      <c r="B38" s="392" t="s">
        <v>21</v>
      </c>
      <c r="C38" s="401">
        <f t="shared" ref="C38:C39" si="21">C34</f>
        <v>0</v>
      </c>
      <c r="D38" s="402">
        <f t="shared" ref="D38:G39" si="22">+D34</f>
        <v>0</v>
      </c>
      <c r="E38" s="402">
        <f t="shared" si="22"/>
        <v>0</v>
      </c>
      <c r="F38" s="402">
        <f t="shared" si="22"/>
        <v>0</v>
      </c>
      <c r="G38" s="406">
        <f t="shared" si="22"/>
        <v>0</v>
      </c>
      <c r="H38" s="264"/>
      <c r="I38" s="401">
        <f t="shared" ref="I38:J39" si="23">+I34</f>
        <v>71</v>
      </c>
      <c r="J38" s="406">
        <f t="shared" si="23"/>
        <v>30</v>
      </c>
      <c r="K38" s="264"/>
      <c r="L38" s="401">
        <f t="shared" ref="L38:M39" si="24">+L34</f>
        <v>122</v>
      </c>
      <c r="M38" s="406">
        <f t="shared" si="24"/>
        <v>50</v>
      </c>
      <c r="N38" s="264"/>
      <c r="O38" s="401">
        <f t="shared" ref="O38:Q39" si="25">+O34</f>
        <v>193</v>
      </c>
      <c r="P38" s="402">
        <f t="shared" si="25"/>
        <v>80</v>
      </c>
      <c r="Q38" s="406">
        <f t="shared" si="25"/>
        <v>273</v>
      </c>
      <c r="T38" s="19"/>
      <c r="U38" s="15" t="s">
        <v>22</v>
      </c>
      <c r="V38" s="16">
        <v>7</v>
      </c>
      <c r="W38" s="16"/>
      <c r="X38" s="16"/>
      <c r="Y38" s="16"/>
      <c r="Z38" s="16">
        <v>4</v>
      </c>
      <c r="AA38" s="16">
        <v>3</v>
      </c>
      <c r="AB38" s="16">
        <v>1</v>
      </c>
      <c r="AC38" s="16">
        <v>3</v>
      </c>
      <c r="AD38" s="16">
        <v>3</v>
      </c>
      <c r="AE38" s="16">
        <v>8</v>
      </c>
      <c r="AF38" s="16"/>
      <c r="AG38" s="16">
        <v>2</v>
      </c>
      <c r="AH38" s="16"/>
      <c r="AI38" s="5"/>
      <c r="AJ38" s="5"/>
      <c r="AK38" s="5"/>
      <c r="AL38" s="5"/>
      <c r="AM38" s="17">
        <f>V38+AA38+AC38+AE38+AG38+AI38+AK38</f>
        <v>23</v>
      </c>
      <c r="AN38" s="17">
        <f>W38+X38+Y38+Z38+AB38+AD38+AF38+AH38+AJ38+AL38</f>
        <v>8</v>
      </c>
      <c r="AO38" s="17">
        <f>SUM(AM38:AN38)</f>
        <v>31</v>
      </c>
    </row>
    <row r="39" spans="1:41" ht="14.25" customHeight="1" thickBot="1">
      <c r="A39" s="602"/>
      <c r="B39" s="393" t="s">
        <v>22</v>
      </c>
      <c r="C39" s="403">
        <f t="shared" si="21"/>
        <v>0</v>
      </c>
      <c r="D39" s="404">
        <f t="shared" si="22"/>
        <v>0</v>
      </c>
      <c r="E39" s="404">
        <f t="shared" si="22"/>
        <v>0</v>
      </c>
      <c r="F39" s="404">
        <f t="shared" si="22"/>
        <v>0</v>
      </c>
      <c r="G39" s="407">
        <f t="shared" si="22"/>
        <v>0</v>
      </c>
      <c r="H39" s="408"/>
      <c r="I39" s="403">
        <f t="shared" si="23"/>
        <v>0</v>
      </c>
      <c r="J39" s="407">
        <f t="shared" si="23"/>
        <v>0</v>
      </c>
      <c r="K39" s="408"/>
      <c r="L39" s="403">
        <f t="shared" si="24"/>
        <v>0</v>
      </c>
      <c r="M39" s="407">
        <f t="shared" si="24"/>
        <v>0</v>
      </c>
      <c r="N39" s="408"/>
      <c r="O39" s="403">
        <f t="shared" si="25"/>
        <v>0</v>
      </c>
      <c r="P39" s="404">
        <f t="shared" si="25"/>
        <v>0</v>
      </c>
      <c r="Q39" s="407">
        <f t="shared" si="25"/>
        <v>0</v>
      </c>
      <c r="T39" s="20"/>
    </row>
    <row r="40" spans="1:41" ht="9.75" customHeight="1" thickBot="1">
      <c r="A40" s="14"/>
      <c r="C40" s="20"/>
      <c r="D40" s="20"/>
      <c r="E40" s="20"/>
      <c r="F40" s="20"/>
      <c r="G40" s="20"/>
      <c r="H40" s="23"/>
      <c r="I40" s="409"/>
      <c r="J40" s="410"/>
      <c r="K40" s="23"/>
      <c r="L40" s="20"/>
      <c r="M40" s="20"/>
      <c r="N40" s="23"/>
      <c r="O40" s="20"/>
      <c r="P40" s="20"/>
      <c r="Q40" s="20"/>
      <c r="T40" s="21"/>
      <c r="U40" s="15" t="s">
        <v>19</v>
      </c>
      <c r="V40" s="16">
        <f>75+142+3+4</f>
        <v>224</v>
      </c>
      <c r="W40" s="16">
        <f>6+9</f>
        <v>15</v>
      </c>
      <c r="X40" s="16">
        <f>11+21</f>
        <v>32</v>
      </c>
      <c r="Y40" s="16">
        <v>67</v>
      </c>
      <c r="Z40" s="16">
        <v>26</v>
      </c>
      <c r="AA40" s="16">
        <f>56+292+8+3</f>
        <v>359</v>
      </c>
      <c r="AB40" s="16">
        <f>26+29+2+1</f>
        <v>58</v>
      </c>
      <c r="AC40" s="16">
        <f>84+256+4</f>
        <v>344</v>
      </c>
      <c r="AD40" s="16">
        <f>35+46+3</f>
        <v>84</v>
      </c>
      <c r="AE40" s="16">
        <f>102+301+3</f>
        <v>406</v>
      </c>
      <c r="AF40" s="16">
        <f>16+14</f>
        <v>30</v>
      </c>
      <c r="AG40" s="16">
        <f>91+209+1</f>
        <v>301</v>
      </c>
      <c r="AH40" s="16">
        <v>8</v>
      </c>
      <c r="AI40" s="5"/>
      <c r="AJ40" s="5"/>
      <c r="AK40" s="5"/>
      <c r="AL40" s="5"/>
      <c r="AM40" s="17">
        <f>V40+AA40+AC40+AE40+AG40+AI40+AK40</f>
        <v>1634</v>
      </c>
      <c r="AN40" s="17">
        <f>W40+X40+Y40+Z40+AB40+AD40+AF40+AH40+AJ40+AL40</f>
        <v>320</v>
      </c>
      <c r="AO40" s="17">
        <f>SUM(AM40:AN40)</f>
        <v>1954</v>
      </c>
    </row>
    <row r="41" spans="1:41">
      <c r="A41" s="273" t="s">
        <v>502</v>
      </c>
      <c r="B41" s="84" t="s">
        <v>19</v>
      </c>
      <c r="C41" s="226">
        <v>63</v>
      </c>
      <c r="D41" s="227">
        <v>0</v>
      </c>
      <c r="E41" s="227">
        <v>2</v>
      </c>
      <c r="F41" s="227">
        <v>44</v>
      </c>
      <c r="G41" s="228">
        <v>2</v>
      </c>
      <c r="H41" s="23"/>
      <c r="I41" s="226">
        <v>107</v>
      </c>
      <c r="J41" s="228">
        <v>30</v>
      </c>
      <c r="K41" s="23"/>
      <c r="L41" s="226">
        <v>0</v>
      </c>
      <c r="M41" s="228">
        <v>0</v>
      </c>
      <c r="N41" s="23"/>
      <c r="O41" s="235">
        <f>C41+I41+L41</f>
        <v>170</v>
      </c>
      <c r="P41" s="236">
        <f>D41+E41+F41+G41+J41+M41</f>
        <v>78</v>
      </c>
      <c r="Q41" s="237">
        <f>SUM(O41:P41)</f>
        <v>248</v>
      </c>
      <c r="T41" s="18" t="s">
        <v>24</v>
      </c>
      <c r="U41" s="15" t="s">
        <v>21</v>
      </c>
      <c r="V41" s="16">
        <f>142+4</f>
        <v>146</v>
      </c>
      <c r="W41" s="16">
        <v>9</v>
      </c>
      <c r="X41" s="16">
        <v>21</v>
      </c>
      <c r="Y41" s="16">
        <v>41</v>
      </c>
      <c r="Z41" s="16">
        <v>12</v>
      </c>
      <c r="AA41" s="16">
        <v>295</v>
      </c>
      <c r="AB41" s="16">
        <v>30</v>
      </c>
      <c r="AC41" s="16">
        <f>256+2</f>
        <v>258</v>
      </c>
      <c r="AD41" s="16">
        <v>46</v>
      </c>
      <c r="AE41" s="16">
        <v>301</v>
      </c>
      <c r="AF41" s="16">
        <v>14</v>
      </c>
      <c r="AG41" s="16">
        <v>209</v>
      </c>
      <c r="AH41" s="16">
        <v>5</v>
      </c>
      <c r="AI41" s="5"/>
      <c r="AJ41" s="5"/>
      <c r="AK41" s="5"/>
      <c r="AL41" s="5"/>
      <c r="AM41" s="17">
        <f>V41+AA41+AC41+AE41+AG41+AI41+AK41</f>
        <v>1209</v>
      </c>
      <c r="AN41" s="17">
        <f>W41+X41+Y41+Z41+AB41+AD41+AF41+AH41+AJ41+AL41</f>
        <v>178</v>
      </c>
      <c r="AO41" s="17">
        <f>SUM(AM41:AN41)</f>
        <v>1387</v>
      </c>
    </row>
    <row r="42" spans="1:41">
      <c r="A42" s="680" t="s">
        <v>487</v>
      </c>
      <c r="B42" s="85" t="s">
        <v>21</v>
      </c>
      <c r="C42" s="229">
        <f>19+5</f>
        <v>24</v>
      </c>
      <c r="D42" s="230">
        <v>0</v>
      </c>
      <c r="E42" s="230">
        <v>0</v>
      </c>
      <c r="F42" s="230">
        <v>9</v>
      </c>
      <c r="G42" s="231">
        <v>0</v>
      </c>
      <c r="H42" s="23"/>
      <c r="I42" s="229">
        <v>23</v>
      </c>
      <c r="J42" s="231">
        <v>5</v>
      </c>
      <c r="K42" s="23"/>
      <c r="L42" s="229">
        <v>0</v>
      </c>
      <c r="M42" s="231">
        <v>0</v>
      </c>
      <c r="N42" s="23"/>
      <c r="O42" s="401">
        <f t="shared" ref="O42:O43" si="26">C42+I42+L42</f>
        <v>47</v>
      </c>
      <c r="P42" s="402">
        <f t="shared" ref="P42:P43" si="27">D42+E42+F42+G42+J42+M42</f>
        <v>14</v>
      </c>
      <c r="Q42" s="406">
        <f t="shared" ref="Q42:Q43" si="28">SUM(O42:P42)</f>
        <v>61</v>
      </c>
      <c r="T42" s="19"/>
      <c r="U42" s="15" t="s">
        <v>22</v>
      </c>
      <c r="V42" s="16">
        <v>7</v>
      </c>
      <c r="W42" s="16"/>
      <c r="X42" s="16"/>
      <c r="Y42" s="16">
        <v>1</v>
      </c>
      <c r="Z42" s="16">
        <v>1</v>
      </c>
      <c r="AA42" s="16">
        <f>8+3</f>
        <v>11</v>
      </c>
      <c r="AB42" s="16">
        <v>3</v>
      </c>
      <c r="AC42" s="16">
        <v>4</v>
      </c>
      <c r="AD42" s="16">
        <v>3</v>
      </c>
      <c r="AE42" s="16">
        <v>3</v>
      </c>
      <c r="AF42" s="16"/>
      <c r="AG42" s="16">
        <v>1</v>
      </c>
      <c r="AH42" s="16"/>
      <c r="AI42" s="5"/>
      <c r="AJ42" s="5"/>
      <c r="AK42" s="5"/>
      <c r="AL42" s="5"/>
      <c r="AM42" s="17">
        <f>V42+AA42+AC42+AE42+AG42+AI42+AK42</f>
        <v>26</v>
      </c>
      <c r="AN42" s="17">
        <f>W42+X42+Y42+Z42+AB42+AD42+AF42+AH42+AJ42+AL42</f>
        <v>8</v>
      </c>
      <c r="AO42" s="17">
        <f>SUM(AM42:AN42)</f>
        <v>34</v>
      </c>
    </row>
    <row r="43" spans="1:41" ht="14.25" customHeight="1" thickBot="1">
      <c r="A43" s="602"/>
      <c r="B43" s="86" t="s">
        <v>22</v>
      </c>
      <c r="C43" s="232">
        <v>0</v>
      </c>
      <c r="D43" s="233">
        <v>0</v>
      </c>
      <c r="E43" s="233">
        <v>0</v>
      </c>
      <c r="F43" s="233">
        <v>0</v>
      </c>
      <c r="G43" s="234">
        <v>0</v>
      </c>
      <c r="H43" s="23"/>
      <c r="I43" s="232">
        <v>0</v>
      </c>
      <c r="J43" s="234">
        <v>0</v>
      </c>
      <c r="K43" s="23"/>
      <c r="L43" s="232">
        <v>0</v>
      </c>
      <c r="M43" s="234">
        <v>0</v>
      </c>
      <c r="N43" s="23"/>
      <c r="O43" s="403">
        <f t="shared" si="26"/>
        <v>0</v>
      </c>
      <c r="P43" s="404">
        <f t="shared" si="27"/>
        <v>0</v>
      </c>
      <c r="Q43" s="407">
        <f t="shared" si="28"/>
        <v>0</v>
      </c>
      <c r="T43" s="20"/>
    </row>
    <row r="44" spans="1:41" ht="8.25" customHeight="1" thickBot="1">
      <c r="A44" s="14" t="s">
        <v>506</v>
      </c>
      <c r="C44" s="20"/>
      <c r="D44" s="20"/>
      <c r="E44" s="20"/>
      <c r="F44" s="20"/>
      <c r="G44" s="20"/>
      <c r="H44" s="23"/>
      <c r="I44" s="20"/>
      <c r="J44" s="20"/>
      <c r="K44" s="23"/>
      <c r="L44" s="20"/>
      <c r="M44" s="20"/>
      <c r="N44" s="23"/>
      <c r="O44" s="20"/>
      <c r="P44" s="20"/>
      <c r="Q44" s="20"/>
      <c r="T44" s="21"/>
      <c r="U44" s="15" t="s">
        <v>19</v>
      </c>
      <c r="V44" s="16">
        <f>63+73+6+1</f>
        <v>143</v>
      </c>
      <c r="W44" s="16">
        <v>1</v>
      </c>
      <c r="X44" s="16">
        <f>3+6</f>
        <v>9</v>
      </c>
      <c r="Y44" s="16">
        <f>30+75</f>
        <v>105</v>
      </c>
      <c r="Z44" s="16">
        <f>24+18+1+3</f>
        <v>46</v>
      </c>
      <c r="AA44" s="16">
        <f>80+215+2+1</f>
        <v>298</v>
      </c>
      <c r="AB44" s="16">
        <f>14+12+1</f>
        <v>27</v>
      </c>
      <c r="AC44" s="16">
        <f>56+180+2+1</f>
        <v>239</v>
      </c>
      <c r="AD44" s="16">
        <f>18+15+2+1</f>
        <v>36</v>
      </c>
      <c r="AE44" s="16">
        <f>58+133+6+2</f>
        <v>199</v>
      </c>
      <c r="AF44" s="16">
        <f>26+12</f>
        <v>38</v>
      </c>
      <c r="AG44" s="16">
        <f>51+100+1+1</f>
        <v>153</v>
      </c>
      <c r="AH44" s="16">
        <v>11</v>
      </c>
      <c r="AI44" s="5"/>
      <c r="AJ44" s="5"/>
      <c r="AK44" s="5"/>
      <c r="AL44" s="5"/>
      <c r="AM44" s="17">
        <f>V44+AA44+AC44+AE44+AG44+AI44+AK44</f>
        <v>1032</v>
      </c>
      <c r="AN44" s="17">
        <f>W44+X44+Y44+Z44+AB44+AD44+AF44+AH44+AJ44+AL44</f>
        <v>273</v>
      </c>
      <c r="AO44" s="17">
        <f>SUM(AM44:AN44)</f>
        <v>1305</v>
      </c>
    </row>
    <row r="45" spans="1:41">
      <c r="A45" s="273" t="s">
        <v>502</v>
      </c>
      <c r="B45" s="84" t="s">
        <v>19</v>
      </c>
      <c r="C45" s="226">
        <v>0</v>
      </c>
      <c r="D45" s="227">
        <v>0</v>
      </c>
      <c r="E45" s="227">
        <v>0</v>
      </c>
      <c r="F45" s="227">
        <v>0</v>
      </c>
      <c r="G45" s="228">
        <v>0</v>
      </c>
      <c r="H45" s="23"/>
      <c r="I45" s="226">
        <v>0</v>
      </c>
      <c r="J45" s="228">
        <v>0</v>
      </c>
      <c r="K45" s="23"/>
      <c r="L45" s="226">
        <v>97</v>
      </c>
      <c r="M45" s="228">
        <v>5</v>
      </c>
      <c r="N45" s="23"/>
      <c r="O45" s="235">
        <f>C45+I45+L45</f>
        <v>97</v>
      </c>
      <c r="P45" s="236">
        <f>D45+E45+F45+G45+J45+M45</f>
        <v>5</v>
      </c>
      <c r="Q45" s="237">
        <f>SUM(O45:P45)</f>
        <v>102</v>
      </c>
      <c r="T45" s="18" t="s">
        <v>23</v>
      </c>
      <c r="U45" s="15" t="s">
        <v>21</v>
      </c>
      <c r="V45" s="16">
        <f>73+1</f>
        <v>74</v>
      </c>
      <c r="W45" s="16">
        <v>1</v>
      </c>
      <c r="X45" s="16">
        <v>6</v>
      </c>
      <c r="Y45" s="16">
        <v>75</v>
      </c>
      <c r="Z45" s="16">
        <f>18+3</f>
        <v>21</v>
      </c>
      <c r="AA45" s="16">
        <f>215+1</f>
        <v>216</v>
      </c>
      <c r="AB45" s="16">
        <v>12</v>
      </c>
      <c r="AC45" s="16">
        <f>180+1</f>
        <v>181</v>
      </c>
      <c r="AD45" s="16">
        <f>15+1</f>
        <v>16</v>
      </c>
      <c r="AE45" s="16">
        <f>133+2</f>
        <v>135</v>
      </c>
      <c r="AF45" s="16">
        <v>12</v>
      </c>
      <c r="AG45" s="16">
        <v>101</v>
      </c>
      <c r="AH45" s="16">
        <v>7</v>
      </c>
      <c r="AI45" s="5"/>
      <c r="AJ45" s="5"/>
      <c r="AK45" s="5"/>
      <c r="AL45" s="5"/>
      <c r="AM45" s="17">
        <f>V45+AA45+AC45+AE45+AG45+AI45+AK45</f>
        <v>707</v>
      </c>
      <c r="AN45" s="17">
        <f>W45+X45+Y45+Z45+AB45+AD45+AF45+AH45+AJ45+AL45</f>
        <v>150</v>
      </c>
      <c r="AO45" s="17">
        <f>SUM(AM45:AN45)</f>
        <v>857</v>
      </c>
    </row>
    <row r="46" spans="1:41">
      <c r="A46" s="680" t="s">
        <v>487</v>
      </c>
      <c r="B46" s="85" t="s">
        <v>21</v>
      </c>
      <c r="C46" s="229">
        <v>0</v>
      </c>
      <c r="D46" s="230">
        <v>0</v>
      </c>
      <c r="E46" s="230">
        <v>0</v>
      </c>
      <c r="F46" s="230">
        <v>0</v>
      </c>
      <c r="G46" s="231">
        <v>0</v>
      </c>
      <c r="H46" s="23"/>
      <c r="I46" s="229">
        <v>0</v>
      </c>
      <c r="J46" s="231">
        <v>0</v>
      </c>
      <c r="K46" s="23"/>
      <c r="L46" s="229">
        <v>35</v>
      </c>
      <c r="M46" s="231">
        <v>1</v>
      </c>
      <c r="N46" s="23"/>
      <c r="O46" s="401">
        <f t="shared" ref="O46:O47" si="29">C46+I46+L46</f>
        <v>35</v>
      </c>
      <c r="P46" s="402">
        <f t="shared" ref="P46:P47" si="30">D46+E46+F46+G46+J46+M46</f>
        <v>1</v>
      </c>
      <c r="Q46" s="406">
        <f t="shared" ref="Q46:Q47" si="31">SUM(O46:P46)</f>
        <v>36</v>
      </c>
      <c r="T46" s="19"/>
      <c r="U46" s="15" t="s">
        <v>22</v>
      </c>
      <c r="V46" s="16">
        <v>7</v>
      </c>
      <c r="W46" s="16"/>
      <c r="X46" s="16"/>
      <c r="Y46" s="16"/>
      <c r="Z46" s="16">
        <v>4</v>
      </c>
      <c r="AA46" s="16">
        <v>3</v>
      </c>
      <c r="AB46" s="16">
        <v>1</v>
      </c>
      <c r="AC46" s="16">
        <v>3</v>
      </c>
      <c r="AD46" s="16">
        <v>3</v>
      </c>
      <c r="AE46" s="16">
        <v>8</v>
      </c>
      <c r="AF46" s="16"/>
      <c r="AG46" s="16">
        <v>2</v>
      </c>
      <c r="AH46" s="16"/>
      <c r="AI46" s="5"/>
      <c r="AJ46" s="5"/>
      <c r="AK46" s="5"/>
      <c r="AL46" s="5"/>
      <c r="AM46" s="17">
        <f>V46+AA46+AC46+AE46+AG46+AI46+AK46</f>
        <v>23</v>
      </c>
      <c r="AN46" s="17">
        <f>W46+X46+Y46+Z46+AB46+AD46+AF46+AH46+AJ46+AL46</f>
        <v>8</v>
      </c>
      <c r="AO46" s="17">
        <f>SUM(AM46:AN46)</f>
        <v>31</v>
      </c>
    </row>
    <row r="47" spans="1:41" ht="17.25" customHeight="1" thickBot="1">
      <c r="A47" s="602" t="s">
        <v>507</v>
      </c>
      <c r="B47" s="86" t="s">
        <v>22</v>
      </c>
      <c r="C47" s="232">
        <v>0</v>
      </c>
      <c r="D47" s="233">
        <v>0</v>
      </c>
      <c r="E47" s="233">
        <v>0</v>
      </c>
      <c r="F47" s="233">
        <v>0</v>
      </c>
      <c r="G47" s="234">
        <v>0</v>
      </c>
      <c r="H47" s="23"/>
      <c r="I47" s="232">
        <v>0</v>
      </c>
      <c r="J47" s="234">
        <v>0</v>
      </c>
      <c r="K47" s="23"/>
      <c r="L47" s="232">
        <v>0</v>
      </c>
      <c r="M47" s="234">
        <v>0</v>
      </c>
      <c r="N47" s="23"/>
      <c r="O47" s="403">
        <f t="shared" si="29"/>
        <v>0</v>
      </c>
      <c r="P47" s="404">
        <f t="shared" si="30"/>
        <v>0</v>
      </c>
      <c r="Q47" s="407">
        <f t="shared" si="31"/>
        <v>0</v>
      </c>
      <c r="T47" s="20"/>
    </row>
    <row r="48" spans="1:41" ht="10.5" customHeight="1" thickBot="1">
      <c r="A48" s="14"/>
      <c r="C48" s="20"/>
      <c r="D48" s="20"/>
      <c r="E48" s="20"/>
      <c r="F48" s="20"/>
      <c r="G48" s="20"/>
      <c r="H48" s="23"/>
      <c r="I48" s="20"/>
      <c r="J48" s="20"/>
      <c r="K48" s="23"/>
      <c r="L48" s="20"/>
      <c r="M48" s="20"/>
      <c r="N48" s="23"/>
      <c r="O48" s="20"/>
      <c r="P48" s="20"/>
      <c r="Q48" s="20"/>
      <c r="T48" s="21"/>
      <c r="U48" s="15" t="s">
        <v>19</v>
      </c>
      <c r="V48" s="17">
        <f t="shared" ref="V48:AL48" si="32">+V13+V36+V40</f>
        <v>799</v>
      </c>
      <c r="W48" s="17">
        <f t="shared" si="32"/>
        <v>18</v>
      </c>
      <c r="X48" s="17">
        <f t="shared" si="32"/>
        <v>50</v>
      </c>
      <c r="Y48" s="17">
        <f t="shared" si="32"/>
        <v>209</v>
      </c>
      <c r="Z48" s="17">
        <f t="shared" si="32"/>
        <v>26</v>
      </c>
      <c r="AA48" s="17">
        <f t="shared" si="32"/>
        <v>1992</v>
      </c>
      <c r="AB48" s="17">
        <f t="shared" si="32"/>
        <v>143</v>
      </c>
      <c r="AC48" s="17">
        <f t="shared" si="32"/>
        <v>1625</v>
      </c>
      <c r="AD48" s="17">
        <f t="shared" si="32"/>
        <v>159</v>
      </c>
      <c r="AE48" s="17">
        <f t="shared" si="32"/>
        <v>1179</v>
      </c>
      <c r="AF48" s="17">
        <f t="shared" si="32"/>
        <v>96</v>
      </c>
      <c r="AG48" s="17">
        <f t="shared" si="32"/>
        <v>952</v>
      </c>
      <c r="AH48" s="17">
        <f t="shared" si="32"/>
        <v>103</v>
      </c>
      <c r="AI48" s="17">
        <f t="shared" si="32"/>
        <v>1026</v>
      </c>
      <c r="AJ48" s="17">
        <f t="shared" si="32"/>
        <v>91</v>
      </c>
      <c r="AK48" s="17">
        <f t="shared" si="32"/>
        <v>930</v>
      </c>
      <c r="AL48" s="17">
        <f t="shared" si="32"/>
        <v>0</v>
      </c>
      <c r="AM48" s="17">
        <f>V48+AA48+AC48+AE48+AG48+AI48+AK48</f>
        <v>8503</v>
      </c>
      <c r="AN48" s="17">
        <f>W48+X48+Y48+Z48+AB48+AD48+AF48+AH48+AJ48+AL48</f>
        <v>895</v>
      </c>
      <c r="AO48" s="17">
        <f>SUM(AM48:AN48)</f>
        <v>9398</v>
      </c>
    </row>
    <row r="49" spans="1:52" ht="18.75" customHeight="1">
      <c r="A49" s="273" t="s">
        <v>502</v>
      </c>
      <c r="B49" s="656" t="s">
        <v>19</v>
      </c>
      <c r="C49" s="683">
        <v>0</v>
      </c>
      <c r="D49" s="684">
        <v>0</v>
      </c>
      <c r="E49" s="684">
        <v>0</v>
      </c>
      <c r="F49" s="684">
        <v>0</v>
      </c>
      <c r="G49" s="685">
        <v>0</v>
      </c>
      <c r="H49" s="654"/>
      <c r="I49" s="683">
        <v>0</v>
      </c>
      <c r="J49" s="685">
        <v>0</v>
      </c>
      <c r="K49" s="654"/>
      <c r="L49" s="683">
        <v>33</v>
      </c>
      <c r="M49" s="685">
        <v>6</v>
      </c>
      <c r="N49" s="654"/>
      <c r="O49" s="235">
        <f>C49+I49+L49</f>
        <v>33</v>
      </c>
      <c r="P49" s="236">
        <f>D49+E49+F49+G49+J49+M49</f>
        <v>6</v>
      </c>
      <c r="Q49" s="237">
        <f>SUM(O49:P49)</f>
        <v>39</v>
      </c>
      <c r="T49" s="22" t="s">
        <v>25</v>
      </c>
      <c r="U49" s="15" t="s">
        <v>21</v>
      </c>
      <c r="V49" s="17">
        <f t="shared" ref="V49:AL49" si="33">+V14+V37+V41</f>
        <v>519</v>
      </c>
      <c r="W49" s="17">
        <f t="shared" si="33"/>
        <v>11</v>
      </c>
      <c r="X49" s="17">
        <f t="shared" si="33"/>
        <v>32</v>
      </c>
      <c r="Y49" s="17">
        <f t="shared" si="33"/>
        <v>145</v>
      </c>
      <c r="Z49" s="17">
        <f t="shared" si="33"/>
        <v>12</v>
      </c>
      <c r="AA49" s="17">
        <f t="shared" si="33"/>
        <v>2414</v>
      </c>
      <c r="AB49" s="17">
        <f t="shared" si="33"/>
        <v>88</v>
      </c>
      <c r="AC49" s="17">
        <f t="shared" si="33"/>
        <v>1118</v>
      </c>
      <c r="AD49" s="17">
        <f t="shared" si="33"/>
        <v>97</v>
      </c>
      <c r="AE49" s="17">
        <f t="shared" si="33"/>
        <v>787</v>
      </c>
      <c r="AF49" s="17">
        <f t="shared" si="33"/>
        <v>62</v>
      </c>
      <c r="AG49" s="17">
        <f t="shared" si="33"/>
        <v>677</v>
      </c>
      <c r="AH49" s="17">
        <f t="shared" si="33"/>
        <v>74</v>
      </c>
      <c r="AI49" s="17">
        <f t="shared" si="33"/>
        <v>640</v>
      </c>
      <c r="AJ49" s="17">
        <f t="shared" si="33"/>
        <v>61</v>
      </c>
      <c r="AK49" s="17">
        <f t="shared" si="33"/>
        <v>601</v>
      </c>
      <c r="AL49" s="17">
        <f t="shared" si="33"/>
        <v>0</v>
      </c>
      <c r="AM49" s="17">
        <f>V49+AA49+AC49+AE49+AG49+AI49+AK49</f>
        <v>6756</v>
      </c>
      <c r="AN49" s="17">
        <f>W49+X49+Y49+Z49+AB49+AD49+AF49+AH49+AJ49+AL49</f>
        <v>582</v>
      </c>
      <c r="AO49" s="17">
        <f>SUM(AM49:AN49)</f>
        <v>7338</v>
      </c>
    </row>
    <row r="50" spans="1:52" ht="18.75" customHeight="1">
      <c r="A50" s="680" t="s">
        <v>487</v>
      </c>
      <c r="B50" s="657" t="s">
        <v>21</v>
      </c>
      <c r="C50" s="686">
        <v>0</v>
      </c>
      <c r="D50" s="687">
        <v>0</v>
      </c>
      <c r="E50" s="687">
        <v>0</v>
      </c>
      <c r="F50" s="687">
        <v>0</v>
      </c>
      <c r="G50" s="688">
        <v>0</v>
      </c>
      <c r="H50" s="617"/>
      <c r="I50" s="686">
        <v>0</v>
      </c>
      <c r="J50" s="688">
        <v>0</v>
      </c>
      <c r="K50" s="617"/>
      <c r="L50" s="686">
        <v>11</v>
      </c>
      <c r="M50" s="688">
        <v>1</v>
      </c>
      <c r="N50" s="617"/>
      <c r="O50" s="401">
        <f t="shared" ref="O50:O51" si="34">C50+I50+L50</f>
        <v>11</v>
      </c>
      <c r="P50" s="402">
        <f t="shared" ref="P50:P51" si="35">D50+E50+F50+G50+J50+M50</f>
        <v>1</v>
      </c>
      <c r="Q50" s="406">
        <f t="shared" ref="Q50:Q51" si="36">SUM(O50:P50)</f>
        <v>12</v>
      </c>
      <c r="T50" s="19"/>
      <c r="U50" s="15" t="s">
        <v>22</v>
      </c>
      <c r="V50" s="17">
        <f t="shared" ref="V50:AL50" si="37">+V15+V38+V42</f>
        <v>30</v>
      </c>
      <c r="W50" s="17">
        <f t="shared" si="37"/>
        <v>0</v>
      </c>
      <c r="X50" s="17">
        <f t="shared" si="37"/>
        <v>0</v>
      </c>
      <c r="Y50" s="17">
        <f t="shared" si="37"/>
        <v>1</v>
      </c>
      <c r="Z50" s="17">
        <f t="shared" si="37"/>
        <v>5</v>
      </c>
      <c r="AA50" s="17">
        <f t="shared" si="37"/>
        <v>24</v>
      </c>
      <c r="AB50" s="17">
        <f t="shared" si="37"/>
        <v>4</v>
      </c>
      <c r="AC50" s="17">
        <f t="shared" si="37"/>
        <v>7</v>
      </c>
      <c r="AD50" s="17">
        <f t="shared" si="37"/>
        <v>6</v>
      </c>
      <c r="AE50" s="17">
        <f t="shared" si="37"/>
        <v>11</v>
      </c>
      <c r="AF50" s="17">
        <f t="shared" si="37"/>
        <v>0</v>
      </c>
      <c r="AG50" s="17">
        <f t="shared" si="37"/>
        <v>4</v>
      </c>
      <c r="AH50" s="17">
        <f t="shared" si="37"/>
        <v>0</v>
      </c>
      <c r="AI50" s="17">
        <f t="shared" si="37"/>
        <v>0</v>
      </c>
      <c r="AJ50" s="17">
        <f t="shared" si="37"/>
        <v>0</v>
      </c>
      <c r="AK50" s="17">
        <f t="shared" si="37"/>
        <v>0</v>
      </c>
      <c r="AL50" s="17">
        <f t="shared" si="37"/>
        <v>0</v>
      </c>
      <c r="AM50" s="17">
        <f>V50+AA50+AC50+AE50+AG50+AI50+AK50</f>
        <v>76</v>
      </c>
      <c r="AN50" s="17">
        <f>W50+X50+Y50+Z50+AB50+AD50+AF50+AH50+AJ50+AL50</f>
        <v>16</v>
      </c>
      <c r="AO50" s="17">
        <f>SUM(AM50:AN50)</f>
        <v>92</v>
      </c>
    </row>
    <row r="51" spans="1:52" ht="19.5" customHeight="1" thickBot="1">
      <c r="A51" s="602" t="s">
        <v>159</v>
      </c>
      <c r="B51" s="658" t="s">
        <v>22</v>
      </c>
      <c r="C51" s="689">
        <v>0</v>
      </c>
      <c r="D51" s="690">
        <v>0</v>
      </c>
      <c r="E51" s="690">
        <v>0</v>
      </c>
      <c r="F51" s="690">
        <v>0</v>
      </c>
      <c r="G51" s="691">
        <v>0</v>
      </c>
      <c r="H51" s="617"/>
      <c r="I51" s="689">
        <v>0</v>
      </c>
      <c r="J51" s="691">
        <v>0</v>
      </c>
      <c r="K51" s="617"/>
      <c r="L51" s="689">
        <v>0</v>
      </c>
      <c r="M51" s="691">
        <v>0</v>
      </c>
      <c r="N51" s="617"/>
      <c r="O51" s="403">
        <f t="shared" si="34"/>
        <v>0</v>
      </c>
      <c r="P51" s="404">
        <f t="shared" si="35"/>
        <v>0</v>
      </c>
      <c r="Q51" s="407">
        <f t="shared" si="36"/>
        <v>0</v>
      </c>
      <c r="T51" s="23"/>
      <c r="U51" s="24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</row>
    <row r="52" spans="1:52" ht="8.25" customHeight="1" thickBot="1">
      <c r="A52" s="899"/>
      <c r="B52" s="618"/>
      <c r="C52" s="617"/>
      <c r="D52" s="617"/>
      <c r="E52" s="617"/>
      <c r="F52" s="617"/>
      <c r="G52" s="617"/>
      <c r="H52" s="617"/>
      <c r="I52" s="617"/>
      <c r="J52" s="617"/>
      <c r="K52" s="617"/>
      <c r="L52" s="617"/>
      <c r="M52" s="617"/>
      <c r="N52" s="617"/>
      <c r="O52" s="264"/>
      <c r="P52" s="264"/>
      <c r="Q52" s="264"/>
      <c r="T52" s="23"/>
      <c r="U52" s="24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</row>
    <row r="53" spans="1:52">
      <c r="A53" s="273"/>
      <c r="B53" s="709" t="s">
        <v>19</v>
      </c>
      <c r="C53" s="235">
        <f>C41+C45+C49</f>
        <v>63</v>
      </c>
      <c r="D53" s="236">
        <f t="shared" ref="D53:G53" si="38">D41+D45+D49</f>
        <v>0</v>
      </c>
      <c r="E53" s="236">
        <f t="shared" si="38"/>
        <v>2</v>
      </c>
      <c r="F53" s="236">
        <f t="shared" si="38"/>
        <v>44</v>
      </c>
      <c r="G53" s="237">
        <f t="shared" si="38"/>
        <v>2</v>
      </c>
      <c r="H53" s="469"/>
      <c r="I53" s="235">
        <f t="shared" ref="I53:J55" si="39">I41+I45+I49</f>
        <v>107</v>
      </c>
      <c r="J53" s="237">
        <f t="shared" si="39"/>
        <v>30</v>
      </c>
      <c r="K53" s="660"/>
      <c r="L53" s="235">
        <f>L41+L45+L49</f>
        <v>130</v>
      </c>
      <c r="M53" s="237">
        <f>M41+M45+M49</f>
        <v>11</v>
      </c>
      <c r="N53" s="660"/>
      <c r="O53" s="235">
        <f>O41+O45+O49</f>
        <v>300</v>
      </c>
      <c r="P53" s="236">
        <f t="shared" ref="P53:Q53" si="40">P41+P45+P49</f>
        <v>89</v>
      </c>
      <c r="Q53" s="237">
        <f t="shared" si="40"/>
        <v>389</v>
      </c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E53" s="23"/>
      <c r="AF53" s="24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</row>
    <row r="54" spans="1:52" ht="16.5" thickBot="1">
      <c r="A54" s="275" t="s">
        <v>508</v>
      </c>
      <c r="B54" s="681" t="s">
        <v>21</v>
      </c>
      <c r="C54" s="401">
        <f t="shared" ref="C54:G55" si="41">C42+C46+C50</f>
        <v>24</v>
      </c>
      <c r="D54" s="402">
        <f t="shared" si="41"/>
        <v>0</v>
      </c>
      <c r="E54" s="402">
        <f t="shared" si="41"/>
        <v>0</v>
      </c>
      <c r="F54" s="402">
        <f t="shared" si="41"/>
        <v>9</v>
      </c>
      <c r="G54" s="406">
        <f t="shared" si="41"/>
        <v>0</v>
      </c>
      <c r="H54" s="264"/>
      <c r="I54" s="403">
        <f t="shared" si="39"/>
        <v>23</v>
      </c>
      <c r="J54" s="407">
        <f t="shared" si="39"/>
        <v>5</v>
      </c>
      <c r="K54" s="264"/>
      <c r="L54" s="401">
        <f t="shared" ref="L54:M55" si="42">L42+L46+L50</f>
        <v>46</v>
      </c>
      <c r="M54" s="406">
        <f t="shared" si="42"/>
        <v>2</v>
      </c>
      <c r="N54" s="264"/>
      <c r="O54" s="401">
        <f t="shared" ref="O54:Q55" si="43">O42+O46+O50</f>
        <v>93</v>
      </c>
      <c r="P54" s="402">
        <f t="shared" si="43"/>
        <v>16</v>
      </c>
      <c r="Q54" s="406">
        <f t="shared" si="43"/>
        <v>109</v>
      </c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E54" s="23"/>
      <c r="AF54" s="2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</row>
    <row r="55" spans="1:52" ht="16.5" thickBot="1">
      <c r="A55" s="602"/>
      <c r="B55" s="682" t="s">
        <v>22</v>
      </c>
      <c r="C55" s="403">
        <f t="shared" si="41"/>
        <v>0</v>
      </c>
      <c r="D55" s="404">
        <f t="shared" si="41"/>
        <v>0</v>
      </c>
      <c r="E55" s="404">
        <f t="shared" si="41"/>
        <v>0</v>
      </c>
      <c r="F55" s="404">
        <f t="shared" si="41"/>
        <v>0</v>
      </c>
      <c r="G55" s="407">
        <f t="shared" si="41"/>
        <v>0</v>
      </c>
      <c r="H55" s="264"/>
      <c r="I55" s="763">
        <f t="shared" si="39"/>
        <v>0</v>
      </c>
      <c r="J55" s="764">
        <f t="shared" si="39"/>
        <v>0</v>
      </c>
      <c r="K55" s="264"/>
      <c r="L55" s="403">
        <f t="shared" si="42"/>
        <v>0</v>
      </c>
      <c r="M55" s="407">
        <f t="shared" si="42"/>
        <v>0</v>
      </c>
      <c r="N55" s="660"/>
      <c r="O55" s="403">
        <f t="shared" si="43"/>
        <v>0</v>
      </c>
      <c r="P55" s="404">
        <f t="shared" si="43"/>
        <v>0</v>
      </c>
      <c r="Q55" s="407">
        <f t="shared" si="43"/>
        <v>0</v>
      </c>
      <c r="T55" s="23"/>
      <c r="U55" s="24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</row>
    <row r="56" spans="1:52">
      <c r="A56" s="661" t="s">
        <v>40</v>
      </c>
      <c r="B56" s="618"/>
      <c r="C56" s="264"/>
      <c r="D56" s="264"/>
      <c r="E56" s="264"/>
      <c r="F56" s="25"/>
      <c r="G56" s="25"/>
      <c r="H56" s="619"/>
      <c r="I56" s="25"/>
      <c r="J56" s="25"/>
      <c r="K56" s="619"/>
      <c r="L56" s="25"/>
      <c r="M56" s="25"/>
      <c r="N56" s="25"/>
      <c r="O56" s="25"/>
      <c r="P56" s="25"/>
      <c r="Q56" s="25"/>
      <c r="T56" s="23"/>
      <c r="U56" s="24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</row>
    <row r="57" spans="1:52">
      <c r="A57" s="23"/>
      <c r="B57" s="2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T57" s="23"/>
      <c r="U57" s="24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</row>
    <row r="58" spans="1:52">
      <c r="A58" s="89" t="s">
        <v>115</v>
      </c>
      <c r="B58" s="2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T58" s="23"/>
      <c r="U58" s="24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</row>
    <row r="59" spans="1:52">
      <c r="A59" s="89" t="s">
        <v>116</v>
      </c>
      <c r="B59" s="2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T59" s="23"/>
      <c r="U59" s="24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</row>
    <row r="60" spans="1:52">
      <c r="A60" s="397" t="s">
        <v>123</v>
      </c>
      <c r="B60" s="2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T60" s="23"/>
      <c r="U60" s="24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</row>
    <row r="61" spans="1:52">
      <c r="A61" s="397" t="s">
        <v>263</v>
      </c>
      <c r="B61" s="24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T61" s="23"/>
      <c r="U61" s="24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</row>
    <row r="62" spans="1:52">
      <c r="A62" s="397"/>
      <c r="B62" s="24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T62" s="23"/>
      <c r="U62" s="24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</row>
    <row r="63" spans="1:52">
      <c r="A63" s="397"/>
      <c r="B63" s="2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T63" s="23"/>
      <c r="U63" s="24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</row>
    <row r="64" spans="1:52" ht="18.75">
      <c r="A64" s="1130" t="s">
        <v>26</v>
      </c>
      <c r="B64" s="1130"/>
      <c r="C64" s="1130"/>
      <c r="D64" s="1130"/>
      <c r="E64" s="1130"/>
      <c r="F64" s="1130"/>
      <c r="G64" s="1130"/>
      <c r="H64" s="1130"/>
      <c r="I64" s="1130"/>
      <c r="J64" s="1130"/>
      <c r="K64" s="1130"/>
      <c r="L64" s="1130"/>
      <c r="M64" s="1130"/>
      <c r="N64" s="1130"/>
      <c r="O64" s="1130"/>
      <c r="P64" s="1130"/>
      <c r="Q64" s="1130"/>
      <c r="T64" s="23"/>
      <c r="U64" s="24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</row>
    <row r="65" spans="1:41" ht="16.5" thickBot="1">
      <c r="A65" s="1112" t="s">
        <v>27</v>
      </c>
      <c r="B65" s="1112"/>
      <c r="C65" s="1112"/>
      <c r="D65" s="1112"/>
      <c r="E65" s="1112"/>
      <c r="F65" s="1112"/>
      <c r="G65" s="1112"/>
      <c r="H65" s="1112"/>
      <c r="I65" s="1112"/>
      <c r="J65" s="1112"/>
      <c r="K65" s="1112"/>
      <c r="L65" s="1112"/>
      <c r="M65" s="1112"/>
      <c r="N65" s="1112"/>
      <c r="O65" s="1112"/>
      <c r="P65" s="1112"/>
      <c r="Q65" s="1112"/>
      <c r="T65" s="23"/>
      <c r="U65" s="24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</row>
    <row r="66" spans="1:41" ht="24" thickBot="1">
      <c r="A66" s="1142" t="s">
        <v>51</v>
      </c>
      <c r="B66" s="1143"/>
      <c r="C66" s="1143"/>
      <c r="D66" s="1143"/>
      <c r="E66" s="1143"/>
      <c r="F66" s="1143"/>
      <c r="G66" s="1143"/>
      <c r="H66" s="1143"/>
      <c r="I66" s="1143"/>
      <c r="J66" s="1143"/>
      <c r="K66" s="1143"/>
      <c r="L66" s="1143"/>
      <c r="M66" s="1143"/>
      <c r="N66" s="1143"/>
      <c r="O66" s="1143"/>
      <c r="P66" s="1143"/>
      <c r="Q66" s="1144"/>
      <c r="T66" s="23"/>
      <c r="U66" s="24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</row>
    <row r="67" spans="1:41" ht="16.5" thickBot="1">
      <c r="A67" s="33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T67" s="23"/>
      <c r="U67" s="24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</row>
    <row r="68" spans="1:41" ht="16.5">
      <c r="A68" s="40" t="s">
        <v>322</v>
      </c>
      <c r="B68" s="41"/>
      <c r="C68" s="41" t="s">
        <v>166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34"/>
      <c r="P68" s="34"/>
      <c r="Q68" s="35"/>
      <c r="T68" s="23"/>
      <c r="U68" s="24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</row>
    <row r="69" spans="1:41" ht="17.25" thickBot="1">
      <c r="A69" s="43" t="s">
        <v>150</v>
      </c>
      <c r="B69" s="44"/>
      <c r="C69" s="44" t="s">
        <v>323</v>
      </c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7"/>
      <c r="P69" s="37"/>
      <c r="Q69" s="38"/>
      <c r="T69" s="23"/>
      <c r="U69" s="24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</row>
    <row r="70" spans="1:41" ht="16.5" thickBot="1">
      <c r="A70" s="33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T70" s="23"/>
      <c r="U70" s="24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</row>
    <row r="71" spans="1:41" ht="17.25" thickBot="1">
      <c r="A71" s="32"/>
      <c r="B71" s="32"/>
      <c r="C71" s="58" t="s">
        <v>324</v>
      </c>
      <c r="D71" s="58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130"/>
      <c r="P71" s="39"/>
      <c r="Q71" s="32"/>
      <c r="T71" s="23"/>
      <c r="U71" s="24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</row>
    <row r="72" spans="1:41" ht="10.5" customHeight="1" thickBot="1">
      <c r="A72" s="20"/>
      <c r="H72" s="4"/>
      <c r="K72" s="4"/>
      <c r="N72" s="4"/>
      <c r="T72" s="23"/>
      <c r="U72" s="24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</row>
    <row r="73" spans="1:41" ht="19.5" customHeight="1">
      <c r="A73" s="273" t="s">
        <v>502</v>
      </c>
      <c r="B73" s="656" t="s">
        <v>19</v>
      </c>
      <c r="C73" s="683">
        <v>0</v>
      </c>
      <c r="D73" s="684">
        <v>0</v>
      </c>
      <c r="E73" s="684">
        <v>0</v>
      </c>
      <c r="F73" s="684">
        <v>0</v>
      </c>
      <c r="G73" s="685">
        <v>0</v>
      </c>
      <c r="H73" s="617"/>
      <c r="I73" s="683">
        <v>284</v>
      </c>
      <c r="J73" s="685">
        <v>105</v>
      </c>
      <c r="K73" s="617"/>
      <c r="L73" s="683">
        <v>260</v>
      </c>
      <c r="M73" s="685">
        <v>172</v>
      </c>
      <c r="N73" s="617"/>
      <c r="O73" s="235">
        <f>C73+I73+L73</f>
        <v>544</v>
      </c>
      <c r="P73" s="236">
        <f>D73+E73+F73+G73+J73+M73</f>
        <v>277</v>
      </c>
      <c r="Q73" s="237">
        <f>SUM(O73:P73)</f>
        <v>821</v>
      </c>
      <c r="T73" s="23"/>
      <c r="U73" s="24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</row>
    <row r="74" spans="1:41">
      <c r="A74" s="680" t="s">
        <v>160</v>
      </c>
      <c r="B74" s="657" t="s">
        <v>21</v>
      </c>
      <c r="C74" s="686">
        <v>0</v>
      </c>
      <c r="D74" s="687">
        <v>0</v>
      </c>
      <c r="E74" s="687">
        <v>0</v>
      </c>
      <c r="F74" s="687">
        <v>0</v>
      </c>
      <c r="G74" s="688">
        <v>0</v>
      </c>
      <c r="H74" s="617"/>
      <c r="I74" s="686">
        <v>200</v>
      </c>
      <c r="J74" s="688">
        <v>58</v>
      </c>
      <c r="K74" s="617"/>
      <c r="L74" s="686">
        <v>217</v>
      </c>
      <c r="M74" s="688">
        <v>129</v>
      </c>
      <c r="N74" s="617"/>
      <c r="O74" s="401">
        <f t="shared" ref="O74:O75" si="44">C74+I74+L74</f>
        <v>417</v>
      </c>
      <c r="P74" s="402">
        <f t="shared" ref="P74:P75" si="45">D74+E74+F74+G74+J74+M74</f>
        <v>187</v>
      </c>
      <c r="Q74" s="406">
        <f t="shared" ref="Q74:Q75" si="46">SUM(O74:P74)</f>
        <v>604</v>
      </c>
      <c r="T74" s="23"/>
      <c r="U74" s="24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</row>
    <row r="75" spans="1:41" ht="16.5" thickBot="1">
      <c r="A75" s="602"/>
      <c r="B75" s="658" t="s">
        <v>22</v>
      </c>
      <c r="C75" s="689">
        <v>0</v>
      </c>
      <c r="D75" s="690">
        <v>0</v>
      </c>
      <c r="E75" s="690">
        <v>0</v>
      </c>
      <c r="F75" s="690">
        <v>0</v>
      </c>
      <c r="G75" s="691">
        <v>0</v>
      </c>
      <c r="H75" s="617"/>
      <c r="I75" s="689">
        <v>0</v>
      </c>
      <c r="J75" s="691">
        <v>0</v>
      </c>
      <c r="K75" s="617"/>
      <c r="L75" s="689">
        <v>0</v>
      </c>
      <c r="M75" s="691">
        <v>0</v>
      </c>
      <c r="N75" s="617"/>
      <c r="O75" s="403">
        <f t="shared" si="44"/>
        <v>0</v>
      </c>
      <c r="P75" s="404">
        <f t="shared" si="45"/>
        <v>0</v>
      </c>
      <c r="Q75" s="407">
        <f t="shared" si="46"/>
        <v>0</v>
      </c>
      <c r="T75" s="23"/>
      <c r="U75" s="24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</row>
    <row r="76" spans="1:41" ht="6.75" customHeight="1" thickBot="1">
      <c r="A76" s="633"/>
      <c r="B76" s="618"/>
      <c r="C76" s="617"/>
      <c r="D76" s="617"/>
      <c r="E76" s="617"/>
      <c r="F76" s="617"/>
      <c r="G76" s="617"/>
      <c r="H76" s="617"/>
      <c r="I76" s="617"/>
      <c r="J76" s="617"/>
      <c r="K76" s="617"/>
      <c r="L76" s="617"/>
      <c r="M76" s="617"/>
      <c r="N76" s="617"/>
      <c r="O76" s="264"/>
      <c r="P76" s="264"/>
      <c r="Q76" s="264"/>
      <c r="T76" s="23"/>
      <c r="U76" s="24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</row>
    <row r="77" spans="1:41">
      <c r="A77" s="273"/>
      <c r="B77" s="656" t="s">
        <v>19</v>
      </c>
      <c r="C77" s="235">
        <f>+C73</f>
        <v>0</v>
      </c>
      <c r="D77" s="236">
        <f>+D73</f>
        <v>0</v>
      </c>
      <c r="E77" s="236">
        <f>+E73</f>
        <v>0</v>
      </c>
      <c r="F77" s="236">
        <f>+F73</f>
        <v>0</v>
      </c>
      <c r="G77" s="237">
        <f>+G73</f>
        <v>0</v>
      </c>
      <c r="H77" s="264"/>
      <c r="I77" s="235">
        <f>+I73</f>
        <v>284</v>
      </c>
      <c r="J77" s="237">
        <f>+J73</f>
        <v>105</v>
      </c>
      <c r="K77" s="264"/>
      <c r="L77" s="235">
        <f>+L73</f>
        <v>260</v>
      </c>
      <c r="M77" s="237">
        <f>+M73</f>
        <v>172</v>
      </c>
      <c r="N77" s="264"/>
      <c r="O77" s="235">
        <f>+O73</f>
        <v>544</v>
      </c>
      <c r="P77" s="236">
        <f t="shared" ref="P77:Q77" si="47">+P73</f>
        <v>277</v>
      </c>
      <c r="Q77" s="237">
        <f t="shared" si="47"/>
        <v>821</v>
      </c>
      <c r="T77" s="23"/>
      <c r="U77" s="24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</row>
    <row r="78" spans="1:41">
      <c r="A78" s="275" t="s">
        <v>509</v>
      </c>
      <c r="B78" s="657" t="s">
        <v>21</v>
      </c>
      <c r="C78" s="401">
        <f>+C74</f>
        <v>0</v>
      </c>
      <c r="D78" s="402">
        <f t="shared" ref="D78:G79" si="48">+D74</f>
        <v>0</v>
      </c>
      <c r="E78" s="402">
        <f t="shared" si="48"/>
        <v>0</v>
      </c>
      <c r="F78" s="402">
        <f t="shared" si="48"/>
        <v>0</v>
      </c>
      <c r="G78" s="406">
        <f t="shared" si="48"/>
        <v>0</v>
      </c>
      <c r="H78" s="264"/>
      <c r="I78" s="401">
        <f t="shared" ref="I78:J79" si="49">+I74</f>
        <v>200</v>
      </c>
      <c r="J78" s="406">
        <f t="shared" si="49"/>
        <v>58</v>
      </c>
      <c r="K78" s="264"/>
      <c r="L78" s="401">
        <f t="shared" ref="L78:M79" si="50">+L74</f>
        <v>217</v>
      </c>
      <c r="M78" s="406">
        <f t="shared" si="50"/>
        <v>129</v>
      </c>
      <c r="N78" s="264"/>
      <c r="O78" s="401">
        <f t="shared" ref="O78:Q79" si="51">+O74</f>
        <v>417</v>
      </c>
      <c r="P78" s="402">
        <f t="shared" si="51"/>
        <v>187</v>
      </c>
      <c r="Q78" s="406">
        <f t="shared" si="51"/>
        <v>604</v>
      </c>
    </row>
    <row r="79" spans="1:41" ht="16.5" thickBot="1">
      <c r="A79" s="602"/>
      <c r="B79" s="658" t="s">
        <v>22</v>
      </c>
      <c r="C79" s="403">
        <f>+C75</f>
        <v>0</v>
      </c>
      <c r="D79" s="404">
        <f t="shared" si="48"/>
        <v>0</v>
      </c>
      <c r="E79" s="404">
        <f t="shared" si="48"/>
        <v>0</v>
      </c>
      <c r="F79" s="404">
        <f t="shared" si="48"/>
        <v>0</v>
      </c>
      <c r="G79" s="407">
        <f t="shared" si="48"/>
        <v>0</v>
      </c>
      <c r="H79" s="264"/>
      <c r="I79" s="403">
        <f t="shared" si="49"/>
        <v>0</v>
      </c>
      <c r="J79" s="407">
        <f t="shared" si="49"/>
        <v>0</v>
      </c>
      <c r="K79" s="264"/>
      <c r="L79" s="403">
        <f t="shared" si="50"/>
        <v>0</v>
      </c>
      <c r="M79" s="407">
        <f t="shared" si="50"/>
        <v>0</v>
      </c>
      <c r="N79" s="264"/>
      <c r="O79" s="403">
        <f t="shared" si="51"/>
        <v>0</v>
      </c>
      <c r="P79" s="404">
        <f t="shared" si="51"/>
        <v>0</v>
      </c>
      <c r="Q79" s="407">
        <f t="shared" si="51"/>
        <v>0</v>
      </c>
    </row>
    <row r="80" spans="1:41" ht="16.5" thickBot="1">
      <c r="A80" s="14"/>
      <c r="B80" s="618"/>
      <c r="C80" s="459"/>
      <c r="D80" s="20"/>
      <c r="E80" s="20"/>
      <c r="F80" s="20"/>
      <c r="G80" s="20"/>
      <c r="H80" s="23"/>
      <c r="I80" s="20"/>
      <c r="J80" s="20"/>
      <c r="K80" s="23"/>
      <c r="L80" s="20"/>
      <c r="M80" s="20"/>
      <c r="N80" s="23"/>
      <c r="O80" s="20"/>
      <c r="P80" s="20"/>
      <c r="Q80" s="20"/>
    </row>
    <row r="81" spans="1:17">
      <c r="A81" s="273" t="s">
        <v>502</v>
      </c>
      <c r="B81" s="656" t="s">
        <v>19</v>
      </c>
      <c r="C81" s="683">
        <v>0</v>
      </c>
      <c r="D81" s="684">
        <v>0</v>
      </c>
      <c r="E81" s="684">
        <v>0</v>
      </c>
      <c r="F81" s="684">
        <v>0</v>
      </c>
      <c r="G81" s="685">
        <v>0</v>
      </c>
      <c r="H81" s="23"/>
      <c r="I81" s="683">
        <v>87</v>
      </c>
      <c r="J81" s="685">
        <v>14</v>
      </c>
      <c r="K81" s="23"/>
      <c r="L81" s="683">
        <v>76</v>
      </c>
      <c r="M81" s="685">
        <v>17</v>
      </c>
      <c r="N81" s="23"/>
      <c r="O81" s="235">
        <f>C81+I81+L81</f>
        <v>163</v>
      </c>
      <c r="P81" s="236">
        <f>D81+E81+F81+G81+J81+M81</f>
        <v>31</v>
      </c>
      <c r="Q81" s="237">
        <f>SUM(O81:P81)</f>
        <v>194</v>
      </c>
    </row>
    <row r="82" spans="1:17">
      <c r="A82" s="680" t="s">
        <v>161</v>
      </c>
      <c r="B82" s="657" t="s">
        <v>21</v>
      </c>
      <c r="C82" s="686">
        <v>0</v>
      </c>
      <c r="D82" s="687">
        <v>0</v>
      </c>
      <c r="E82" s="687">
        <v>0</v>
      </c>
      <c r="F82" s="687">
        <v>0</v>
      </c>
      <c r="G82" s="688">
        <v>0</v>
      </c>
      <c r="H82" s="23"/>
      <c r="I82" s="686">
        <v>30</v>
      </c>
      <c r="J82" s="688">
        <v>4</v>
      </c>
      <c r="K82" s="23"/>
      <c r="L82" s="686">
        <v>30</v>
      </c>
      <c r="M82" s="688">
        <v>4</v>
      </c>
      <c r="N82" s="23"/>
      <c r="O82" s="401">
        <f t="shared" ref="O82:O83" si="52">C82+I82+L82</f>
        <v>60</v>
      </c>
      <c r="P82" s="402">
        <f t="shared" ref="P82:P83" si="53">D82+E82+F82+G82+J82+M82</f>
        <v>8</v>
      </c>
      <c r="Q82" s="406">
        <f t="shared" ref="Q82:Q83" si="54">SUM(O82:P82)</f>
        <v>68</v>
      </c>
    </row>
    <row r="83" spans="1:17" ht="16.5" thickBot="1">
      <c r="A83" s="602"/>
      <c r="B83" s="658" t="s">
        <v>22</v>
      </c>
      <c r="C83" s="689">
        <v>0</v>
      </c>
      <c r="D83" s="690">
        <v>0</v>
      </c>
      <c r="E83" s="690">
        <v>0</v>
      </c>
      <c r="F83" s="690">
        <v>0</v>
      </c>
      <c r="G83" s="691">
        <v>0</v>
      </c>
      <c r="H83" s="23"/>
      <c r="I83" s="689">
        <v>0</v>
      </c>
      <c r="J83" s="691">
        <v>0</v>
      </c>
      <c r="K83" s="23"/>
      <c r="L83" s="689">
        <v>0</v>
      </c>
      <c r="M83" s="691">
        <v>0</v>
      </c>
      <c r="N83" s="23"/>
      <c r="O83" s="403">
        <f t="shared" si="52"/>
        <v>0</v>
      </c>
      <c r="P83" s="404">
        <f t="shared" si="53"/>
        <v>0</v>
      </c>
      <c r="Q83" s="407">
        <f t="shared" si="54"/>
        <v>0</v>
      </c>
    </row>
    <row r="84" spans="1:17" ht="16.5" thickBot="1">
      <c r="A84" s="899"/>
      <c r="B84" s="618"/>
      <c r="C84" s="617"/>
      <c r="D84" s="617"/>
      <c r="E84" s="617"/>
      <c r="F84" s="617"/>
      <c r="G84" s="617"/>
      <c r="H84" s="617"/>
      <c r="I84" s="617"/>
      <c r="J84" s="617"/>
      <c r="K84" s="617"/>
      <c r="L84" s="617"/>
      <c r="M84" s="617"/>
      <c r="N84" s="617"/>
      <c r="O84" s="264"/>
      <c r="P84" s="264"/>
      <c r="Q84" s="264"/>
    </row>
    <row r="85" spans="1:17">
      <c r="A85" s="273"/>
      <c r="B85" s="709" t="s">
        <v>19</v>
      </c>
      <c r="C85" s="235">
        <f>+C81</f>
        <v>0</v>
      </c>
      <c r="D85" s="236">
        <f>+D81</f>
        <v>0</v>
      </c>
      <c r="E85" s="236">
        <f>+E81</f>
        <v>0</v>
      </c>
      <c r="F85" s="236">
        <f>+F81</f>
        <v>0</v>
      </c>
      <c r="G85" s="237">
        <f>+G81</f>
        <v>0</v>
      </c>
      <c r="H85" s="264"/>
      <c r="I85" s="235">
        <f>+I81</f>
        <v>87</v>
      </c>
      <c r="J85" s="237">
        <f>+J81</f>
        <v>14</v>
      </c>
      <c r="K85" s="264"/>
      <c r="L85" s="235">
        <f>+L81</f>
        <v>76</v>
      </c>
      <c r="M85" s="237">
        <f>+M81</f>
        <v>17</v>
      </c>
      <c r="N85" s="264"/>
      <c r="O85" s="235">
        <f>+O81</f>
        <v>163</v>
      </c>
      <c r="P85" s="236">
        <f t="shared" ref="P85:Q85" si="55">+P81</f>
        <v>31</v>
      </c>
      <c r="Q85" s="237">
        <f t="shared" si="55"/>
        <v>194</v>
      </c>
    </row>
    <row r="86" spans="1:17">
      <c r="A86" s="275" t="s">
        <v>510</v>
      </c>
      <c r="B86" s="681" t="s">
        <v>21</v>
      </c>
      <c r="C86" s="401">
        <f>+C82</f>
        <v>0</v>
      </c>
      <c r="D86" s="402">
        <f t="shared" ref="D86:G87" si="56">+D82</f>
        <v>0</v>
      </c>
      <c r="E86" s="402">
        <f t="shared" si="56"/>
        <v>0</v>
      </c>
      <c r="F86" s="402">
        <f t="shared" si="56"/>
        <v>0</v>
      </c>
      <c r="G86" s="406">
        <f t="shared" si="56"/>
        <v>0</v>
      </c>
      <c r="H86" s="264"/>
      <c r="I86" s="401">
        <f t="shared" ref="I86:J87" si="57">+I82</f>
        <v>30</v>
      </c>
      <c r="J86" s="406">
        <f t="shared" si="57"/>
        <v>4</v>
      </c>
      <c r="K86" s="264"/>
      <c r="L86" s="401">
        <f t="shared" ref="L86:M87" si="58">+L82</f>
        <v>30</v>
      </c>
      <c r="M86" s="406">
        <f t="shared" si="58"/>
        <v>4</v>
      </c>
      <c r="N86" s="264"/>
      <c r="O86" s="401">
        <f t="shared" ref="O86:Q87" si="59">+O82</f>
        <v>60</v>
      </c>
      <c r="P86" s="402">
        <f t="shared" si="59"/>
        <v>8</v>
      </c>
      <c r="Q86" s="406">
        <f t="shared" si="59"/>
        <v>68</v>
      </c>
    </row>
    <row r="87" spans="1:17" ht="16.5" thickBot="1">
      <c r="A87" s="602"/>
      <c r="B87" s="682" t="s">
        <v>22</v>
      </c>
      <c r="C87" s="403">
        <f>+C83</f>
        <v>0</v>
      </c>
      <c r="D87" s="404">
        <f t="shared" si="56"/>
        <v>0</v>
      </c>
      <c r="E87" s="404">
        <f t="shared" si="56"/>
        <v>0</v>
      </c>
      <c r="F87" s="404">
        <f t="shared" si="56"/>
        <v>0</v>
      </c>
      <c r="G87" s="407">
        <f t="shared" si="56"/>
        <v>0</v>
      </c>
      <c r="H87" s="264"/>
      <c r="I87" s="403">
        <f t="shared" si="57"/>
        <v>0</v>
      </c>
      <c r="J87" s="407">
        <f t="shared" si="57"/>
        <v>0</v>
      </c>
      <c r="K87" s="264"/>
      <c r="L87" s="403">
        <f t="shared" si="58"/>
        <v>0</v>
      </c>
      <c r="M87" s="407">
        <f t="shared" si="58"/>
        <v>0</v>
      </c>
      <c r="N87" s="264"/>
      <c r="O87" s="403">
        <f t="shared" si="59"/>
        <v>0</v>
      </c>
      <c r="P87" s="404">
        <f t="shared" si="59"/>
        <v>0</v>
      </c>
      <c r="Q87" s="407">
        <f t="shared" si="59"/>
        <v>0</v>
      </c>
    </row>
    <row r="88" spans="1:17" ht="16.5" thickBot="1">
      <c r="A88" s="14"/>
      <c r="C88" s="20"/>
      <c r="D88" s="20"/>
      <c r="E88" s="20"/>
      <c r="F88" s="20"/>
      <c r="G88" s="20"/>
      <c r="H88" s="617"/>
      <c r="I88" s="20"/>
      <c r="J88" s="20"/>
      <c r="K88" s="617"/>
      <c r="L88" s="20"/>
      <c r="M88" s="20"/>
      <c r="N88" s="617"/>
      <c r="O88" s="20"/>
      <c r="P88" s="20"/>
      <c r="Q88" s="20"/>
    </row>
    <row r="89" spans="1:17">
      <c r="A89" s="273" t="s">
        <v>502</v>
      </c>
      <c r="B89" s="656" t="s">
        <v>19</v>
      </c>
      <c r="C89" s="683">
        <v>0</v>
      </c>
      <c r="D89" s="684">
        <v>0</v>
      </c>
      <c r="E89" s="684">
        <v>0</v>
      </c>
      <c r="F89" s="684">
        <v>0</v>
      </c>
      <c r="G89" s="685">
        <v>0</v>
      </c>
      <c r="H89" s="23"/>
      <c r="I89" s="683">
        <v>88</v>
      </c>
      <c r="J89" s="685">
        <v>5</v>
      </c>
      <c r="K89" s="23"/>
      <c r="L89" s="683">
        <v>106</v>
      </c>
      <c r="M89" s="685">
        <v>17</v>
      </c>
      <c r="N89" s="23"/>
      <c r="O89" s="235">
        <f>C89+I89+L89</f>
        <v>194</v>
      </c>
      <c r="P89" s="236">
        <f>D89+E89+F89+G89+J89+M89</f>
        <v>22</v>
      </c>
      <c r="Q89" s="237">
        <f>SUM(O89:P89)</f>
        <v>216</v>
      </c>
    </row>
    <row r="90" spans="1:17">
      <c r="A90" s="680" t="s">
        <v>162</v>
      </c>
      <c r="B90" s="657" t="s">
        <v>21</v>
      </c>
      <c r="C90" s="686">
        <v>0</v>
      </c>
      <c r="D90" s="687">
        <v>0</v>
      </c>
      <c r="E90" s="687">
        <v>0</v>
      </c>
      <c r="F90" s="687">
        <v>0</v>
      </c>
      <c r="G90" s="688">
        <v>0</v>
      </c>
      <c r="H90" s="23"/>
      <c r="I90" s="686">
        <v>62</v>
      </c>
      <c r="J90" s="688">
        <v>2</v>
      </c>
      <c r="K90" s="23"/>
      <c r="L90" s="686">
        <v>70</v>
      </c>
      <c r="M90" s="688">
        <v>9</v>
      </c>
      <c r="N90" s="23"/>
      <c r="O90" s="401">
        <f t="shared" ref="O90:O91" si="60">C90+I90+L90</f>
        <v>132</v>
      </c>
      <c r="P90" s="402">
        <f t="shared" ref="P90:P91" si="61">D90+E90+F90+G90+J90+M90</f>
        <v>11</v>
      </c>
      <c r="Q90" s="406">
        <f t="shared" ref="Q90:Q91" si="62">SUM(O90:P90)</f>
        <v>143</v>
      </c>
    </row>
    <row r="91" spans="1:17" ht="16.5" thickBot="1">
      <c r="A91" s="602"/>
      <c r="B91" s="658" t="s">
        <v>22</v>
      </c>
      <c r="C91" s="689">
        <v>0</v>
      </c>
      <c r="D91" s="690">
        <v>0</v>
      </c>
      <c r="E91" s="690">
        <v>0</v>
      </c>
      <c r="F91" s="690">
        <v>0</v>
      </c>
      <c r="G91" s="691">
        <v>0</v>
      </c>
      <c r="H91" s="23"/>
      <c r="I91" s="689">
        <v>0</v>
      </c>
      <c r="J91" s="691">
        <v>0</v>
      </c>
      <c r="K91" s="23"/>
      <c r="L91" s="689">
        <v>0</v>
      </c>
      <c r="M91" s="691">
        <v>0</v>
      </c>
      <c r="N91" s="23"/>
      <c r="O91" s="403">
        <f t="shared" si="60"/>
        <v>0</v>
      </c>
      <c r="P91" s="404">
        <f t="shared" si="61"/>
        <v>0</v>
      </c>
      <c r="Q91" s="407">
        <f t="shared" si="62"/>
        <v>0</v>
      </c>
    </row>
    <row r="92" spans="1:17" ht="16.5" thickBot="1">
      <c r="A92" s="633"/>
      <c r="B92" s="618"/>
      <c r="C92" s="617"/>
      <c r="D92" s="617"/>
      <c r="E92" s="617"/>
      <c r="F92" s="617"/>
      <c r="G92" s="617"/>
      <c r="H92" s="617"/>
      <c r="I92" s="617"/>
      <c r="J92" s="617"/>
      <c r="K92" s="617"/>
      <c r="L92" s="617"/>
      <c r="M92" s="617"/>
      <c r="N92" s="617"/>
      <c r="O92" s="264"/>
      <c r="P92" s="264"/>
      <c r="Q92" s="264"/>
    </row>
    <row r="93" spans="1:17">
      <c r="A93" s="273"/>
      <c r="B93" s="709" t="s">
        <v>19</v>
      </c>
      <c r="C93" s="235">
        <f>+C89</f>
        <v>0</v>
      </c>
      <c r="D93" s="236">
        <f>+D89</f>
        <v>0</v>
      </c>
      <c r="E93" s="236">
        <f>+E89</f>
        <v>0</v>
      </c>
      <c r="F93" s="236">
        <f>+F89</f>
        <v>0</v>
      </c>
      <c r="G93" s="237">
        <f>+G89</f>
        <v>0</v>
      </c>
      <c r="H93" s="264"/>
      <c r="I93" s="235">
        <f>+I89</f>
        <v>88</v>
      </c>
      <c r="J93" s="237">
        <f>+J89</f>
        <v>5</v>
      </c>
      <c r="K93" s="264"/>
      <c r="L93" s="235">
        <f>+L89</f>
        <v>106</v>
      </c>
      <c r="M93" s="237">
        <f>+M89</f>
        <v>17</v>
      </c>
      <c r="N93" s="264"/>
      <c r="O93" s="235">
        <f>+O89</f>
        <v>194</v>
      </c>
      <c r="P93" s="236">
        <f t="shared" ref="P93:Q93" si="63">+P89</f>
        <v>22</v>
      </c>
      <c r="Q93" s="237">
        <f t="shared" si="63"/>
        <v>216</v>
      </c>
    </row>
    <row r="94" spans="1:17">
      <c r="A94" s="275" t="s">
        <v>511</v>
      </c>
      <c r="B94" s="681" t="s">
        <v>21</v>
      </c>
      <c r="C94" s="401">
        <f>+C90</f>
        <v>0</v>
      </c>
      <c r="D94" s="402">
        <f t="shared" ref="D94:G95" si="64">+D90</f>
        <v>0</v>
      </c>
      <c r="E94" s="402">
        <f t="shared" si="64"/>
        <v>0</v>
      </c>
      <c r="F94" s="402">
        <f t="shared" si="64"/>
        <v>0</v>
      </c>
      <c r="G94" s="406">
        <f t="shared" si="64"/>
        <v>0</v>
      </c>
      <c r="H94" s="264"/>
      <c r="I94" s="401">
        <f t="shared" ref="I94:J95" si="65">+I90</f>
        <v>62</v>
      </c>
      <c r="J94" s="406">
        <f t="shared" si="65"/>
        <v>2</v>
      </c>
      <c r="K94" s="264"/>
      <c r="L94" s="401">
        <f t="shared" ref="L94:M95" si="66">+L90</f>
        <v>70</v>
      </c>
      <c r="M94" s="406">
        <f t="shared" si="66"/>
        <v>9</v>
      </c>
      <c r="N94" s="264"/>
      <c r="O94" s="401">
        <f t="shared" ref="O94:Q95" si="67">+O90</f>
        <v>132</v>
      </c>
      <c r="P94" s="402">
        <f t="shared" si="67"/>
        <v>11</v>
      </c>
      <c r="Q94" s="406">
        <f t="shared" si="67"/>
        <v>143</v>
      </c>
    </row>
    <row r="95" spans="1:17" ht="16.5" thickBot="1">
      <c r="A95" s="602"/>
      <c r="B95" s="682" t="s">
        <v>22</v>
      </c>
      <c r="C95" s="403">
        <f>+C91</f>
        <v>0</v>
      </c>
      <c r="D95" s="404">
        <f t="shared" si="64"/>
        <v>0</v>
      </c>
      <c r="E95" s="404">
        <f t="shared" si="64"/>
        <v>0</v>
      </c>
      <c r="F95" s="404">
        <f t="shared" si="64"/>
        <v>0</v>
      </c>
      <c r="G95" s="407">
        <f t="shared" si="64"/>
        <v>0</v>
      </c>
      <c r="H95" s="264"/>
      <c r="I95" s="403">
        <f t="shared" si="65"/>
        <v>0</v>
      </c>
      <c r="J95" s="407">
        <f t="shared" si="65"/>
        <v>0</v>
      </c>
      <c r="K95" s="264"/>
      <c r="L95" s="403">
        <f t="shared" si="66"/>
        <v>0</v>
      </c>
      <c r="M95" s="407">
        <f t="shared" si="66"/>
        <v>0</v>
      </c>
      <c r="N95" s="264"/>
      <c r="O95" s="403">
        <f t="shared" si="67"/>
        <v>0</v>
      </c>
      <c r="P95" s="404">
        <f t="shared" si="67"/>
        <v>0</v>
      </c>
      <c r="Q95" s="407">
        <f t="shared" si="67"/>
        <v>0</v>
      </c>
    </row>
    <row r="96" spans="1:17" ht="16.5" thickBot="1">
      <c r="A96" s="14"/>
      <c r="B96" s="618"/>
      <c r="C96" s="20"/>
      <c r="D96" s="20"/>
      <c r="E96" s="20"/>
      <c r="F96" s="20"/>
      <c r="G96" s="20"/>
      <c r="H96" s="23"/>
      <c r="I96" s="20"/>
      <c r="J96" s="20"/>
      <c r="K96" s="23"/>
      <c r="L96" s="20"/>
      <c r="M96" s="20"/>
      <c r="N96" s="23"/>
      <c r="O96" s="20"/>
      <c r="P96" s="20"/>
      <c r="Q96" s="20"/>
    </row>
    <row r="97" spans="1:17">
      <c r="A97" s="273" t="s">
        <v>502</v>
      </c>
      <c r="B97" s="656" t="s">
        <v>19</v>
      </c>
      <c r="C97" s="683">
        <v>0</v>
      </c>
      <c r="D97" s="684">
        <v>0</v>
      </c>
      <c r="E97" s="684">
        <v>0</v>
      </c>
      <c r="F97" s="684">
        <v>0</v>
      </c>
      <c r="G97" s="685">
        <v>0</v>
      </c>
      <c r="H97" s="23"/>
      <c r="I97" s="683">
        <v>27</v>
      </c>
      <c r="J97" s="685">
        <v>12</v>
      </c>
      <c r="K97" s="23"/>
      <c r="L97" s="683">
        <v>47</v>
      </c>
      <c r="M97" s="685">
        <v>18</v>
      </c>
      <c r="N97" s="23"/>
      <c r="O97" s="235">
        <f>C97+I97+L97</f>
        <v>74</v>
      </c>
      <c r="P97" s="236">
        <f>D97+E97+F97+G97+J97+M97</f>
        <v>30</v>
      </c>
      <c r="Q97" s="237">
        <f>SUM(O97:P97)</f>
        <v>104</v>
      </c>
    </row>
    <row r="98" spans="1:17">
      <c r="A98" s="680" t="s">
        <v>69</v>
      </c>
      <c r="B98" s="657" t="s">
        <v>21</v>
      </c>
      <c r="C98" s="686">
        <v>0</v>
      </c>
      <c r="D98" s="687">
        <v>0</v>
      </c>
      <c r="E98" s="687">
        <v>0</v>
      </c>
      <c r="F98" s="687">
        <v>0</v>
      </c>
      <c r="G98" s="688">
        <v>0</v>
      </c>
      <c r="H98" s="23"/>
      <c r="I98" s="686">
        <v>10</v>
      </c>
      <c r="J98" s="688">
        <v>2</v>
      </c>
      <c r="K98" s="23"/>
      <c r="L98" s="686">
        <v>19</v>
      </c>
      <c r="M98" s="688">
        <v>6</v>
      </c>
      <c r="N98" s="23"/>
      <c r="O98" s="401">
        <f t="shared" ref="O98:O99" si="68">C98+I98+L98</f>
        <v>29</v>
      </c>
      <c r="P98" s="402">
        <f t="shared" ref="P98:P99" si="69">D98+E98+F98+G98+J98+M98</f>
        <v>8</v>
      </c>
      <c r="Q98" s="406">
        <f t="shared" ref="Q98:Q99" si="70">SUM(O98:P98)</f>
        <v>37</v>
      </c>
    </row>
    <row r="99" spans="1:17" ht="16.5" thickBot="1">
      <c r="A99" s="602"/>
      <c r="B99" s="658" t="s">
        <v>22</v>
      </c>
      <c r="C99" s="689">
        <v>0</v>
      </c>
      <c r="D99" s="690">
        <v>0</v>
      </c>
      <c r="E99" s="690">
        <v>0</v>
      </c>
      <c r="F99" s="690">
        <v>0</v>
      </c>
      <c r="G99" s="691">
        <v>0</v>
      </c>
      <c r="H99" s="23"/>
      <c r="I99" s="689">
        <v>0</v>
      </c>
      <c r="J99" s="691">
        <v>0</v>
      </c>
      <c r="K99" s="23"/>
      <c r="L99" s="689">
        <v>0</v>
      </c>
      <c r="M99" s="691">
        <v>0</v>
      </c>
      <c r="N99" s="23"/>
      <c r="O99" s="403">
        <f t="shared" si="68"/>
        <v>0</v>
      </c>
      <c r="P99" s="404">
        <f t="shared" si="69"/>
        <v>0</v>
      </c>
      <c r="Q99" s="407">
        <f t="shared" si="70"/>
        <v>0</v>
      </c>
    </row>
    <row r="100" spans="1:17" ht="16.5" thickBot="1">
      <c r="A100" s="633"/>
      <c r="B100" s="618"/>
      <c r="C100" s="617"/>
      <c r="D100" s="617"/>
      <c r="E100" s="617"/>
      <c r="F100" s="617"/>
      <c r="G100" s="617"/>
      <c r="H100" s="617"/>
      <c r="I100" s="617"/>
      <c r="J100" s="617"/>
      <c r="K100" s="617"/>
      <c r="L100" s="617"/>
      <c r="M100" s="617"/>
      <c r="N100" s="617"/>
      <c r="O100" s="264"/>
      <c r="P100" s="264"/>
      <c r="Q100" s="264"/>
    </row>
    <row r="101" spans="1:17">
      <c r="A101" s="273"/>
      <c r="B101" s="709" t="s">
        <v>19</v>
      </c>
      <c r="C101" s="235">
        <f>+C97</f>
        <v>0</v>
      </c>
      <c r="D101" s="236">
        <f>+D97</f>
        <v>0</v>
      </c>
      <c r="E101" s="236">
        <f>+E97</f>
        <v>0</v>
      </c>
      <c r="F101" s="236">
        <f>+F97</f>
        <v>0</v>
      </c>
      <c r="G101" s="237">
        <f>+G97</f>
        <v>0</v>
      </c>
      <c r="H101" s="264"/>
      <c r="I101" s="235">
        <v>27</v>
      </c>
      <c r="J101" s="237">
        <f>+J97</f>
        <v>12</v>
      </c>
      <c r="K101" s="264"/>
      <c r="L101" s="235">
        <v>47</v>
      </c>
      <c r="M101" s="237">
        <f>+M97</f>
        <v>18</v>
      </c>
      <c r="N101" s="264"/>
      <c r="O101" s="235">
        <f>+O97</f>
        <v>74</v>
      </c>
      <c r="P101" s="236">
        <f t="shared" ref="P101:Q101" si="71">+P97</f>
        <v>30</v>
      </c>
      <c r="Q101" s="237">
        <f t="shared" si="71"/>
        <v>104</v>
      </c>
    </row>
    <row r="102" spans="1:17">
      <c r="A102" s="275" t="s">
        <v>512</v>
      </c>
      <c r="B102" s="681" t="s">
        <v>21</v>
      </c>
      <c r="C102" s="401">
        <f>+C98</f>
        <v>0</v>
      </c>
      <c r="D102" s="402">
        <f t="shared" ref="D102:G103" si="72">+D98</f>
        <v>0</v>
      </c>
      <c r="E102" s="402">
        <f t="shared" si="72"/>
        <v>0</v>
      </c>
      <c r="F102" s="402">
        <f t="shared" si="72"/>
        <v>0</v>
      </c>
      <c r="G102" s="406">
        <f t="shared" si="72"/>
        <v>0</v>
      </c>
      <c r="H102" s="264"/>
      <c r="I102" s="401">
        <f t="shared" ref="I102:J103" si="73">+I98</f>
        <v>10</v>
      </c>
      <c r="J102" s="406">
        <f t="shared" si="73"/>
        <v>2</v>
      </c>
      <c r="K102" s="264"/>
      <c r="L102" s="401">
        <v>19</v>
      </c>
      <c r="M102" s="406">
        <f t="shared" ref="L102:M103" si="74">+M98</f>
        <v>6</v>
      </c>
      <c r="N102" s="264"/>
      <c r="O102" s="401">
        <f t="shared" ref="O102:Q103" si="75">+O98</f>
        <v>29</v>
      </c>
      <c r="P102" s="402">
        <f t="shared" si="75"/>
        <v>8</v>
      </c>
      <c r="Q102" s="406">
        <f t="shared" si="75"/>
        <v>37</v>
      </c>
    </row>
    <row r="103" spans="1:17" ht="16.5" thickBot="1">
      <c r="A103" s="602"/>
      <c r="B103" s="682" t="s">
        <v>22</v>
      </c>
      <c r="C103" s="403">
        <f>+C99</f>
        <v>0</v>
      </c>
      <c r="D103" s="404">
        <f t="shared" si="72"/>
        <v>0</v>
      </c>
      <c r="E103" s="404">
        <f t="shared" si="72"/>
        <v>0</v>
      </c>
      <c r="F103" s="404">
        <f t="shared" si="72"/>
        <v>0</v>
      </c>
      <c r="G103" s="407">
        <f t="shared" si="72"/>
        <v>0</v>
      </c>
      <c r="H103" s="264"/>
      <c r="I103" s="403">
        <f t="shared" si="73"/>
        <v>0</v>
      </c>
      <c r="J103" s="407">
        <f t="shared" si="73"/>
        <v>0</v>
      </c>
      <c r="K103" s="264"/>
      <c r="L103" s="403">
        <f t="shared" si="74"/>
        <v>0</v>
      </c>
      <c r="M103" s="407">
        <f t="shared" si="74"/>
        <v>0</v>
      </c>
      <c r="N103" s="264"/>
      <c r="O103" s="403">
        <f t="shared" si="75"/>
        <v>0</v>
      </c>
      <c r="P103" s="404">
        <f t="shared" si="75"/>
        <v>0</v>
      </c>
      <c r="Q103" s="407">
        <f t="shared" si="75"/>
        <v>0</v>
      </c>
    </row>
    <row r="104" spans="1:17" ht="16.5" thickBot="1">
      <c r="A104" s="14"/>
      <c r="C104" s="20"/>
      <c r="D104" s="20"/>
      <c r="E104" s="20"/>
      <c r="F104" s="20"/>
      <c r="G104" s="20"/>
      <c r="H104" s="617"/>
      <c r="I104" s="20"/>
      <c r="J104" s="20"/>
      <c r="K104" s="617"/>
      <c r="L104" s="20"/>
      <c r="M104" s="20"/>
      <c r="N104" s="617"/>
      <c r="O104" s="20"/>
      <c r="P104" s="20"/>
      <c r="Q104" s="20"/>
    </row>
    <row r="105" spans="1:17">
      <c r="A105" s="273" t="s">
        <v>502</v>
      </c>
      <c r="B105" s="656" t="s">
        <v>19</v>
      </c>
      <c r="C105" s="683">
        <v>0</v>
      </c>
      <c r="D105" s="684">
        <v>0</v>
      </c>
      <c r="E105" s="684">
        <v>0</v>
      </c>
      <c r="F105" s="684">
        <v>0</v>
      </c>
      <c r="G105" s="685">
        <v>0</v>
      </c>
      <c r="H105" s="23"/>
      <c r="I105" s="683">
        <v>161</v>
      </c>
      <c r="J105" s="685">
        <v>86</v>
      </c>
      <c r="K105" s="23"/>
      <c r="L105" s="683">
        <v>217</v>
      </c>
      <c r="M105" s="685">
        <v>110</v>
      </c>
      <c r="N105" s="23"/>
      <c r="O105" s="235">
        <f>C105+I105+L105</f>
        <v>378</v>
      </c>
      <c r="P105" s="236">
        <f>D105+E105+F105+G105+J105+M105</f>
        <v>196</v>
      </c>
      <c r="Q105" s="237">
        <f>SUM(O105:P105)</f>
        <v>574</v>
      </c>
    </row>
    <row r="106" spans="1:17">
      <c r="A106" s="680" t="s">
        <v>68</v>
      </c>
      <c r="B106" s="657" t="s">
        <v>21</v>
      </c>
      <c r="C106" s="686">
        <v>0</v>
      </c>
      <c r="D106" s="687">
        <v>0</v>
      </c>
      <c r="E106" s="687">
        <v>0</v>
      </c>
      <c r="F106" s="687">
        <v>0</v>
      </c>
      <c r="G106" s="688">
        <v>0</v>
      </c>
      <c r="H106" s="23"/>
      <c r="I106" s="686">
        <v>34</v>
      </c>
      <c r="J106" s="688">
        <v>14</v>
      </c>
      <c r="K106" s="23"/>
      <c r="L106" s="686">
        <v>63</v>
      </c>
      <c r="M106" s="688">
        <v>26</v>
      </c>
      <c r="N106" s="23"/>
      <c r="O106" s="401">
        <f t="shared" ref="O106:O107" si="76">C106+I106+L106</f>
        <v>97</v>
      </c>
      <c r="P106" s="402">
        <f t="shared" ref="P106:P107" si="77">D106+E106+F106+G106+J106+M106</f>
        <v>40</v>
      </c>
      <c r="Q106" s="406">
        <f t="shared" ref="Q106:Q107" si="78">SUM(O106:P106)</f>
        <v>137</v>
      </c>
    </row>
    <row r="107" spans="1:17" ht="16.5" thickBot="1">
      <c r="A107" s="602"/>
      <c r="B107" s="658" t="s">
        <v>22</v>
      </c>
      <c r="C107" s="689">
        <v>0</v>
      </c>
      <c r="D107" s="690">
        <v>0</v>
      </c>
      <c r="E107" s="690">
        <v>0</v>
      </c>
      <c r="F107" s="690">
        <v>0</v>
      </c>
      <c r="G107" s="691">
        <v>0</v>
      </c>
      <c r="H107" s="23"/>
      <c r="I107" s="689">
        <v>0</v>
      </c>
      <c r="J107" s="691">
        <v>0</v>
      </c>
      <c r="K107" s="23"/>
      <c r="L107" s="689">
        <v>0</v>
      </c>
      <c r="M107" s="691">
        <v>0</v>
      </c>
      <c r="N107" s="23"/>
      <c r="O107" s="403">
        <f t="shared" si="76"/>
        <v>0</v>
      </c>
      <c r="P107" s="404">
        <f t="shared" si="77"/>
        <v>0</v>
      </c>
      <c r="Q107" s="407">
        <f t="shared" si="78"/>
        <v>0</v>
      </c>
    </row>
    <row r="108" spans="1:17" ht="16.5" thickBot="1">
      <c r="A108" s="633"/>
      <c r="B108" s="618"/>
      <c r="C108" s="617"/>
      <c r="D108" s="617"/>
      <c r="E108" s="617"/>
      <c r="F108" s="617"/>
      <c r="G108" s="617"/>
      <c r="H108" s="617"/>
      <c r="I108" s="617"/>
      <c r="J108" s="617"/>
      <c r="K108" s="617"/>
      <c r="L108" s="617"/>
      <c r="M108" s="617"/>
      <c r="N108" s="617"/>
      <c r="O108" s="264"/>
      <c r="P108" s="264"/>
      <c r="Q108" s="264"/>
    </row>
    <row r="109" spans="1:17">
      <c r="A109" s="273"/>
      <c r="B109" s="709" t="s">
        <v>19</v>
      </c>
      <c r="C109" s="235">
        <f>+C105</f>
        <v>0</v>
      </c>
      <c r="D109" s="236">
        <f>+D105</f>
        <v>0</v>
      </c>
      <c r="E109" s="236">
        <f>+E105</f>
        <v>0</v>
      </c>
      <c r="F109" s="236">
        <f>+F105</f>
        <v>0</v>
      </c>
      <c r="G109" s="237">
        <f>+G105</f>
        <v>0</v>
      </c>
      <c r="H109" s="264"/>
      <c r="I109" s="235">
        <f>+I105</f>
        <v>161</v>
      </c>
      <c r="J109" s="237">
        <f>+J105</f>
        <v>86</v>
      </c>
      <c r="K109" s="264"/>
      <c r="L109" s="235">
        <f>+L105</f>
        <v>217</v>
      </c>
      <c r="M109" s="237">
        <f>+M105</f>
        <v>110</v>
      </c>
      <c r="N109" s="264"/>
      <c r="O109" s="235">
        <f>+O105</f>
        <v>378</v>
      </c>
      <c r="P109" s="236">
        <f t="shared" ref="P109:Q109" si="79">+P105</f>
        <v>196</v>
      </c>
      <c r="Q109" s="237">
        <f t="shared" si="79"/>
        <v>574</v>
      </c>
    </row>
    <row r="110" spans="1:17">
      <c r="A110" s="275" t="s">
        <v>513</v>
      </c>
      <c r="B110" s="681" t="s">
        <v>21</v>
      </c>
      <c r="C110" s="401">
        <f>+C106</f>
        <v>0</v>
      </c>
      <c r="D110" s="402">
        <f t="shared" ref="D110:G111" si="80">+D106</f>
        <v>0</v>
      </c>
      <c r="E110" s="402">
        <f t="shared" si="80"/>
        <v>0</v>
      </c>
      <c r="F110" s="402">
        <f t="shared" si="80"/>
        <v>0</v>
      </c>
      <c r="G110" s="406">
        <f t="shared" si="80"/>
        <v>0</v>
      </c>
      <c r="H110" s="264"/>
      <c r="I110" s="401">
        <f t="shared" ref="I110:J111" si="81">+I106</f>
        <v>34</v>
      </c>
      <c r="J110" s="406">
        <f t="shared" si="81"/>
        <v>14</v>
      </c>
      <c r="K110" s="264"/>
      <c r="L110" s="401">
        <f t="shared" ref="L110:M111" si="82">+L106</f>
        <v>63</v>
      </c>
      <c r="M110" s="406">
        <f t="shared" si="82"/>
        <v>26</v>
      </c>
      <c r="N110" s="264"/>
      <c r="O110" s="401">
        <f t="shared" ref="O110:Q111" si="83">+O106</f>
        <v>97</v>
      </c>
      <c r="P110" s="402">
        <f t="shared" si="83"/>
        <v>40</v>
      </c>
      <c r="Q110" s="406">
        <f t="shared" si="83"/>
        <v>137</v>
      </c>
    </row>
    <row r="111" spans="1:17" ht="16.5" thickBot="1">
      <c r="A111" s="602"/>
      <c r="B111" s="682" t="s">
        <v>22</v>
      </c>
      <c r="C111" s="403">
        <f>+C107</f>
        <v>0</v>
      </c>
      <c r="D111" s="404">
        <f t="shared" si="80"/>
        <v>0</v>
      </c>
      <c r="E111" s="404">
        <f t="shared" si="80"/>
        <v>0</v>
      </c>
      <c r="F111" s="404">
        <f t="shared" si="80"/>
        <v>0</v>
      </c>
      <c r="G111" s="407">
        <f t="shared" si="80"/>
        <v>0</v>
      </c>
      <c r="H111" s="264"/>
      <c r="I111" s="403">
        <f t="shared" si="81"/>
        <v>0</v>
      </c>
      <c r="J111" s="407">
        <f t="shared" si="81"/>
        <v>0</v>
      </c>
      <c r="K111" s="264"/>
      <c r="L111" s="403">
        <f t="shared" si="82"/>
        <v>0</v>
      </c>
      <c r="M111" s="407">
        <f t="shared" si="82"/>
        <v>0</v>
      </c>
      <c r="N111" s="264"/>
      <c r="O111" s="403">
        <f t="shared" si="83"/>
        <v>0</v>
      </c>
      <c r="P111" s="404">
        <f t="shared" si="83"/>
        <v>0</v>
      </c>
      <c r="Q111" s="407">
        <f t="shared" si="83"/>
        <v>0</v>
      </c>
    </row>
    <row r="112" spans="1:17" ht="16.5" thickBot="1">
      <c r="A112" s="14"/>
      <c r="C112" s="20"/>
      <c r="D112" s="20"/>
      <c r="E112" s="20"/>
      <c r="F112" s="20"/>
      <c r="G112" s="20"/>
      <c r="H112" s="617"/>
      <c r="I112" s="20"/>
      <c r="J112" s="20"/>
      <c r="K112" s="617"/>
      <c r="L112" s="20"/>
      <c r="M112" s="20"/>
      <c r="N112" s="617"/>
      <c r="O112" s="20"/>
      <c r="P112" s="20"/>
      <c r="Q112" s="20"/>
    </row>
    <row r="113" spans="1:21">
      <c r="A113" s="273" t="s">
        <v>502</v>
      </c>
      <c r="B113" s="656" t="s">
        <v>19</v>
      </c>
      <c r="C113" s="683">
        <v>0</v>
      </c>
      <c r="D113" s="684">
        <v>0</v>
      </c>
      <c r="E113" s="684">
        <v>0</v>
      </c>
      <c r="F113" s="684">
        <v>0</v>
      </c>
      <c r="G113" s="685">
        <v>0</v>
      </c>
      <c r="H113" s="23"/>
      <c r="I113" s="683">
        <v>56</v>
      </c>
      <c r="J113" s="685">
        <v>22</v>
      </c>
      <c r="K113" s="23"/>
      <c r="L113" s="683">
        <v>70</v>
      </c>
      <c r="M113" s="685">
        <v>38</v>
      </c>
      <c r="N113" s="23"/>
      <c r="O113" s="235">
        <f>C113+I113+L113</f>
        <v>126</v>
      </c>
      <c r="P113" s="236">
        <f>D113+E113+F113+G113+J113+M113</f>
        <v>60</v>
      </c>
      <c r="Q113" s="237">
        <f>SUM(O113:P113)</f>
        <v>186</v>
      </c>
    </row>
    <row r="114" spans="1:21">
      <c r="A114" s="680" t="s">
        <v>163</v>
      </c>
      <c r="B114" s="657" t="s">
        <v>21</v>
      </c>
      <c r="C114" s="686">
        <v>0</v>
      </c>
      <c r="D114" s="687">
        <v>0</v>
      </c>
      <c r="E114" s="687">
        <v>0</v>
      </c>
      <c r="F114" s="687">
        <v>0</v>
      </c>
      <c r="G114" s="688">
        <v>0</v>
      </c>
      <c r="H114" s="23"/>
      <c r="I114" s="686">
        <v>6</v>
      </c>
      <c r="J114" s="688">
        <v>2</v>
      </c>
      <c r="K114" s="23"/>
      <c r="L114" s="686">
        <v>30</v>
      </c>
      <c r="M114" s="688">
        <v>20</v>
      </c>
      <c r="N114" s="23"/>
      <c r="O114" s="401">
        <f t="shared" ref="O114:O115" si="84">C114+I114+L114</f>
        <v>36</v>
      </c>
      <c r="P114" s="402">
        <f t="shared" ref="P114:P115" si="85">D114+E114+F114+G114+J114+M114</f>
        <v>22</v>
      </c>
      <c r="Q114" s="406">
        <f t="shared" ref="Q114:Q115" si="86">SUM(O114:P114)</f>
        <v>58</v>
      </c>
    </row>
    <row r="115" spans="1:21" ht="16.5" thickBot="1">
      <c r="A115" s="602"/>
      <c r="B115" s="658" t="s">
        <v>22</v>
      </c>
      <c r="C115" s="689">
        <v>0</v>
      </c>
      <c r="D115" s="690">
        <v>0</v>
      </c>
      <c r="E115" s="690">
        <v>0</v>
      </c>
      <c r="F115" s="690">
        <v>0</v>
      </c>
      <c r="G115" s="691">
        <v>0</v>
      </c>
      <c r="H115" s="23"/>
      <c r="I115" s="689">
        <v>0</v>
      </c>
      <c r="J115" s="691">
        <v>0</v>
      </c>
      <c r="K115" s="23"/>
      <c r="L115" s="689">
        <v>0</v>
      </c>
      <c r="M115" s="691">
        <v>0</v>
      </c>
      <c r="N115" s="23"/>
      <c r="O115" s="403">
        <f t="shared" si="84"/>
        <v>0</v>
      </c>
      <c r="P115" s="404">
        <f t="shared" si="85"/>
        <v>0</v>
      </c>
      <c r="Q115" s="407">
        <f t="shared" si="86"/>
        <v>0</v>
      </c>
    </row>
    <row r="116" spans="1:21" ht="16.5" thickBot="1">
      <c r="A116" s="633"/>
      <c r="B116" s="618"/>
      <c r="C116" s="617"/>
      <c r="D116" s="617"/>
      <c r="E116" s="617"/>
      <c r="F116" s="617"/>
      <c r="G116" s="617"/>
      <c r="H116" s="617"/>
      <c r="I116" s="617"/>
      <c r="J116" s="617"/>
      <c r="K116" s="617"/>
      <c r="L116" s="617"/>
      <c r="M116" s="617"/>
      <c r="N116" s="617"/>
      <c r="O116" s="264"/>
      <c r="P116" s="264"/>
      <c r="Q116" s="264"/>
    </row>
    <row r="117" spans="1:21">
      <c r="A117" s="273"/>
      <c r="B117" s="709" t="s">
        <v>19</v>
      </c>
      <c r="C117" s="235">
        <f>+C113</f>
        <v>0</v>
      </c>
      <c r="D117" s="236">
        <f>+D113</f>
        <v>0</v>
      </c>
      <c r="E117" s="236">
        <f>+E113</f>
        <v>0</v>
      </c>
      <c r="F117" s="236">
        <f>+F113</f>
        <v>0</v>
      </c>
      <c r="G117" s="237">
        <f>+G113</f>
        <v>0</v>
      </c>
      <c r="H117" s="264"/>
      <c r="I117" s="235">
        <f>+I113</f>
        <v>56</v>
      </c>
      <c r="J117" s="237">
        <f>+J113</f>
        <v>22</v>
      </c>
      <c r="K117" s="264"/>
      <c r="L117" s="235">
        <f>+L113</f>
        <v>70</v>
      </c>
      <c r="M117" s="237">
        <f>+M113</f>
        <v>38</v>
      </c>
      <c r="N117" s="264"/>
      <c r="O117" s="235">
        <f>+O113</f>
        <v>126</v>
      </c>
      <c r="P117" s="236">
        <f t="shared" ref="P117:Q117" si="87">+P113</f>
        <v>60</v>
      </c>
      <c r="Q117" s="237">
        <f t="shared" si="87"/>
        <v>186</v>
      </c>
    </row>
    <row r="118" spans="1:21">
      <c r="A118" s="275" t="s">
        <v>514</v>
      </c>
      <c r="B118" s="681" t="s">
        <v>21</v>
      </c>
      <c r="C118" s="401">
        <f>+C114</f>
        <v>0</v>
      </c>
      <c r="D118" s="402">
        <f t="shared" ref="D118:G119" si="88">+D114</f>
        <v>0</v>
      </c>
      <c r="E118" s="402">
        <f t="shared" si="88"/>
        <v>0</v>
      </c>
      <c r="F118" s="402">
        <f t="shared" si="88"/>
        <v>0</v>
      </c>
      <c r="G118" s="406">
        <f t="shared" si="88"/>
        <v>0</v>
      </c>
      <c r="H118" s="264"/>
      <c r="I118" s="401">
        <f t="shared" ref="I118:J119" si="89">+I114</f>
        <v>6</v>
      </c>
      <c r="J118" s="406">
        <f t="shared" si="89"/>
        <v>2</v>
      </c>
      <c r="K118" s="264"/>
      <c r="L118" s="401">
        <f t="shared" ref="L118:M119" si="90">+L114</f>
        <v>30</v>
      </c>
      <c r="M118" s="406">
        <f t="shared" si="90"/>
        <v>20</v>
      </c>
      <c r="N118" s="264"/>
      <c r="O118" s="401">
        <f t="shared" ref="O118:Q119" si="91">+O114</f>
        <v>36</v>
      </c>
      <c r="P118" s="402">
        <f t="shared" si="91"/>
        <v>22</v>
      </c>
      <c r="Q118" s="406">
        <f t="shared" si="91"/>
        <v>58</v>
      </c>
    </row>
    <row r="119" spans="1:21" ht="16.5" thickBot="1">
      <c r="A119" s="602"/>
      <c r="B119" s="682" t="s">
        <v>22</v>
      </c>
      <c r="C119" s="403">
        <f>+C115</f>
        <v>0</v>
      </c>
      <c r="D119" s="404">
        <f t="shared" si="88"/>
        <v>0</v>
      </c>
      <c r="E119" s="404">
        <f t="shared" si="88"/>
        <v>0</v>
      </c>
      <c r="F119" s="404">
        <f t="shared" si="88"/>
        <v>0</v>
      </c>
      <c r="G119" s="407">
        <f t="shared" si="88"/>
        <v>0</v>
      </c>
      <c r="H119" s="264"/>
      <c r="I119" s="403">
        <f t="shared" si="89"/>
        <v>0</v>
      </c>
      <c r="J119" s="407">
        <f t="shared" si="89"/>
        <v>0</v>
      </c>
      <c r="K119" s="264"/>
      <c r="L119" s="403">
        <f t="shared" si="90"/>
        <v>0</v>
      </c>
      <c r="M119" s="407">
        <f t="shared" si="90"/>
        <v>0</v>
      </c>
      <c r="N119" s="264"/>
      <c r="O119" s="403">
        <f t="shared" si="91"/>
        <v>0</v>
      </c>
      <c r="P119" s="404">
        <f t="shared" si="91"/>
        <v>0</v>
      </c>
      <c r="Q119" s="407">
        <f t="shared" si="91"/>
        <v>0</v>
      </c>
    </row>
    <row r="120" spans="1:21" ht="16.5" thickBot="1">
      <c r="A120" s="14"/>
      <c r="C120" s="20"/>
      <c r="D120" s="20"/>
      <c r="E120" s="20"/>
      <c r="F120" s="20"/>
      <c r="G120" s="20"/>
      <c r="H120" s="617"/>
      <c r="I120" s="20"/>
      <c r="J120" s="20"/>
      <c r="K120" s="617"/>
      <c r="L120" s="20"/>
      <c r="M120" s="20"/>
      <c r="N120" s="617"/>
      <c r="O120" s="20"/>
      <c r="P120" s="20"/>
      <c r="Q120" s="20"/>
    </row>
    <row r="121" spans="1:21">
      <c r="A121" s="273" t="s">
        <v>502</v>
      </c>
      <c r="B121" s="656" t="s">
        <v>19</v>
      </c>
      <c r="C121" s="683">
        <v>0</v>
      </c>
      <c r="D121" s="684">
        <v>0</v>
      </c>
      <c r="E121" s="684">
        <v>0</v>
      </c>
      <c r="F121" s="684">
        <v>0</v>
      </c>
      <c r="G121" s="685">
        <v>0</v>
      </c>
      <c r="H121" s="617"/>
      <c r="I121" s="683">
        <v>68</v>
      </c>
      <c r="J121" s="685">
        <v>9</v>
      </c>
      <c r="K121" s="617"/>
      <c r="L121" s="683">
        <v>0</v>
      </c>
      <c r="M121" s="685">
        <v>0</v>
      </c>
      <c r="N121" s="617"/>
      <c r="O121" s="235">
        <f>C121+I121+L121</f>
        <v>68</v>
      </c>
      <c r="P121" s="236">
        <f>D121+E121+F121+G121+J121+M121</f>
        <v>9</v>
      </c>
      <c r="Q121" s="237">
        <f>SUM(O121:P121)</f>
        <v>77</v>
      </c>
    </row>
    <row r="122" spans="1:21">
      <c r="A122" s="680" t="s">
        <v>164</v>
      </c>
      <c r="B122" s="657" t="s">
        <v>21</v>
      </c>
      <c r="C122" s="686">
        <v>0</v>
      </c>
      <c r="D122" s="687">
        <v>0</v>
      </c>
      <c r="E122" s="687">
        <v>0</v>
      </c>
      <c r="F122" s="687">
        <v>0</v>
      </c>
      <c r="G122" s="688">
        <v>0</v>
      </c>
      <c r="H122" s="23"/>
      <c r="I122" s="686">
        <v>17</v>
      </c>
      <c r="J122" s="688">
        <v>1</v>
      </c>
      <c r="K122" s="23"/>
      <c r="L122" s="686">
        <v>0</v>
      </c>
      <c r="M122" s="688">
        <v>0</v>
      </c>
      <c r="N122" s="23"/>
      <c r="O122" s="401">
        <f t="shared" ref="O122:O123" si="92">C122+I122+L122</f>
        <v>17</v>
      </c>
      <c r="P122" s="402">
        <f t="shared" ref="P122:P123" si="93">D122+E122+F122+G122+J122+M122</f>
        <v>1</v>
      </c>
      <c r="Q122" s="406">
        <f t="shared" ref="Q122:Q123" si="94">SUM(O122:P122)</f>
        <v>18</v>
      </c>
    </row>
    <row r="123" spans="1:21" ht="16.5" thickBot="1">
      <c r="A123" s="602"/>
      <c r="B123" s="658" t="s">
        <v>22</v>
      </c>
      <c r="C123" s="689">
        <v>0</v>
      </c>
      <c r="D123" s="690">
        <v>0</v>
      </c>
      <c r="E123" s="690">
        <v>0</v>
      </c>
      <c r="F123" s="690">
        <v>0</v>
      </c>
      <c r="G123" s="691">
        <v>0</v>
      </c>
      <c r="H123" s="617"/>
      <c r="I123" s="689">
        <v>0</v>
      </c>
      <c r="J123" s="691">
        <v>0</v>
      </c>
      <c r="K123" s="617"/>
      <c r="L123" s="689">
        <v>0</v>
      </c>
      <c r="M123" s="691">
        <v>0</v>
      </c>
      <c r="N123" s="617"/>
      <c r="O123" s="403">
        <f t="shared" si="92"/>
        <v>0</v>
      </c>
      <c r="P123" s="404">
        <f t="shared" si="93"/>
        <v>0</v>
      </c>
      <c r="Q123" s="407">
        <f t="shared" si="94"/>
        <v>0</v>
      </c>
    </row>
    <row r="124" spans="1:21" s="610" customFormat="1" ht="16.5" thickBot="1">
      <c r="A124" s="633"/>
      <c r="B124" s="618"/>
      <c r="C124" s="617"/>
      <c r="D124" s="617"/>
      <c r="E124" s="617"/>
      <c r="F124" s="617"/>
      <c r="G124" s="617"/>
      <c r="H124" s="617"/>
      <c r="I124" s="617"/>
      <c r="J124" s="617"/>
      <c r="K124" s="617"/>
      <c r="L124" s="617"/>
      <c r="M124" s="617"/>
      <c r="N124" s="617"/>
      <c r="O124" s="264"/>
      <c r="P124" s="264"/>
      <c r="Q124" s="264"/>
      <c r="U124" s="609"/>
    </row>
    <row r="125" spans="1:21">
      <c r="A125" s="273"/>
      <c r="B125" s="656" t="s">
        <v>19</v>
      </c>
      <c r="C125" s="683">
        <v>0</v>
      </c>
      <c r="D125" s="684">
        <v>0</v>
      </c>
      <c r="E125" s="684">
        <v>0</v>
      </c>
      <c r="F125" s="684">
        <v>0</v>
      </c>
      <c r="G125" s="685">
        <v>0</v>
      </c>
      <c r="H125" s="23"/>
      <c r="I125" s="683">
        <v>0</v>
      </c>
      <c r="J125" s="685">
        <v>0</v>
      </c>
      <c r="K125" s="23"/>
      <c r="L125" s="683">
        <v>13</v>
      </c>
      <c r="M125" s="685">
        <v>17</v>
      </c>
      <c r="N125" s="23"/>
      <c r="O125" s="235">
        <f>C125+I125+L125</f>
        <v>13</v>
      </c>
      <c r="P125" s="236">
        <f>D125+E125+F125+G125+J125+M125</f>
        <v>17</v>
      </c>
      <c r="Q125" s="237">
        <f>SUM(O125:P125)</f>
        <v>30</v>
      </c>
    </row>
    <row r="126" spans="1:21">
      <c r="A126" s="680" t="s">
        <v>164</v>
      </c>
      <c r="B126" s="657" t="s">
        <v>21</v>
      </c>
      <c r="C126" s="686">
        <v>0</v>
      </c>
      <c r="D126" s="687">
        <v>0</v>
      </c>
      <c r="E126" s="687">
        <v>0</v>
      </c>
      <c r="F126" s="687">
        <v>0</v>
      </c>
      <c r="G126" s="688">
        <v>0</v>
      </c>
      <c r="H126" s="23"/>
      <c r="I126" s="686">
        <v>0</v>
      </c>
      <c r="J126" s="688">
        <v>0</v>
      </c>
      <c r="K126" s="23"/>
      <c r="L126" s="686">
        <v>6</v>
      </c>
      <c r="M126" s="688">
        <v>3</v>
      </c>
      <c r="N126" s="23"/>
      <c r="O126" s="401">
        <f t="shared" ref="O126:O127" si="95">C126+I126+L126</f>
        <v>6</v>
      </c>
      <c r="P126" s="402">
        <f t="shared" ref="P126:P127" si="96">D126+E126+F126+G126+J126+M126</f>
        <v>3</v>
      </c>
      <c r="Q126" s="406">
        <f t="shared" ref="Q126:Q127" si="97">SUM(O126:P126)</f>
        <v>9</v>
      </c>
    </row>
    <row r="127" spans="1:21" ht="16.5" thickBot="1">
      <c r="A127" s="602" t="s">
        <v>165</v>
      </c>
      <c r="B127" s="658" t="s">
        <v>22</v>
      </c>
      <c r="C127" s="689">
        <v>0</v>
      </c>
      <c r="D127" s="690">
        <v>0</v>
      </c>
      <c r="E127" s="690">
        <v>0</v>
      </c>
      <c r="F127" s="690">
        <v>0</v>
      </c>
      <c r="G127" s="691">
        <v>0</v>
      </c>
      <c r="H127" s="23"/>
      <c r="I127" s="689">
        <v>0</v>
      </c>
      <c r="J127" s="691">
        <v>0</v>
      </c>
      <c r="K127" s="23"/>
      <c r="L127" s="689">
        <v>0</v>
      </c>
      <c r="M127" s="691">
        <v>0</v>
      </c>
      <c r="N127" s="23"/>
      <c r="O127" s="403">
        <f t="shared" si="95"/>
        <v>0</v>
      </c>
      <c r="P127" s="404">
        <f t="shared" si="96"/>
        <v>0</v>
      </c>
      <c r="Q127" s="407">
        <f t="shared" si="97"/>
        <v>0</v>
      </c>
    </row>
    <row r="128" spans="1:21" s="610" customFormat="1" ht="16.5" thickBot="1">
      <c r="A128" s="633"/>
      <c r="B128" s="618"/>
      <c r="C128" s="617"/>
      <c r="D128" s="617"/>
      <c r="E128" s="617"/>
      <c r="F128" s="617"/>
      <c r="G128" s="617"/>
      <c r="H128" s="617"/>
      <c r="I128" s="617"/>
      <c r="J128" s="617"/>
      <c r="K128" s="617"/>
      <c r="L128" s="617"/>
      <c r="M128" s="617"/>
      <c r="N128" s="617"/>
      <c r="O128" s="264"/>
      <c r="P128" s="264"/>
      <c r="Q128" s="264"/>
      <c r="U128" s="609"/>
    </row>
    <row r="129" spans="1:17">
      <c r="A129" s="273"/>
      <c r="B129" s="656" t="s">
        <v>19</v>
      </c>
      <c r="C129" s="683">
        <v>0</v>
      </c>
      <c r="D129" s="684">
        <v>0</v>
      </c>
      <c r="E129" s="684">
        <v>0</v>
      </c>
      <c r="F129" s="684">
        <v>0</v>
      </c>
      <c r="G129" s="685">
        <v>0</v>
      </c>
      <c r="H129" s="23"/>
      <c r="I129" s="683">
        <v>0</v>
      </c>
      <c r="J129" s="685">
        <v>0</v>
      </c>
      <c r="K129" s="23"/>
      <c r="L129" s="683">
        <v>18</v>
      </c>
      <c r="M129" s="685">
        <v>11</v>
      </c>
      <c r="N129" s="23"/>
      <c r="O129" s="235">
        <f>C129+I129+L129</f>
        <v>18</v>
      </c>
      <c r="P129" s="236">
        <f>D129+E129+F129+G129+J129+M129</f>
        <v>11</v>
      </c>
      <c r="Q129" s="237">
        <f>SUM(O129:P129)</f>
        <v>29</v>
      </c>
    </row>
    <row r="130" spans="1:17">
      <c r="A130" s="680" t="s">
        <v>164</v>
      </c>
      <c r="B130" s="657" t="s">
        <v>21</v>
      </c>
      <c r="C130" s="686">
        <v>0</v>
      </c>
      <c r="D130" s="687">
        <v>0</v>
      </c>
      <c r="E130" s="687">
        <v>0</v>
      </c>
      <c r="F130" s="687">
        <v>0</v>
      </c>
      <c r="G130" s="688">
        <v>0</v>
      </c>
      <c r="H130" s="23"/>
      <c r="I130" s="686">
        <v>0</v>
      </c>
      <c r="J130" s="688">
        <v>0</v>
      </c>
      <c r="K130" s="23"/>
      <c r="L130" s="686">
        <v>0</v>
      </c>
      <c r="M130" s="688">
        <v>0</v>
      </c>
      <c r="N130" s="23"/>
      <c r="O130" s="401">
        <f t="shared" ref="O130:O131" si="98">C130+I130+L130</f>
        <v>0</v>
      </c>
      <c r="P130" s="402">
        <f t="shared" ref="P130:P131" si="99">D130+E130+F130+G130+J130+M130</f>
        <v>0</v>
      </c>
      <c r="Q130" s="406">
        <f t="shared" ref="Q130:Q131" si="100">SUM(O130:P130)</f>
        <v>0</v>
      </c>
    </row>
    <row r="131" spans="1:17" ht="16.5" thickBot="1">
      <c r="A131" s="602" t="s">
        <v>515</v>
      </c>
      <c r="B131" s="658" t="s">
        <v>22</v>
      </c>
      <c r="C131" s="689">
        <v>0</v>
      </c>
      <c r="D131" s="690">
        <v>0</v>
      </c>
      <c r="E131" s="690">
        <v>0</v>
      </c>
      <c r="F131" s="690">
        <v>0</v>
      </c>
      <c r="G131" s="691">
        <v>0</v>
      </c>
      <c r="H131" s="23"/>
      <c r="I131" s="689">
        <v>0</v>
      </c>
      <c r="J131" s="691">
        <v>0</v>
      </c>
      <c r="K131" s="23"/>
      <c r="L131" s="689">
        <v>0</v>
      </c>
      <c r="M131" s="691">
        <v>0</v>
      </c>
      <c r="N131" s="23"/>
      <c r="O131" s="403">
        <f t="shared" si="98"/>
        <v>0</v>
      </c>
      <c r="P131" s="404">
        <f t="shared" si="99"/>
        <v>0</v>
      </c>
      <c r="Q131" s="407">
        <f t="shared" si="100"/>
        <v>0</v>
      </c>
    </row>
    <row r="132" spans="1:17" ht="16.5" thickBot="1">
      <c r="A132" s="633"/>
      <c r="B132" s="618"/>
      <c r="C132" s="617"/>
      <c r="D132" s="617"/>
      <c r="E132" s="617"/>
      <c r="F132" s="617"/>
      <c r="G132" s="617"/>
      <c r="H132" s="617"/>
      <c r="I132" s="617"/>
      <c r="J132" s="617"/>
      <c r="K132" s="617"/>
      <c r="L132" s="617"/>
      <c r="M132" s="617"/>
      <c r="N132" s="617"/>
      <c r="O132" s="264"/>
      <c r="P132" s="264"/>
      <c r="Q132" s="264"/>
    </row>
    <row r="133" spans="1:17">
      <c r="A133" s="273"/>
      <c r="B133" s="709" t="s">
        <v>19</v>
      </c>
      <c r="C133" s="235">
        <f>+C129</f>
        <v>0</v>
      </c>
      <c r="D133" s="236">
        <f>+D129</f>
        <v>0</v>
      </c>
      <c r="E133" s="236">
        <f>+E129</f>
        <v>0</v>
      </c>
      <c r="F133" s="236">
        <f>+F129</f>
        <v>0</v>
      </c>
      <c r="G133" s="237">
        <f>+G129</f>
        <v>0</v>
      </c>
      <c r="H133" s="264"/>
      <c r="I133" s="235">
        <f t="shared" ref="I133:J135" si="101">+I121+I125+I129</f>
        <v>68</v>
      </c>
      <c r="J133" s="237">
        <f t="shared" si="101"/>
        <v>9</v>
      </c>
      <c r="K133" s="264"/>
      <c r="L133" s="235">
        <f t="shared" ref="L133:M135" si="102">+L121+L125+L129</f>
        <v>31</v>
      </c>
      <c r="M133" s="237">
        <f t="shared" si="102"/>
        <v>28</v>
      </c>
      <c r="N133" s="264"/>
      <c r="O133" s="235">
        <f t="shared" ref="O133:Q135" si="103">+O121+O125+O129</f>
        <v>99</v>
      </c>
      <c r="P133" s="236">
        <f t="shared" si="103"/>
        <v>37</v>
      </c>
      <c r="Q133" s="237">
        <f t="shared" si="103"/>
        <v>136</v>
      </c>
    </row>
    <row r="134" spans="1:17">
      <c r="A134" s="275" t="s">
        <v>516</v>
      </c>
      <c r="B134" s="681" t="s">
        <v>21</v>
      </c>
      <c r="C134" s="401">
        <f>+C130</f>
        <v>0</v>
      </c>
      <c r="D134" s="402">
        <f t="shared" ref="D134:G135" si="104">+D130</f>
        <v>0</v>
      </c>
      <c r="E134" s="402">
        <f t="shared" si="104"/>
        <v>0</v>
      </c>
      <c r="F134" s="402">
        <f t="shared" si="104"/>
        <v>0</v>
      </c>
      <c r="G134" s="406">
        <f t="shared" si="104"/>
        <v>0</v>
      </c>
      <c r="H134" s="264"/>
      <c r="I134" s="401">
        <f t="shared" si="101"/>
        <v>17</v>
      </c>
      <c r="J134" s="406">
        <f t="shared" si="101"/>
        <v>1</v>
      </c>
      <c r="K134" s="264"/>
      <c r="L134" s="401">
        <f t="shared" si="102"/>
        <v>6</v>
      </c>
      <c r="M134" s="406">
        <f t="shared" si="102"/>
        <v>3</v>
      </c>
      <c r="N134" s="264"/>
      <c r="O134" s="401">
        <f t="shared" si="103"/>
        <v>23</v>
      </c>
      <c r="P134" s="402">
        <f t="shared" si="103"/>
        <v>4</v>
      </c>
      <c r="Q134" s="406">
        <f t="shared" si="103"/>
        <v>27</v>
      </c>
    </row>
    <row r="135" spans="1:17" ht="16.5" thickBot="1">
      <c r="A135" s="602"/>
      <c r="B135" s="682" t="s">
        <v>22</v>
      </c>
      <c r="C135" s="403">
        <f>+C131</f>
        <v>0</v>
      </c>
      <c r="D135" s="404">
        <f t="shared" si="104"/>
        <v>0</v>
      </c>
      <c r="E135" s="404">
        <f t="shared" si="104"/>
        <v>0</v>
      </c>
      <c r="F135" s="404">
        <f t="shared" si="104"/>
        <v>0</v>
      </c>
      <c r="G135" s="407">
        <f t="shared" si="104"/>
        <v>0</v>
      </c>
      <c r="H135" s="264"/>
      <c r="I135" s="403">
        <f t="shared" si="101"/>
        <v>0</v>
      </c>
      <c r="J135" s="407">
        <f t="shared" si="101"/>
        <v>0</v>
      </c>
      <c r="K135" s="264"/>
      <c r="L135" s="403">
        <f t="shared" si="102"/>
        <v>0</v>
      </c>
      <c r="M135" s="407">
        <f t="shared" si="102"/>
        <v>0</v>
      </c>
      <c r="N135" s="264"/>
      <c r="O135" s="403">
        <f t="shared" si="103"/>
        <v>0</v>
      </c>
      <c r="P135" s="404">
        <f t="shared" si="103"/>
        <v>0</v>
      </c>
      <c r="Q135" s="407">
        <f t="shared" si="103"/>
        <v>0</v>
      </c>
    </row>
    <row r="136" spans="1:17" ht="16.5" thickBot="1">
      <c r="A136" s="633"/>
      <c r="B136" s="618"/>
      <c r="C136" s="617"/>
      <c r="D136" s="617"/>
      <c r="E136" s="617"/>
      <c r="F136" s="617"/>
      <c r="G136" s="617"/>
      <c r="H136" s="617"/>
      <c r="I136" s="617"/>
      <c r="J136" s="617"/>
      <c r="K136" s="617"/>
      <c r="L136" s="617"/>
      <c r="M136" s="617"/>
      <c r="N136" s="617"/>
      <c r="O136" s="264"/>
      <c r="P136" s="264"/>
      <c r="Q136" s="264"/>
    </row>
    <row r="137" spans="1:17">
      <c r="A137" s="1147" t="s">
        <v>517</v>
      </c>
      <c r="B137" s="720" t="s">
        <v>19</v>
      </c>
      <c r="C137" s="235">
        <f t="shared" ref="C137:G139" si="105">+C13+C29+C37+C53+C77+C85+C93+C101+C109+C117+C133</f>
        <v>1845</v>
      </c>
      <c r="D137" s="236">
        <f t="shared" si="105"/>
        <v>1</v>
      </c>
      <c r="E137" s="236">
        <f t="shared" si="105"/>
        <v>23</v>
      </c>
      <c r="F137" s="236">
        <f t="shared" si="105"/>
        <v>539</v>
      </c>
      <c r="G137" s="237">
        <f t="shared" si="105"/>
        <v>178</v>
      </c>
      <c r="H137" s="264"/>
      <c r="I137" s="235">
        <f t="shared" ref="I137:J139" si="106">+I13+I29+I37+I53+I77+I85+I93+I101+I109+I117+I133</f>
        <v>1313</v>
      </c>
      <c r="J137" s="237">
        <f t="shared" si="106"/>
        <v>402</v>
      </c>
      <c r="K137" s="264"/>
      <c r="L137" s="235">
        <f t="shared" ref="L137:M139" si="107">+L13+L29+L37+L53+L77+L85+L93+L101+L109+L117+L133</f>
        <v>1400</v>
      </c>
      <c r="M137" s="237">
        <f t="shared" si="107"/>
        <v>627</v>
      </c>
      <c r="N137" s="264"/>
      <c r="O137" s="235">
        <f t="shared" ref="O137:Q139" si="108">+O13+O29+O37+O53+O77+O85+O93+O101+O109+O117+O133</f>
        <v>4558</v>
      </c>
      <c r="P137" s="236">
        <f t="shared" si="108"/>
        <v>1770</v>
      </c>
      <c r="Q137" s="237">
        <f t="shared" si="108"/>
        <v>6328</v>
      </c>
    </row>
    <row r="138" spans="1:17">
      <c r="A138" s="1148"/>
      <c r="B138" s="395" t="s">
        <v>21</v>
      </c>
      <c r="C138" s="401">
        <f t="shared" si="105"/>
        <v>787</v>
      </c>
      <c r="D138" s="402">
        <f t="shared" si="105"/>
        <v>0</v>
      </c>
      <c r="E138" s="402">
        <f t="shared" si="105"/>
        <v>1</v>
      </c>
      <c r="F138" s="402">
        <f t="shared" si="105"/>
        <v>165</v>
      </c>
      <c r="G138" s="406">
        <f t="shared" si="105"/>
        <v>37</v>
      </c>
      <c r="H138" s="264"/>
      <c r="I138" s="401">
        <f t="shared" si="106"/>
        <v>489</v>
      </c>
      <c r="J138" s="406">
        <f t="shared" si="106"/>
        <v>124</v>
      </c>
      <c r="K138" s="264"/>
      <c r="L138" s="401">
        <f t="shared" si="107"/>
        <v>628</v>
      </c>
      <c r="M138" s="406">
        <f t="shared" si="107"/>
        <v>284</v>
      </c>
      <c r="N138" s="264"/>
      <c r="O138" s="401">
        <f t="shared" si="108"/>
        <v>1904</v>
      </c>
      <c r="P138" s="402">
        <f t="shared" si="108"/>
        <v>611</v>
      </c>
      <c r="Q138" s="406">
        <f t="shared" si="108"/>
        <v>2515</v>
      </c>
    </row>
    <row r="139" spans="1:17" ht="16.5" customHeight="1" thickBot="1">
      <c r="A139" s="1149"/>
      <c r="B139" s="396" t="s">
        <v>22</v>
      </c>
      <c r="C139" s="403">
        <f t="shared" si="105"/>
        <v>0</v>
      </c>
      <c r="D139" s="404">
        <f t="shared" si="105"/>
        <v>0</v>
      </c>
      <c r="E139" s="404">
        <f t="shared" si="105"/>
        <v>0</v>
      </c>
      <c r="F139" s="404">
        <f t="shared" si="105"/>
        <v>0</v>
      </c>
      <c r="G139" s="407">
        <f t="shared" si="105"/>
        <v>1</v>
      </c>
      <c r="H139" s="264"/>
      <c r="I139" s="403">
        <f t="shared" si="106"/>
        <v>1</v>
      </c>
      <c r="J139" s="407">
        <f t="shared" si="106"/>
        <v>0</v>
      </c>
      <c r="K139" s="264"/>
      <c r="L139" s="403">
        <f t="shared" si="107"/>
        <v>0</v>
      </c>
      <c r="M139" s="407">
        <f t="shared" si="107"/>
        <v>0</v>
      </c>
      <c r="N139" s="264"/>
      <c r="O139" s="403">
        <f t="shared" si="108"/>
        <v>1</v>
      </c>
      <c r="P139" s="404">
        <f t="shared" si="108"/>
        <v>1</v>
      </c>
      <c r="Q139" s="407">
        <f t="shared" si="108"/>
        <v>2</v>
      </c>
    </row>
    <row r="140" spans="1:17" ht="16.5" thickBot="1">
      <c r="A140" s="633"/>
      <c r="B140" s="618"/>
      <c r="C140" s="617"/>
      <c r="D140" s="617"/>
      <c r="E140" s="617"/>
      <c r="F140" s="617"/>
      <c r="G140" s="617"/>
      <c r="H140" s="617"/>
      <c r="I140" s="617"/>
      <c r="J140" s="617"/>
      <c r="K140" s="617"/>
      <c r="L140" s="617"/>
      <c r="M140" s="617"/>
      <c r="N140" s="617"/>
      <c r="O140" s="617"/>
      <c r="P140" s="617"/>
      <c r="Q140" s="617"/>
    </row>
    <row r="141" spans="1:17">
      <c r="A141" s="1161" t="s">
        <v>518</v>
      </c>
      <c r="B141" s="656" t="s">
        <v>19</v>
      </c>
      <c r="C141" s="683">
        <v>44</v>
      </c>
      <c r="D141" s="684">
        <v>0</v>
      </c>
      <c r="E141" s="684">
        <v>0</v>
      </c>
      <c r="F141" s="684">
        <v>16</v>
      </c>
      <c r="G141" s="685">
        <v>0</v>
      </c>
      <c r="H141" s="23"/>
      <c r="I141" s="683">
        <v>96</v>
      </c>
      <c r="J141" s="685">
        <v>1</v>
      </c>
      <c r="K141" s="23"/>
      <c r="L141" s="683">
        <v>0</v>
      </c>
      <c r="M141" s="685">
        <v>0</v>
      </c>
      <c r="N141" s="23"/>
      <c r="O141" s="235">
        <f>C141+I141+L141</f>
        <v>140</v>
      </c>
      <c r="P141" s="236">
        <f>D141+E141+F141+G141+J141+M141</f>
        <v>17</v>
      </c>
      <c r="Q141" s="237">
        <f>SUM(O141:P141)</f>
        <v>157</v>
      </c>
    </row>
    <row r="142" spans="1:17">
      <c r="A142" s="1162"/>
      <c r="B142" s="657" t="s">
        <v>21</v>
      </c>
      <c r="C142" s="686">
        <v>35</v>
      </c>
      <c r="D142" s="687">
        <v>0</v>
      </c>
      <c r="E142" s="687">
        <v>0</v>
      </c>
      <c r="F142" s="687">
        <v>9</v>
      </c>
      <c r="G142" s="688">
        <v>0</v>
      </c>
      <c r="H142" s="23"/>
      <c r="I142" s="686">
        <v>75</v>
      </c>
      <c r="J142" s="688">
        <v>0</v>
      </c>
      <c r="K142" s="23"/>
      <c r="L142" s="686">
        <v>0</v>
      </c>
      <c r="M142" s="688">
        <v>0</v>
      </c>
      <c r="N142" s="23"/>
      <c r="O142" s="401">
        <f t="shared" ref="O142:O143" si="109">C142+I142+L142</f>
        <v>110</v>
      </c>
      <c r="P142" s="402">
        <f t="shared" ref="P142:P143" si="110">D142+E142+F142+G142+J142+M142</f>
        <v>9</v>
      </c>
      <c r="Q142" s="406">
        <f t="shared" ref="Q142:Q143" si="111">SUM(O142:P142)</f>
        <v>119</v>
      </c>
    </row>
    <row r="143" spans="1:17" ht="16.5" thickBot="1">
      <c r="A143" s="276" t="s">
        <v>488</v>
      </c>
      <c r="B143" s="658" t="s">
        <v>22</v>
      </c>
      <c r="C143" s="689">
        <v>0</v>
      </c>
      <c r="D143" s="690">
        <v>0</v>
      </c>
      <c r="E143" s="690">
        <v>0</v>
      </c>
      <c r="F143" s="690">
        <v>0</v>
      </c>
      <c r="G143" s="691">
        <v>0</v>
      </c>
      <c r="H143" s="23"/>
      <c r="I143" s="689">
        <v>0</v>
      </c>
      <c r="J143" s="691">
        <v>0</v>
      </c>
      <c r="K143" s="23"/>
      <c r="L143" s="689">
        <v>0</v>
      </c>
      <c r="M143" s="691">
        <v>0</v>
      </c>
      <c r="N143" s="23"/>
      <c r="O143" s="403">
        <f t="shared" si="109"/>
        <v>0</v>
      </c>
      <c r="P143" s="404">
        <f t="shared" si="110"/>
        <v>0</v>
      </c>
      <c r="Q143" s="407">
        <f t="shared" si="111"/>
        <v>0</v>
      </c>
    </row>
    <row r="144" spans="1:17" ht="16.5" thickBot="1">
      <c r="A144" s="633"/>
      <c r="B144" s="618"/>
      <c r="C144" s="617"/>
      <c r="D144" s="617"/>
      <c r="E144" s="617"/>
      <c r="F144" s="617"/>
      <c r="G144" s="617"/>
      <c r="H144" s="617"/>
      <c r="I144" s="617"/>
      <c r="J144" s="617"/>
      <c r="K144" s="617"/>
      <c r="L144" s="617"/>
      <c r="M144" s="617"/>
      <c r="N144" s="617"/>
      <c r="O144" s="264"/>
      <c r="P144" s="264"/>
      <c r="Q144" s="264"/>
    </row>
    <row r="145" spans="1:17">
      <c r="A145" s="273"/>
      <c r="B145" s="709" t="s">
        <v>19</v>
      </c>
      <c r="C145" s="235">
        <f>+C141</f>
        <v>44</v>
      </c>
      <c r="D145" s="236">
        <f>+D141</f>
        <v>0</v>
      </c>
      <c r="E145" s="236">
        <f>+E141</f>
        <v>0</v>
      </c>
      <c r="F145" s="236">
        <f>+F141</f>
        <v>16</v>
      </c>
      <c r="G145" s="237">
        <f>+G141</f>
        <v>0</v>
      </c>
      <c r="H145" s="264"/>
      <c r="I145" s="235">
        <f>+I141</f>
        <v>96</v>
      </c>
      <c r="J145" s="237">
        <f>+J141</f>
        <v>1</v>
      </c>
      <c r="K145" s="264"/>
      <c r="L145" s="235">
        <f>+L141</f>
        <v>0</v>
      </c>
      <c r="M145" s="237">
        <f>+M141</f>
        <v>0</v>
      </c>
      <c r="N145" s="264"/>
      <c r="O145" s="235">
        <f>+O141</f>
        <v>140</v>
      </c>
      <c r="P145" s="236">
        <f t="shared" ref="P145:Q145" si="112">+P141</f>
        <v>17</v>
      </c>
      <c r="Q145" s="237">
        <f t="shared" si="112"/>
        <v>157</v>
      </c>
    </row>
    <row r="146" spans="1:17">
      <c r="A146" s="275" t="s">
        <v>519</v>
      </c>
      <c r="B146" s="681" t="s">
        <v>21</v>
      </c>
      <c r="C146" s="401">
        <f>+C142</f>
        <v>35</v>
      </c>
      <c r="D146" s="402">
        <f t="shared" ref="D146:G147" si="113">+D142</f>
        <v>0</v>
      </c>
      <c r="E146" s="402">
        <f t="shared" si="113"/>
        <v>0</v>
      </c>
      <c r="F146" s="402">
        <f t="shared" si="113"/>
        <v>9</v>
      </c>
      <c r="G146" s="406">
        <f t="shared" si="113"/>
        <v>0</v>
      </c>
      <c r="H146" s="264"/>
      <c r="I146" s="401">
        <f t="shared" ref="I146:J147" si="114">+I142</f>
        <v>75</v>
      </c>
      <c r="J146" s="406">
        <f t="shared" si="114"/>
        <v>0</v>
      </c>
      <c r="K146" s="264"/>
      <c r="L146" s="401">
        <f t="shared" ref="L146:M147" si="115">+L142</f>
        <v>0</v>
      </c>
      <c r="M146" s="406">
        <f t="shared" si="115"/>
        <v>0</v>
      </c>
      <c r="N146" s="264"/>
      <c r="O146" s="401">
        <f t="shared" ref="O146:Q147" si="116">+O142</f>
        <v>110</v>
      </c>
      <c r="P146" s="402">
        <f t="shared" si="116"/>
        <v>9</v>
      </c>
      <c r="Q146" s="406">
        <f t="shared" si="116"/>
        <v>119</v>
      </c>
    </row>
    <row r="147" spans="1:17" ht="16.5" thickBot="1">
      <c r="A147" s="602"/>
      <c r="B147" s="682" t="s">
        <v>22</v>
      </c>
      <c r="C147" s="403">
        <f>+C143</f>
        <v>0</v>
      </c>
      <c r="D147" s="404">
        <f t="shared" si="113"/>
        <v>0</v>
      </c>
      <c r="E147" s="404">
        <f t="shared" si="113"/>
        <v>0</v>
      </c>
      <c r="F147" s="404">
        <f t="shared" si="113"/>
        <v>0</v>
      </c>
      <c r="G147" s="407">
        <f t="shared" si="113"/>
        <v>0</v>
      </c>
      <c r="H147" s="264"/>
      <c r="I147" s="403">
        <f t="shared" si="114"/>
        <v>0</v>
      </c>
      <c r="J147" s="407">
        <f t="shared" si="114"/>
        <v>0</v>
      </c>
      <c r="K147" s="264"/>
      <c r="L147" s="403">
        <f t="shared" si="115"/>
        <v>0</v>
      </c>
      <c r="M147" s="407">
        <f t="shared" si="115"/>
        <v>0</v>
      </c>
      <c r="N147" s="264"/>
      <c r="O147" s="403">
        <f t="shared" si="116"/>
        <v>0</v>
      </c>
      <c r="P147" s="404">
        <f t="shared" si="116"/>
        <v>0</v>
      </c>
      <c r="Q147" s="407">
        <f t="shared" si="116"/>
        <v>0</v>
      </c>
    </row>
    <row r="148" spans="1:17" ht="16.5" thickBot="1">
      <c r="A148" s="633"/>
      <c r="B148" s="618"/>
      <c r="C148" s="617"/>
      <c r="D148" s="617"/>
      <c r="E148" s="617"/>
      <c r="F148" s="617"/>
      <c r="G148" s="617"/>
      <c r="H148" s="617"/>
      <c r="I148" s="617"/>
      <c r="J148" s="617"/>
      <c r="K148" s="617"/>
      <c r="L148" s="617"/>
      <c r="M148" s="617"/>
      <c r="N148" s="617"/>
      <c r="O148" s="264"/>
      <c r="P148" s="264"/>
      <c r="Q148" s="264"/>
    </row>
    <row r="149" spans="1:17">
      <c r="A149" s="273"/>
      <c r="B149" s="709" t="s">
        <v>19</v>
      </c>
      <c r="C149" s="235">
        <f>+C137+C145</f>
        <v>1889</v>
      </c>
      <c r="D149" s="236">
        <f t="shared" ref="D149:G149" si="117">+D137+D145</f>
        <v>1</v>
      </c>
      <c r="E149" s="236">
        <f t="shared" si="117"/>
        <v>23</v>
      </c>
      <c r="F149" s="236">
        <f t="shared" si="117"/>
        <v>555</v>
      </c>
      <c r="G149" s="237">
        <f t="shared" si="117"/>
        <v>178</v>
      </c>
      <c r="H149" s="264"/>
      <c r="I149" s="235">
        <f>+I137+I145</f>
        <v>1409</v>
      </c>
      <c r="J149" s="237">
        <f>+J137+J145</f>
        <v>403</v>
      </c>
      <c r="K149" s="264"/>
      <c r="L149" s="235">
        <f>+L137+L145</f>
        <v>1400</v>
      </c>
      <c r="M149" s="237">
        <f>+M137+M145</f>
        <v>627</v>
      </c>
      <c r="N149" s="264"/>
      <c r="O149" s="235">
        <f>+O137+O145</f>
        <v>4698</v>
      </c>
      <c r="P149" s="236">
        <f>+P137+P145</f>
        <v>1787</v>
      </c>
      <c r="Q149" s="237">
        <f>+Q137+Q145</f>
        <v>6485</v>
      </c>
    </row>
    <row r="150" spans="1:17">
      <c r="A150" s="275" t="s">
        <v>520</v>
      </c>
      <c r="B150" s="681" t="s">
        <v>21</v>
      </c>
      <c r="C150" s="401">
        <f t="shared" ref="C150:G151" si="118">+C138+C146</f>
        <v>822</v>
      </c>
      <c r="D150" s="402">
        <f t="shared" si="118"/>
        <v>0</v>
      </c>
      <c r="E150" s="402">
        <f t="shared" si="118"/>
        <v>1</v>
      </c>
      <c r="F150" s="402">
        <f t="shared" si="118"/>
        <v>174</v>
      </c>
      <c r="G150" s="406">
        <f t="shared" si="118"/>
        <v>37</v>
      </c>
      <c r="H150" s="264"/>
      <c r="I150" s="401">
        <f t="shared" ref="I150:J151" si="119">+I138+I146</f>
        <v>564</v>
      </c>
      <c r="J150" s="406">
        <f t="shared" si="119"/>
        <v>124</v>
      </c>
      <c r="K150" s="264"/>
      <c r="L150" s="401">
        <f t="shared" ref="L150:M151" si="120">+L138+L146</f>
        <v>628</v>
      </c>
      <c r="M150" s="406">
        <f t="shared" si="120"/>
        <v>284</v>
      </c>
      <c r="N150" s="264"/>
      <c r="O150" s="401">
        <f t="shared" ref="O150:Q151" si="121">+O138+O146</f>
        <v>2014</v>
      </c>
      <c r="P150" s="402">
        <f t="shared" si="121"/>
        <v>620</v>
      </c>
      <c r="Q150" s="406">
        <f t="shared" si="121"/>
        <v>2634</v>
      </c>
    </row>
    <row r="151" spans="1:17" ht="16.5" thickBot="1">
      <c r="A151" s="602"/>
      <c r="B151" s="682" t="s">
        <v>22</v>
      </c>
      <c r="C151" s="403">
        <f t="shared" si="118"/>
        <v>0</v>
      </c>
      <c r="D151" s="404">
        <f t="shared" si="118"/>
        <v>0</v>
      </c>
      <c r="E151" s="404">
        <f t="shared" si="118"/>
        <v>0</v>
      </c>
      <c r="F151" s="404">
        <f t="shared" si="118"/>
        <v>0</v>
      </c>
      <c r="G151" s="407">
        <f t="shared" si="118"/>
        <v>1</v>
      </c>
      <c r="H151" s="264"/>
      <c r="I151" s="403">
        <f t="shared" si="119"/>
        <v>1</v>
      </c>
      <c r="J151" s="407">
        <f t="shared" si="119"/>
        <v>0</v>
      </c>
      <c r="K151" s="264"/>
      <c r="L151" s="403">
        <f t="shared" si="120"/>
        <v>0</v>
      </c>
      <c r="M151" s="407">
        <f t="shared" si="120"/>
        <v>0</v>
      </c>
      <c r="N151" s="264"/>
      <c r="O151" s="403">
        <f t="shared" si="121"/>
        <v>1</v>
      </c>
      <c r="P151" s="404">
        <f t="shared" si="121"/>
        <v>1</v>
      </c>
      <c r="Q151" s="407">
        <f t="shared" si="121"/>
        <v>2</v>
      </c>
    </row>
    <row r="152" spans="1:17" ht="13.5" customHeight="1" thickBot="1">
      <c r="A152" s="633"/>
      <c r="B152" s="24"/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</row>
    <row r="153" spans="1:17">
      <c r="A153" s="1165" t="s">
        <v>990</v>
      </c>
      <c r="B153" s="84" t="s">
        <v>19</v>
      </c>
      <c r="C153" s="235">
        <f t="shared" ref="C153:G155" si="122">C149</f>
        <v>1889</v>
      </c>
      <c r="D153" s="236">
        <f t="shared" si="122"/>
        <v>1</v>
      </c>
      <c r="E153" s="236">
        <f t="shared" si="122"/>
        <v>23</v>
      </c>
      <c r="F153" s="236">
        <f t="shared" si="122"/>
        <v>555</v>
      </c>
      <c r="G153" s="237">
        <f t="shared" si="122"/>
        <v>178</v>
      </c>
      <c r="H153" s="264"/>
      <c r="I153" s="235">
        <f t="shared" ref="I153:J155" si="123">I149</f>
        <v>1409</v>
      </c>
      <c r="J153" s="237">
        <f t="shared" si="123"/>
        <v>403</v>
      </c>
      <c r="K153" s="264"/>
      <c r="L153" s="235">
        <f t="shared" ref="L153:M155" si="124">L149</f>
        <v>1400</v>
      </c>
      <c r="M153" s="237">
        <f t="shared" si="124"/>
        <v>627</v>
      </c>
      <c r="N153" s="264"/>
      <c r="O153" s="235">
        <f>C153+I153+L153</f>
        <v>4698</v>
      </c>
      <c r="P153" s="236">
        <f>D153+E153+F153+G153+J153+M153</f>
        <v>1787</v>
      </c>
      <c r="Q153" s="237">
        <f>SUM(O153:P153)</f>
        <v>6485</v>
      </c>
    </row>
    <row r="154" spans="1:17">
      <c r="A154" s="1166"/>
      <c r="B154" s="85" t="s">
        <v>21</v>
      </c>
      <c r="C154" s="401">
        <f t="shared" si="122"/>
        <v>822</v>
      </c>
      <c r="D154" s="402">
        <f t="shared" si="122"/>
        <v>0</v>
      </c>
      <c r="E154" s="402">
        <f t="shared" si="122"/>
        <v>1</v>
      </c>
      <c r="F154" s="402">
        <f t="shared" si="122"/>
        <v>174</v>
      </c>
      <c r="G154" s="406">
        <f t="shared" si="122"/>
        <v>37</v>
      </c>
      <c r="H154" s="264"/>
      <c r="I154" s="401">
        <f t="shared" si="123"/>
        <v>564</v>
      </c>
      <c r="J154" s="406">
        <f t="shared" si="123"/>
        <v>124</v>
      </c>
      <c r="K154" s="264"/>
      <c r="L154" s="401">
        <f t="shared" si="124"/>
        <v>628</v>
      </c>
      <c r="M154" s="406">
        <f t="shared" si="124"/>
        <v>284</v>
      </c>
      <c r="N154" s="264"/>
      <c r="O154" s="401">
        <f t="shared" ref="O154:O155" si="125">C154+I154+L154</f>
        <v>2014</v>
      </c>
      <c r="P154" s="402">
        <f t="shared" ref="P154:P155" si="126">D154+E154+F154+G154+J154+M154</f>
        <v>620</v>
      </c>
      <c r="Q154" s="406">
        <f t="shared" ref="Q154:Q155" si="127">SUM(O154:P154)</f>
        <v>2634</v>
      </c>
    </row>
    <row r="155" spans="1:17" ht="16.5" thickBot="1">
      <c r="A155" s="1167"/>
      <c r="B155" s="86" t="s">
        <v>22</v>
      </c>
      <c r="C155" s="403">
        <f t="shared" si="122"/>
        <v>0</v>
      </c>
      <c r="D155" s="404">
        <f t="shared" si="122"/>
        <v>0</v>
      </c>
      <c r="E155" s="404">
        <f t="shared" si="122"/>
        <v>0</v>
      </c>
      <c r="F155" s="404">
        <f t="shared" si="122"/>
        <v>0</v>
      </c>
      <c r="G155" s="407">
        <f t="shared" si="122"/>
        <v>1</v>
      </c>
      <c r="H155" s="264"/>
      <c r="I155" s="403">
        <f t="shared" si="123"/>
        <v>1</v>
      </c>
      <c r="J155" s="407">
        <f t="shared" si="123"/>
        <v>0</v>
      </c>
      <c r="K155" s="264"/>
      <c r="L155" s="403">
        <f t="shared" si="124"/>
        <v>0</v>
      </c>
      <c r="M155" s="407">
        <f t="shared" si="124"/>
        <v>0</v>
      </c>
      <c r="N155" s="264"/>
      <c r="O155" s="403">
        <f t="shared" si="125"/>
        <v>1</v>
      </c>
      <c r="P155" s="404">
        <f t="shared" si="126"/>
        <v>1</v>
      </c>
      <c r="Q155" s="407">
        <f t="shared" si="127"/>
        <v>2</v>
      </c>
    </row>
    <row r="156" spans="1:17">
      <c r="A156" s="89" t="s">
        <v>40</v>
      </c>
      <c r="B156" s="24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</row>
    <row r="157" spans="1:17">
      <c r="A157" s="89"/>
      <c r="B157" s="24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</row>
    <row r="158" spans="1:17">
      <c r="A158" s="89" t="s">
        <v>115</v>
      </c>
      <c r="B158" s="24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</row>
    <row r="159" spans="1:17">
      <c r="A159" s="89" t="s">
        <v>116</v>
      </c>
      <c r="B159" s="24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</row>
    <row r="160" spans="1:17">
      <c r="A160" s="397" t="s">
        <v>123</v>
      </c>
      <c r="B160" s="24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</row>
    <row r="161" spans="1:17">
      <c r="A161" s="397" t="s">
        <v>263</v>
      </c>
      <c r="B161" s="24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</row>
    <row r="163" spans="1:17" ht="18.75">
      <c r="A163" s="1130" t="s">
        <v>26</v>
      </c>
      <c r="B163" s="1130"/>
      <c r="C163" s="1130"/>
      <c r="D163" s="1130"/>
      <c r="E163" s="1130"/>
      <c r="F163" s="1130"/>
      <c r="G163" s="1130"/>
      <c r="H163" s="1130"/>
      <c r="I163" s="1130"/>
      <c r="J163" s="1130"/>
      <c r="K163" s="1130"/>
      <c r="L163" s="1130"/>
      <c r="M163" s="1130"/>
      <c r="N163" s="1130"/>
      <c r="O163" s="1130"/>
      <c r="P163" s="1130"/>
      <c r="Q163" s="1130"/>
    </row>
    <row r="164" spans="1:17" ht="16.5" thickBot="1">
      <c r="A164" s="1112" t="s">
        <v>27</v>
      </c>
      <c r="B164" s="1112"/>
      <c r="C164" s="1112"/>
      <c r="D164" s="1112"/>
      <c r="E164" s="1112"/>
      <c r="F164" s="1112"/>
      <c r="G164" s="1112"/>
      <c r="H164" s="1112"/>
      <c r="I164" s="1112"/>
      <c r="J164" s="1112"/>
      <c r="K164" s="1112"/>
      <c r="L164" s="1112"/>
      <c r="M164" s="1112"/>
      <c r="N164" s="1112"/>
      <c r="O164" s="1112"/>
      <c r="P164" s="1112"/>
      <c r="Q164" s="1112"/>
    </row>
    <row r="165" spans="1:17" ht="24" thickBot="1">
      <c r="A165" s="1142" t="s">
        <v>51</v>
      </c>
      <c r="B165" s="1143"/>
      <c r="C165" s="1143"/>
      <c r="D165" s="1143"/>
      <c r="E165" s="1143"/>
      <c r="F165" s="1143"/>
      <c r="G165" s="1143"/>
      <c r="H165" s="1143"/>
      <c r="I165" s="1143"/>
      <c r="J165" s="1143"/>
      <c r="K165" s="1143"/>
      <c r="L165" s="1143"/>
      <c r="M165" s="1143"/>
      <c r="N165" s="1143"/>
      <c r="O165" s="1143"/>
      <c r="P165" s="1143"/>
      <c r="Q165" s="1144"/>
    </row>
    <row r="166" spans="1:17" ht="16.5" thickBot="1">
      <c r="A166" s="33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</row>
    <row r="167" spans="1:17" ht="16.5">
      <c r="A167" s="93" t="s">
        <v>326</v>
      </c>
      <c r="B167" s="94"/>
      <c r="C167" s="94" t="s">
        <v>166</v>
      </c>
      <c r="D167" s="94"/>
      <c r="E167" s="95"/>
      <c r="F167" s="41"/>
      <c r="G167" s="41"/>
      <c r="H167" s="41"/>
      <c r="I167" s="41"/>
      <c r="J167" s="41"/>
      <c r="K167" s="41"/>
      <c r="L167" s="41"/>
      <c r="M167" s="41"/>
      <c r="N167" s="41"/>
      <c r="O167" s="34"/>
      <c r="P167" s="34"/>
      <c r="Q167" s="35"/>
    </row>
    <row r="168" spans="1:17" ht="16.5">
      <c r="A168" s="96" t="s">
        <v>327</v>
      </c>
      <c r="B168" s="97"/>
      <c r="C168" s="97" t="s">
        <v>328</v>
      </c>
      <c r="D168" s="97"/>
      <c r="E168" s="239"/>
      <c r="F168" s="42"/>
      <c r="G168" s="42"/>
      <c r="H168" s="42"/>
      <c r="I168" s="42"/>
      <c r="J168" s="42"/>
      <c r="K168" s="42"/>
      <c r="L168" s="42"/>
      <c r="M168" s="42"/>
      <c r="N168" s="42"/>
      <c r="O168" s="36"/>
      <c r="P168" s="36"/>
      <c r="Q168" s="240"/>
    </row>
    <row r="169" spans="1:17" ht="17.25" thickBot="1">
      <c r="A169" s="98" t="s">
        <v>329</v>
      </c>
      <c r="B169" s="99"/>
      <c r="C169" s="99"/>
      <c r="D169" s="99"/>
      <c r="E169" s="99"/>
      <c r="F169" s="625"/>
      <c r="G169" s="44"/>
      <c r="H169" s="44"/>
      <c r="I169" s="44"/>
      <c r="J169" s="44"/>
      <c r="K169" s="44"/>
      <c r="L169" s="44"/>
      <c r="M169" s="44"/>
      <c r="N169" s="44"/>
      <c r="O169" s="37"/>
      <c r="P169" s="37"/>
      <c r="Q169" s="38"/>
    </row>
    <row r="170" spans="1:17" ht="16.5" thickBot="1">
      <c r="A170" s="33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</row>
    <row r="171" spans="1:17" ht="17.25" thickBot="1">
      <c r="A171" s="32"/>
      <c r="B171" s="32"/>
      <c r="C171" s="58" t="s">
        <v>181</v>
      </c>
      <c r="D171" s="58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130"/>
      <c r="P171" s="39"/>
      <c r="Q171" s="32"/>
    </row>
    <row r="172" spans="1:17" ht="16.5" thickBot="1">
      <c r="A172" s="1"/>
    </row>
    <row r="173" spans="1:17" ht="19.5" thickBot="1">
      <c r="A173" s="6"/>
      <c r="B173" s="7"/>
      <c r="C173" s="51"/>
      <c r="D173" s="52" t="s">
        <v>2</v>
      </c>
      <c r="E173" s="52"/>
      <c r="F173" s="52"/>
      <c r="G173" s="53"/>
      <c r="H173" s="60"/>
      <c r="I173" s="1140" t="s">
        <v>34</v>
      </c>
      <c r="J173" s="1141"/>
      <c r="K173" s="60"/>
      <c r="L173" s="1140" t="s">
        <v>35</v>
      </c>
      <c r="M173" s="1141"/>
      <c r="N173" s="60"/>
      <c r="O173" s="69"/>
      <c r="P173" s="70" t="s">
        <v>9</v>
      </c>
      <c r="Q173" s="53"/>
    </row>
    <row r="174" spans="1:17" ht="73.5" thickBot="1">
      <c r="A174" s="90" t="s">
        <v>39</v>
      </c>
      <c r="B174" s="46"/>
      <c r="C174" s="54" t="s">
        <v>92</v>
      </c>
      <c r="D174" s="55" t="s">
        <v>93</v>
      </c>
      <c r="E174" s="56" t="s">
        <v>29</v>
      </c>
      <c r="F174" s="56" t="s">
        <v>30</v>
      </c>
      <c r="G174" s="57" t="s">
        <v>31</v>
      </c>
      <c r="H174" s="50"/>
      <c r="I174" s="54" t="s">
        <v>15</v>
      </c>
      <c r="J174" s="57" t="s">
        <v>32</v>
      </c>
      <c r="K174" s="50"/>
      <c r="L174" s="54" t="s">
        <v>15</v>
      </c>
      <c r="M174" s="57" t="s">
        <v>32</v>
      </c>
      <c r="N174" s="50"/>
      <c r="O174" s="54" t="s">
        <v>15</v>
      </c>
      <c r="P174" s="56" t="s">
        <v>32</v>
      </c>
      <c r="Q174" s="71" t="s">
        <v>9</v>
      </c>
    </row>
    <row r="175" spans="1:17" ht="16.5" thickBot="1">
      <c r="A175" s="20"/>
      <c r="H175" s="4"/>
      <c r="K175" s="4"/>
      <c r="N175" s="4"/>
    </row>
    <row r="176" spans="1:17">
      <c r="A176" s="81"/>
      <c r="B176" s="84" t="s">
        <v>19</v>
      </c>
      <c r="C176" s="411">
        <f>1176+1</f>
        <v>1177</v>
      </c>
      <c r="D176" s="412">
        <v>1</v>
      </c>
      <c r="E176" s="412">
        <v>6</v>
      </c>
      <c r="F176" s="412">
        <v>629</v>
      </c>
      <c r="G176" s="413">
        <v>116</v>
      </c>
      <c r="H176" s="414"/>
      <c r="I176" s="411">
        <v>0</v>
      </c>
      <c r="J176" s="413">
        <v>0</v>
      </c>
      <c r="K176" s="414"/>
      <c r="L176" s="411">
        <v>0</v>
      </c>
      <c r="M176" s="413">
        <v>0</v>
      </c>
      <c r="N176" s="414"/>
      <c r="O176" s="415">
        <f>C176+I176+L176</f>
        <v>1177</v>
      </c>
      <c r="P176" s="416">
        <f>D176+E176+F176+G176+J176+M176</f>
        <v>752</v>
      </c>
      <c r="Q176" s="417">
        <f>SUM(O176:P176)</f>
        <v>1929</v>
      </c>
    </row>
    <row r="177" spans="1:21">
      <c r="A177" s="920" t="s">
        <v>182</v>
      </c>
      <c r="B177" s="85" t="s">
        <v>21</v>
      </c>
      <c r="C177" s="418">
        <v>893</v>
      </c>
      <c r="D177" s="419">
        <v>1</v>
      </c>
      <c r="E177" s="419">
        <v>4</v>
      </c>
      <c r="F177" s="419">
        <v>482</v>
      </c>
      <c r="G177" s="420">
        <v>70</v>
      </c>
      <c r="H177" s="414"/>
      <c r="I177" s="418">
        <v>0</v>
      </c>
      <c r="J177" s="420">
        <v>0</v>
      </c>
      <c r="K177" s="414"/>
      <c r="L177" s="418">
        <v>0</v>
      </c>
      <c r="M177" s="420">
        <v>0</v>
      </c>
      <c r="N177" s="414"/>
      <c r="O177" s="421">
        <f t="shared" ref="O177:O178" si="128">C177+I177+L177</f>
        <v>893</v>
      </c>
      <c r="P177" s="422">
        <f t="shared" ref="P177:P178" si="129">D177+E177+F177+G177+J177+M177</f>
        <v>557</v>
      </c>
      <c r="Q177" s="423">
        <f t="shared" ref="Q177:Q178" si="130">SUM(O177:P177)</f>
        <v>1450</v>
      </c>
    </row>
    <row r="178" spans="1:21" ht="16.5" thickBot="1">
      <c r="A178" s="602"/>
      <c r="B178" s="86" t="s">
        <v>22</v>
      </c>
      <c r="C178" s="424">
        <v>0</v>
      </c>
      <c r="D178" s="425">
        <v>0</v>
      </c>
      <c r="E178" s="425">
        <v>0</v>
      </c>
      <c r="F178" s="425">
        <v>0</v>
      </c>
      <c r="G178" s="426">
        <v>0</v>
      </c>
      <c r="H178" s="414"/>
      <c r="I178" s="424">
        <v>0</v>
      </c>
      <c r="J178" s="426">
        <v>0</v>
      </c>
      <c r="K178" s="414"/>
      <c r="L178" s="424">
        <v>0</v>
      </c>
      <c r="M178" s="426">
        <v>0</v>
      </c>
      <c r="N178" s="414"/>
      <c r="O178" s="427">
        <f t="shared" si="128"/>
        <v>0</v>
      </c>
      <c r="P178" s="428">
        <f t="shared" si="129"/>
        <v>0</v>
      </c>
      <c r="Q178" s="429">
        <f t="shared" si="130"/>
        <v>0</v>
      </c>
    </row>
    <row r="179" spans="1:21" ht="16.5" thickBot="1">
      <c r="A179" s="14"/>
      <c r="C179" s="293"/>
      <c r="D179" s="293"/>
      <c r="E179" s="293"/>
      <c r="F179" s="293"/>
      <c r="G179" s="293"/>
      <c r="H179" s="414"/>
      <c r="I179" s="293"/>
      <c r="J179" s="293"/>
      <c r="K179" s="414"/>
      <c r="L179" s="293"/>
      <c r="M179" s="293"/>
      <c r="N179" s="414"/>
      <c r="O179" s="293"/>
      <c r="P179" s="293"/>
      <c r="Q179" s="293"/>
    </row>
    <row r="180" spans="1:21" s="610" customFormat="1">
      <c r="A180" s="273"/>
      <c r="B180" s="1002" t="s">
        <v>19</v>
      </c>
      <c r="C180" s="412">
        <v>0</v>
      </c>
      <c r="D180" s="412">
        <v>0</v>
      </c>
      <c r="E180" s="412">
        <v>0</v>
      </c>
      <c r="F180" s="412">
        <v>0</v>
      </c>
      <c r="G180" s="413">
        <v>0</v>
      </c>
      <c r="H180" s="414"/>
      <c r="I180" s="411">
        <v>0</v>
      </c>
      <c r="J180" s="413">
        <v>0</v>
      </c>
      <c r="K180" s="414"/>
      <c r="L180" s="411">
        <v>130</v>
      </c>
      <c r="M180" s="413">
        <v>50</v>
      </c>
      <c r="N180" s="414"/>
      <c r="O180" s="415">
        <f>C180+I180+L180</f>
        <v>130</v>
      </c>
      <c r="P180" s="416">
        <f>D180+E180+F180+G180+J180+M180</f>
        <v>50</v>
      </c>
      <c r="Q180" s="417">
        <f>SUM(O180:P180)</f>
        <v>180</v>
      </c>
      <c r="U180" s="609"/>
    </row>
    <row r="181" spans="1:21" s="610" customFormat="1">
      <c r="A181" s="922" t="s">
        <v>991</v>
      </c>
      <c r="B181" s="681" t="s">
        <v>21</v>
      </c>
      <c r="C181" s="419">
        <v>0</v>
      </c>
      <c r="D181" s="419">
        <v>0</v>
      </c>
      <c r="E181" s="419">
        <v>0</v>
      </c>
      <c r="F181" s="419">
        <v>0</v>
      </c>
      <c r="G181" s="420">
        <v>0</v>
      </c>
      <c r="H181" s="414"/>
      <c r="I181" s="418">
        <v>0</v>
      </c>
      <c r="J181" s="420">
        <v>0</v>
      </c>
      <c r="K181" s="414"/>
      <c r="L181" s="418">
        <v>115</v>
      </c>
      <c r="M181" s="420">
        <v>48</v>
      </c>
      <c r="N181" s="414"/>
      <c r="O181" s="421">
        <f t="shared" ref="O181:O182" si="131">C181+I181+L181</f>
        <v>115</v>
      </c>
      <c r="P181" s="422">
        <f t="shared" ref="P181:P182" si="132">D181+E181+F181+G181+J181+M181</f>
        <v>48</v>
      </c>
      <c r="Q181" s="423">
        <f t="shared" ref="Q181:Q182" si="133">SUM(O181:P181)</f>
        <v>163</v>
      </c>
      <c r="U181" s="609"/>
    </row>
    <row r="182" spans="1:21" s="610" customFormat="1" ht="16.5" thickBot="1">
      <c r="A182" s="602"/>
      <c r="B182" s="682" t="s">
        <v>22</v>
      </c>
      <c r="C182" s="425">
        <v>0</v>
      </c>
      <c r="D182" s="425">
        <v>0</v>
      </c>
      <c r="E182" s="425">
        <v>0</v>
      </c>
      <c r="F182" s="425">
        <v>0</v>
      </c>
      <c r="G182" s="426">
        <v>0</v>
      </c>
      <c r="H182" s="414"/>
      <c r="I182" s="424">
        <v>0</v>
      </c>
      <c r="J182" s="426">
        <v>0</v>
      </c>
      <c r="K182" s="414"/>
      <c r="L182" s="424">
        <v>0</v>
      </c>
      <c r="M182" s="426">
        <v>0</v>
      </c>
      <c r="N182" s="414"/>
      <c r="O182" s="427">
        <f t="shared" si="131"/>
        <v>0</v>
      </c>
      <c r="P182" s="428">
        <f t="shared" si="132"/>
        <v>0</v>
      </c>
      <c r="Q182" s="429">
        <f t="shared" si="133"/>
        <v>0</v>
      </c>
      <c r="U182" s="609"/>
    </row>
    <row r="183" spans="1:21" s="610" customFormat="1" ht="16.5" thickBot="1">
      <c r="A183" s="1010"/>
      <c r="B183" s="618"/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30"/>
      <c r="P183" s="430"/>
      <c r="Q183" s="430"/>
      <c r="U183" s="609"/>
    </row>
    <row r="184" spans="1:21" s="610" customFormat="1">
      <c r="A184" s="273"/>
      <c r="B184" s="709" t="s">
        <v>19</v>
      </c>
      <c r="C184" s="412">
        <v>0</v>
      </c>
      <c r="D184" s="412">
        <v>0</v>
      </c>
      <c r="E184" s="412">
        <v>0</v>
      </c>
      <c r="F184" s="412">
        <v>0</v>
      </c>
      <c r="G184" s="413">
        <v>0</v>
      </c>
      <c r="H184" s="414"/>
      <c r="I184" s="411">
        <v>0</v>
      </c>
      <c r="J184" s="413">
        <v>0</v>
      </c>
      <c r="K184" s="414"/>
      <c r="L184" s="411">
        <v>162</v>
      </c>
      <c r="M184" s="413">
        <v>1</v>
      </c>
      <c r="N184" s="414"/>
      <c r="O184" s="415">
        <f>C184+I184+L184</f>
        <v>162</v>
      </c>
      <c r="P184" s="416">
        <f>D184+E184+F184+G184+J184+M184</f>
        <v>1</v>
      </c>
      <c r="Q184" s="417">
        <f>SUM(O184:P184)</f>
        <v>163</v>
      </c>
      <c r="U184" s="609"/>
    </row>
    <row r="185" spans="1:21" s="610" customFormat="1">
      <c r="A185" s="922" t="s">
        <v>992</v>
      </c>
      <c r="B185" s="681" t="s">
        <v>21</v>
      </c>
      <c r="C185" s="419">
        <v>0</v>
      </c>
      <c r="D185" s="419">
        <v>0</v>
      </c>
      <c r="E185" s="419">
        <v>0</v>
      </c>
      <c r="F185" s="419">
        <v>0</v>
      </c>
      <c r="G185" s="420">
        <v>0</v>
      </c>
      <c r="H185" s="414"/>
      <c r="I185" s="418">
        <v>0</v>
      </c>
      <c r="J185" s="420">
        <v>0</v>
      </c>
      <c r="K185" s="414"/>
      <c r="L185" s="418">
        <v>140</v>
      </c>
      <c r="M185" s="420">
        <v>1</v>
      </c>
      <c r="N185" s="414"/>
      <c r="O185" s="421">
        <f t="shared" ref="O185:O186" si="134">C185+I185+L185</f>
        <v>140</v>
      </c>
      <c r="P185" s="422">
        <f t="shared" ref="P185:P186" si="135">D185+E185+F185+G185+J185+M185</f>
        <v>1</v>
      </c>
      <c r="Q185" s="423">
        <f t="shared" ref="Q185:Q186" si="136">SUM(O185:P185)</f>
        <v>141</v>
      </c>
      <c r="U185" s="609"/>
    </row>
    <row r="186" spans="1:21" s="610" customFormat="1" ht="16.5" thickBot="1">
      <c r="A186" s="602"/>
      <c r="B186" s="682" t="s">
        <v>22</v>
      </c>
      <c r="C186" s="425">
        <v>0</v>
      </c>
      <c r="D186" s="425">
        <v>0</v>
      </c>
      <c r="E186" s="425">
        <v>0</v>
      </c>
      <c r="F186" s="425">
        <v>0</v>
      </c>
      <c r="G186" s="426">
        <v>0</v>
      </c>
      <c r="H186" s="414"/>
      <c r="I186" s="424">
        <v>0</v>
      </c>
      <c r="J186" s="426">
        <v>0</v>
      </c>
      <c r="K186" s="414"/>
      <c r="L186" s="424"/>
      <c r="M186" s="426"/>
      <c r="N186" s="414"/>
      <c r="O186" s="427">
        <f t="shared" si="134"/>
        <v>0</v>
      </c>
      <c r="P186" s="428">
        <f t="shared" si="135"/>
        <v>0</v>
      </c>
      <c r="Q186" s="429">
        <f t="shared" si="136"/>
        <v>0</v>
      </c>
      <c r="U186" s="609"/>
    </row>
    <row r="187" spans="1:21" s="610" customFormat="1" ht="16.5" thickBot="1">
      <c r="A187" s="1010"/>
      <c r="B187" s="618"/>
      <c r="C187" s="414"/>
      <c r="D187" s="414"/>
      <c r="E187" s="414"/>
      <c r="F187" s="414"/>
      <c r="G187" s="414"/>
      <c r="H187" s="414"/>
      <c r="I187" s="414"/>
      <c r="J187" s="414"/>
      <c r="K187" s="414"/>
      <c r="L187" s="414"/>
      <c r="M187" s="414"/>
      <c r="N187" s="414"/>
      <c r="O187" s="430"/>
      <c r="P187" s="430"/>
      <c r="Q187" s="430"/>
      <c r="U187" s="609"/>
    </row>
    <row r="188" spans="1:21" s="610" customFormat="1">
      <c r="A188" s="1168" t="s">
        <v>993</v>
      </c>
      <c r="B188" s="709" t="s">
        <v>19</v>
      </c>
      <c r="C188" s="412">
        <v>0</v>
      </c>
      <c r="D188" s="412">
        <v>0</v>
      </c>
      <c r="E188" s="412">
        <v>0</v>
      </c>
      <c r="F188" s="412">
        <v>0</v>
      </c>
      <c r="G188" s="413">
        <v>0</v>
      </c>
      <c r="H188" s="414"/>
      <c r="I188" s="411">
        <v>0</v>
      </c>
      <c r="J188" s="413">
        <v>0</v>
      </c>
      <c r="K188" s="414"/>
      <c r="L188" s="411">
        <v>81</v>
      </c>
      <c r="M188" s="413">
        <v>6</v>
      </c>
      <c r="N188" s="414"/>
      <c r="O188" s="415">
        <f>C188+I188+L188</f>
        <v>81</v>
      </c>
      <c r="P188" s="416">
        <f>D188+E188+F188+G188+J188+M188</f>
        <v>6</v>
      </c>
      <c r="Q188" s="417">
        <f>SUM(O188:P188)</f>
        <v>87</v>
      </c>
      <c r="U188" s="609"/>
    </row>
    <row r="189" spans="1:21" s="610" customFormat="1">
      <c r="A189" s="1169"/>
      <c r="B189" s="681" t="s">
        <v>21</v>
      </c>
      <c r="C189" s="419">
        <v>0</v>
      </c>
      <c r="D189" s="419">
        <v>0</v>
      </c>
      <c r="E189" s="419">
        <v>0</v>
      </c>
      <c r="F189" s="419">
        <v>0</v>
      </c>
      <c r="G189" s="420">
        <v>0</v>
      </c>
      <c r="H189" s="414"/>
      <c r="I189" s="418">
        <v>0</v>
      </c>
      <c r="J189" s="420">
        <v>0</v>
      </c>
      <c r="K189" s="414"/>
      <c r="L189" s="418">
        <v>73</v>
      </c>
      <c r="M189" s="420">
        <v>6</v>
      </c>
      <c r="N189" s="414"/>
      <c r="O189" s="421">
        <f t="shared" ref="O189:O190" si="137">C189+I189+L189</f>
        <v>73</v>
      </c>
      <c r="P189" s="422">
        <f t="shared" ref="P189:P190" si="138">D189+E189+F189+G189+J189+M189</f>
        <v>6</v>
      </c>
      <c r="Q189" s="423">
        <f t="shared" ref="Q189:Q190" si="139">SUM(O189:P189)</f>
        <v>79</v>
      </c>
      <c r="U189" s="609"/>
    </row>
    <row r="190" spans="1:21" s="610" customFormat="1" ht="16.5" thickBot="1">
      <c r="A190" s="1170"/>
      <c r="B190" s="682" t="s">
        <v>22</v>
      </c>
      <c r="C190" s="425">
        <v>0</v>
      </c>
      <c r="D190" s="425">
        <v>0</v>
      </c>
      <c r="E190" s="425">
        <v>0</v>
      </c>
      <c r="F190" s="425">
        <v>0</v>
      </c>
      <c r="G190" s="426">
        <v>0</v>
      </c>
      <c r="H190" s="414"/>
      <c r="I190" s="424">
        <v>0</v>
      </c>
      <c r="J190" s="426">
        <v>0</v>
      </c>
      <c r="K190" s="414"/>
      <c r="L190" s="424"/>
      <c r="M190" s="426"/>
      <c r="N190" s="414"/>
      <c r="O190" s="427">
        <f t="shared" si="137"/>
        <v>0</v>
      </c>
      <c r="P190" s="428">
        <f t="shared" si="138"/>
        <v>0</v>
      </c>
      <c r="Q190" s="429">
        <f t="shared" si="139"/>
        <v>0</v>
      </c>
      <c r="U190" s="609"/>
    </row>
    <row r="191" spans="1:21" s="610" customFormat="1" ht="16.5" thickBot="1">
      <c r="A191" s="1010"/>
      <c r="B191" s="618"/>
      <c r="C191" s="414"/>
      <c r="D191" s="414"/>
      <c r="E191" s="414"/>
      <c r="F191" s="414"/>
      <c r="G191" s="414"/>
      <c r="H191" s="414"/>
      <c r="I191" s="414"/>
      <c r="J191" s="414"/>
      <c r="K191" s="414"/>
      <c r="L191" s="414"/>
      <c r="M191" s="414"/>
      <c r="N191" s="414"/>
      <c r="O191" s="430"/>
      <c r="P191" s="430"/>
      <c r="Q191" s="430"/>
      <c r="U191" s="609"/>
    </row>
    <row r="192" spans="1:21">
      <c r="A192" s="1168" t="s">
        <v>1001</v>
      </c>
      <c r="B192" s="709" t="s">
        <v>19</v>
      </c>
      <c r="C192" s="412">
        <v>0</v>
      </c>
      <c r="D192" s="412">
        <v>0</v>
      </c>
      <c r="E192" s="412">
        <v>0</v>
      </c>
      <c r="F192" s="412">
        <v>0</v>
      </c>
      <c r="G192" s="413">
        <v>0</v>
      </c>
      <c r="H192" s="414"/>
      <c r="I192" s="411">
        <v>0</v>
      </c>
      <c r="J192" s="413">
        <v>0</v>
      </c>
      <c r="K192" s="414"/>
      <c r="L192" s="411">
        <v>48</v>
      </c>
      <c r="M192" s="413">
        <v>13</v>
      </c>
      <c r="N192" s="414"/>
      <c r="O192" s="415">
        <f>C192+I192+L192</f>
        <v>48</v>
      </c>
      <c r="P192" s="416">
        <f>D192+E192+F192+G192+J192+M192</f>
        <v>13</v>
      </c>
      <c r="Q192" s="417">
        <f>SUM(O192:P192)</f>
        <v>61</v>
      </c>
    </row>
    <row r="193" spans="1:21">
      <c r="A193" s="1169"/>
      <c r="B193" s="681" t="s">
        <v>21</v>
      </c>
      <c r="C193" s="419">
        <v>0</v>
      </c>
      <c r="D193" s="419">
        <v>0</v>
      </c>
      <c r="E193" s="419">
        <v>0</v>
      </c>
      <c r="F193" s="419">
        <v>0</v>
      </c>
      <c r="G193" s="420">
        <v>0</v>
      </c>
      <c r="H193" s="414"/>
      <c r="I193" s="418">
        <v>0</v>
      </c>
      <c r="J193" s="420">
        <v>0</v>
      </c>
      <c r="K193" s="414"/>
      <c r="L193" s="418">
        <v>40</v>
      </c>
      <c r="M193" s="420">
        <v>8</v>
      </c>
      <c r="N193" s="414"/>
      <c r="O193" s="421">
        <f t="shared" ref="O193:O194" si="140">C193+I193+L193</f>
        <v>40</v>
      </c>
      <c r="P193" s="422">
        <f t="shared" ref="P193:P194" si="141">D193+E193+F193+G193+J193+M193</f>
        <v>8</v>
      </c>
      <c r="Q193" s="423">
        <f t="shared" ref="Q193:Q194" si="142">SUM(O193:P193)</f>
        <v>48</v>
      </c>
    </row>
    <row r="194" spans="1:21" ht="16.5" thickBot="1">
      <c r="A194" s="1170"/>
      <c r="B194" s="682" t="s">
        <v>22</v>
      </c>
      <c r="C194" s="425">
        <v>0</v>
      </c>
      <c r="D194" s="425">
        <v>0</v>
      </c>
      <c r="E194" s="425">
        <v>0</v>
      </c>
      <c r="F194" s="425">
        <v>0</v>
      </c>
      <c r="G194" s="426">
        <v>0</v>
      </c>
      <c r="H194" s="414"/>
      <c r="I194" s="424">
        <v>0</v>
      </c>
      <c r="J194" s="426">
        <v>0</v>
      </c>
      <c r="K194" s="414"/>
      <c r="L194" s="424"/>
      <c r="M194" s="426"/>
      <c r="N194" s="414"/>
      <c r="O194" s="427">
        <f t="shared" si="140"/>
        <v>0</v>
      </c>
      <c r="P194" s="428">
        <f t="shared" si="141"/>
        <v>0</v>
      </c>
      <c r="Q194" s="429">
        <f t="shared" si="142"/>
        <v>0</v>
      </c>
    </row>
    <row r="195" spans="1:21" s="610" customFormat="1" ht="16.5" thickBot="1">
      <c r="A195" s="1010"/>
      <c r="B195" s="618"/>
      <c r="C195" s="414"/>
      <c r="D195" s="414"/>
      <c r="E195" s="414"/>
      <c r="F195" s="414"/>
      <c r="G195" s="414"/>
      <c r="H195" s="414"/>
      <c r="I195" s="414"/>
      <c r="J195" s="414"/>
      <c r="K195" s="414"/>
      <c r="L195" s="414"/>
      <c r="M195" s="414"/>
      <c r="N195" s="414"/>
      <c r="O195" s="430"/>
      <c r="P195" s="430"/>
      <c r="Q195" s="430"/>
      <c r="U195" s="609"/>
    </row>
    <row r="196" spans="1:21" s="610" customFormat="1" ht="16.5" thickBot="1">
      <c r="A196" s="1014"/>
      <c r="B196" s="308" t="s">
        <v>19</v>
      </c>
      <c r="C196" s="411">
        <v>0</v>
      </c>
      <c r="D196" s="412">
        <v>0</v>
      </c>
      <c r="E196" s="412">
        <v>0</v>
      </c>
      <c r="F196" s="412">
        <v>0</v>
      </c>
      <c r="G196" s="413">
        <v>0</v>
      </c>
      <c r="H196" s="286"/>
      <c r="I196" s="411">
        <v>347</v>
      </c>
      <c r="J196" s="413">
        <v>72</v>
      </c>
      <c r="K196" s="286"/>
      <c r="L196" s="415">
        <f>L180+L184+L188+L192</f>
        <v>421</v>
      </c>
      <c r="M196" s="415">
        <f>M180+M184+M188+M192</f>
        <v>70</v>
      </c>
      <c r="N196" s="414"/>
      <c r="O196" s="415">
        <f>C196+I196+L196</f>
        <v>768</v>
      </c>
      <c r="P196" s="416">
        <f>D196+E196+F196+G196+J196+M196</f>
        <v>142</v>
      </c>
      <c r="Q196" s="417">
        <f>SUM(O196:P196)</f>
        <v>910</v>
      </c>
      <c r="U196" s="609"/>
    </row>
    <row r="197" spans="1:21" s="610" customFormat="1" ht="16.5" thickBot="1">
      <c r="A197" s="902" t="s">
        <v>994</v>
      </c>
      <c r="B197" s="312" t="s">
        <v>21</v>
      </c>
      <c r="C197" s="418">
        <v>0</v>
      </c>
      <c r="D197" s="419">
        <v>0</v>
      </c>
      <c r="E197" s="419">
        <v>0</v>
      </c>
      <c r="F197" s="419">
        <v>0</v>
      </c>
      <c r="G197" s="420">
        <v>0</v>
      </c>
      <c r="H197" s="286"/>
      <c r="I197" s="418">
        <v>303</v>
      </c>
      <c r="J197" s="420">
        <v>63</v>
      </c>
      <c r="K197" s="286"/>
      <c r="L197" s="415">
        <f t="shared" ref="L197:M198" si="143">L181+L185+L189+L193</f>
        <v>368</v>
      </c>
      <c r="M197" s="415">
        <f t="shared" si="143"/>
        <v>63</v>
      </c>
      <c r="N197" s="414"/>
      <c r="O197" s="421">
        <f t="shared" ref="O197:O198" si="144">C197+I197+L197</f>
        <v>671</v>
      </c>
      <c r="P197" s="422">
        <f t="shared" ref="P197:P198" si="145">D197+E197+F197+G197+J197+M197</f>
        <v>126</v>
      </c>
      <c r="Q197" s="423">
        <f t="shared" ref="Q197:Q198" si="146">SUM(O197:P197)</f>
        <v>797</v>
      </c>
      <c r="U197" s="609"/>
    </row>
    <row r="198" spans="1:21" s="610" customFormat="1" ht="16.5" thickBot="1">
      <c r="A198" s="1027"/>
      <c r="B198" s="313" t="s">
        <v>22</v>
      </c>
      <c r="C198" s="424">
        <v>0</v>
      </c>
      <c r="D198" s="425">
        <v>0</v>
      </c>
      <c r="E198" s="425">
        <v>0</v>
      </c>
      <c r="F198" s="425">
        <v>0</v>
      </c>
      <c r="G198" s="426">
        <v>0</v>
      </c>
      <c r="H198" s="286"/>
      <c r="I198" s="424">
        <v>0</v>
      </c>
      <c r="J198" s="426">
        <v>0</v>
      </c>
      <c r="K198" s="286"/>
      <c r="L198" s="415">
        <f t="shared" si="143"/>
        <v>0</v>
      </c>
      <c r="M198" s="415">
        <f t="shared" si="143"/>
        <v>0</v>
      </c>
      <c r="N198" s="414"/>
      <c r="O198" s="427">
        <f t="shared" si="144"/>
        <v>0</v>
      </c>
      <c r="P198" s="428">
        <f t="shared" si="145"/>
        <v>0</v>
      </c>
      <c r="Q198" s="429">
        <f t="shared" si="146"/>
        <v>0</v>
      </c>
      <c r="U198" s="609"/>
    </row>
    <row r="199" spans="1:21" s="610" customFormat="1" ht="16.5" thickBot="1">
      <c r="A199" s="1010"/>
      <c r="B199" s="618"/>
      <c r="C199" s="414"/>
      <c r="D199" s="414"/>
      <c r="E199" s="414"/>
      <c r="F199" s="414"/>
      <c r="G199" s="414"/>
      <c r="H199" s="414"/>
      <c r="I199" s="414"/>
      <c r="J199" s="414"/>
      <c r="K199" s="414"/>
      <c r="L199" s="414"/>
      <c r="M199" s="414"/>
      <c r="N199" s="414"/>
      <c r="O199" s="430"/>
      <c r="P199" s="430"/>
      <c r="Q199" s="430"/>
      <c r="U199" s="609"/>
    </row>
    <row r="200" spans="1:21">
      <c r="A200" s="273"/>
      <c r="B200" s="656" t="s">
        <v>19</v>
      </c>
      <c r="C200" s="411">
        <v>4</v>
      </c>
      <c r="D200" s="412">
        <v>0</v>
      </c>
      <c r="E200" s="412">
        <v>0</v>
      </c>
      <c r="F200" s="412">
        <v>0</v>
      </c>
      <c r="G200" s="413">
        <v>0</v>
      </c>
      <c r="H200" s="414"/>
      <c r="I200" s="411">
        <v>15</v>
      </c>
      <c r="J200" s="413">
        <v>0</v>
      </c>
      <c r="K200" s="414"/>
      <c r="L200" s="411">
        <v>14</v>
      </c>
      <c r="M200" s="413">
        <v>1</v>
      </c>
      <c r="N200" s="414"/>
      <c r="O200" s="415">
        <f>C200+I200+L200</f>
        <v>33</v>
      </c>
      <c r="P200" s="416">
        <f>D200+E200+F200+G200+J200+M200</f>
        <v>1</v>
      </c>
      <c r="Q200" s="417">
        <f>SUM(O200:P200)</f>
        <v>34</v>
      </c>
    </row>
    <row r="201" spans="1:21">
      <c r="A201" s="900" t="s">
        <v>995</v>
      </c>
      <c r="B201" s="657" t="s">
        <v>21</v>
      </c>
      <c r="C201" s="418">
        <v>3</v>
      </c>
      <c r="D201" s="419">
        <v>0</v>
      </c>
      <c r="E201" s="419">
        <v>0</v>
      </c>
      <c r="F201" s="419">
        <v>0</v>
      </c>
      <c r="G201" s="420">
        <v>0</v>
      </c>
      <c r="H201" s="414"/>
      <c r="I201" s="418">
        <v>7</v>
      </c>
      <c r="J201" s="420">
        <v>0</v>
      </c>
      <c r="K201" s="414"/>
      <c r="L201" s="418">
        <v>5</v>
      </c>
      <c r="M201" s="420">
        <v>0</v>
      </c>
      <c r="N201" s="414"/>
      <c r="O201" s="421">
        <f t="shared" ref="O201:O202" si="147">C201+I201+L201</f>
        <v>15</v>
      </c>
      <c r="P201" s="422">
        <f t="shared" ref="P201:P202" si="148">D201+E201+F201+G201+J201+M201</f>
        <v>0</v>
      </c>
      <c r="Q201" s="423">
        <f t="shared" ref="Q201:Q202" si="149">SUM(O201:P201)</f>
        <v>15</v>
      </c>
    </row>
    <row r="202" spans="1:21" ht="16.5" thickBot="1">
      <c r="A202" s="602"/>
      <c r="B202" s="658" t="s">
        <v>22</v>
      </c>
      <c r="C202" s="424">
        <v>0</v>
      </c>
      <c r="D202" s="425">
        <v>0</v>
      </c>
      <c r="E202" s="425">
        <v>0</v>
      </c>
      <c r="F202" s="425">
        <v>0</v>
      </c>
      <c r="G202" s="426">
        <v>0</v>
      </c>
      <c r="H202" s="414"/>
      <c r="I202" s="424">
        <v>0</v>
      </c>
      <c r="J202" s="426">
        <v>0</v>
      </c>
      <c r="K202" s="414"/>
      <c r="L202" s="424">
        <v>0</v>
      </c>
      <c r="M202" s="426">
        <v>0</v>
      </c>
      <c r="N202" s="414"/>
      <c r="O202" s="427">
        <f t="shared" si="147"/>
        <v>0</v>
      </c>
      <c r="P202" s="428">
        <f t="shared" si="148"/>
        <v>0</v>
      </c>
      <c r="Q202" s="429">
        <f t="shared" si="149"/>
        <v>0</v>
      </c>
    </row>
    <row r="203" spans="1:21" ht="16.5" thickBot="1">
      <c r="A203" s="14"/>
      <c r="C203" s="293"/>
      <c r="D203" s="293"/>
      <c r="E203" s="293"/>
      <c r="F203" s="293"/>
      <c r="G203" s="293"/>
      <c r="H203" s="414"/>
      <c r="I203" s="293"/>
      <c r="J203" s="293"/>
      <c r="K203" s="414"/>
      <c r="L203" s="293"/>
      <c r="M203" s="293"/>
      <c r="N203" s="414"/>
      <c r="O203" s="293"/>
      <c r="P203" s="293"/>
      <c r="Q203" s="293"/>
    </row>
    <row r="204" spans="1:21" s="610" customFormat="1">
      <c r="A204" s="273"/>
      <c r="B204" s="709" t="s">
        <v>19</v>
      </c>
      <c r="C204" s="412">
        <v>0</v>
      </c>
      <c r="D204" s="412">
        <v>0</v>
      </c>
      <c r="E204" s="412">
        <v>0</v>
      </c>
      <c r="F204" s="412">
        <v>0</v>
      </c>
      <c r="G204" s="413">
        <v>0</v>
      </c>
      <c r="H204" s="414"/>
      <c r="I204" s="411">
        <v>168</v>
      </c>
      <c r="J204" s="413">
        <v>0</v>
      </c>
      <c r="K204" s="414"/>
      <c r="L204" s="411">
        <v>0</v>
      </c>
      <c r="M204" s="413">
        <v>0</v>
      </c>
      <c r="N204" s="414"/>
      <c r="O204" s="415">
        <f>C204+I204+L204</f>
        <v>168</v>
      </c>
      <c r="P204" s="416">
        <f>D204+E204+F204+G204+J204+M204</f>
        <v>0</v>
      </c>
      <c r="Q204" s="417">
        <f>SUM(O204:P204)</f>
        <v>168</v>
      </c>
      <c r="U204" s="609"/>
    </row>
    <row r="205" spans="1:21" s="610" customFormat="1">
      <c r="A205" s="921" t="s">
        <v>996</v>
      </c>
      <c r="B205" s="681" t="s">
        <v>21</v>
      </c>
      <c r="C205" s="419">
        <v>0</v>
      </c>
      <c r="D205" s="419">
        <v>0</v>
      </c>
      <c r="E205" s="419">
        <v>0</v>
      </c>
      <c r="F205" s="419">
        <v>0</v>
      </c>
      <c r="G205" s="420">
        <v>0</v>
      </c>
      <c r="H205" s="414"/>
      <c r="I205" s="418">
        <v>145</v>
      </c>
      <c r="J205" s="420">
        <v>0</v>
      </c>
      <c r="K205" s="414"/>
      <c r="L205" s="418">
        <v>0</v>
      </c>
      <c r="M205" s="420">
        <v>0</v>
      </c>
      <c r="N205" s="414"/>
      <c r="O205" s="421">
        <f t="shared" ref="O205:O206" si="150">C205+I205+L205</f>
        <v>145</v>
      </c>
      <c r="P205" s="422">
        <f t="shared" ref="P205:P206" si="151">D205+E205+F205+G205+J205+M205</f>
        <v>0</v>
      </c>
      <c r="Q205" s="423">
        <f t="shared" ref="Q205:Q206" si="152">SUM(O205:P205)</f>
        <v>145</v>
      </c>
      <c r="U205" s="609"/>
    </row>
    <row r="206" spans="1:21" s="610" customFormat="1" ht="16.5" thickBot="1">
      <c r="A206" s="602"/>
      <c r="B206" s="682" t="s">
        <v>22</v>
      </c>
      <c r="C206" s="425">
        <v>0</v>
      </c>
      <c r="D206" s="425">
        <v>0</v>
      </c>
      <c r="E206" s="425">
        <v>0</v>
      </c>
      <c r="F206" s="425">
        <v>0</v>
      </c>
      <c r="G206" s="426">
        <v>0</v>
      </c>
      <c r="H206" s="414"/>
      <c r="I206" s="424">
        <v>0</v>
      </c>
      <c r="J206" s="426">
        <v>0</v>
      </c>
      <c r="K206" s="414"/>
      <c r="L206" s="424">
        <v>0</v>
      </c>
      <c r="M206" s="426">
        <v>0</v>
      </c>
      <c r="N206" s="414"/>
      <c r="O206" s="427">
        <f t="shared" si="150"/>
        <v>0</v>
      </c>
      <c r="P206" s="428">
        <f t="shared" si="151"/>
        <v>0</v>
      </c>
      <c r="Q206" s="429">
        <f t="shared" si="152"/>
        <v>0</v>
      </c>
      <c r="U206" s="609"/>
    </row>
    <row r="207" spans="1:21" s="610" customFormat="1" ht="16.5" thickBot="1">
      <c r="A207" s="14"/>
      <c r="B207" s="609"/>
      <c r="C207" s="293"/>
      <c r="D207" s="293"/>
      <c r="E207" s="293"/>
      <c r="F207" s="293"/>
      <c r="G207" s="293"/>
      <c r="H207" s="414"/>
      <c r="I207" s="293"/>
      <c r="J207" s="293"/>
      <c r="K207" s="414"/>
      <c r="L207" s="293"/>
      <c r="M207" s="293"/>
      <c r="N207" s="414"/>
      <c r="O207" s="293"/>
      <c r="P207" s="293"/>
      <c r="Q207" s="293"/>
      <c r="U207" s="609"/>
    </row>
    <row r="208" spans="1:21" s="610" customFormat="1">
      <c r="A208" s="1168" t="s">
        <v>997</v>
      </c>
      <c r="B208" s="709" t="s">
        <v>19</v>
      </c>
      <c r="C208" s="412">
        <v>0</v>
      </c>
      <c r="D208" s="412">
        <v>0</v>
      </c>
      <c r="E208" s="412">
        <v>0</v>
      </c>
      <c r="F208" s="412">
        <v>0</v>
      </c>
      <c r="G208" s="413">
        <v>0</v>
      </c>
      <c r="H208" s="414"/>
      <c r="I208" s="411">
        <v>0</v>
      </c>
      <c r="J208" s="413">
        <v>0</v>
      </c>
      <c r="K208" s="414"/>
      <c r="L208" s="411">
        <v>181</v>
      </c>
      <c r="M208" s="413">
        <v>8</v>
      </c>
      <c r="N208" s="414"/>
      <c r="O208" s="415">
        <f>C208+I208+L208</f>
        <v>181</v>
      </c>
      <c r="P208" s="416">
        <f>D208+E208+F208+G208+J208+M208</f>
        <v>8</v>
      </c>
      <c r="Q208" s="417">
        <f>SUM(O208:P208)</f>
        <v>189</v>
      </c>
      <c r="U208" s="609"/>
    </row>
    <row r="209" spans="1:21" s="610" customFormat="1">
      <c r="A209" s="1169"/>
      <c r="B209" s="681" t="s">
        <v>21</v>
      </c>
      <c r="C209" s="419">
        <v>0</v>
      </c>
      <c r="D209" s="419">
        <v>0</v>
      </c>
      <c r="E209" s="419">
        <v>0</v>
      </c>
      <c r="F209" s="419">
        <v>0</v>
      </c>
      <c r="G209" s="420">
        <v>0</v>
      </c>
      <c r="H209" s="414"/>
      <c r="I209" s="418">
        <v>0</v>
      </c>
      <c r="J209" s="420">
        <v>0</v>
      </c>
      <c r="K209" s="414"/>
      <c r="L209" s="418">
        <v>157</v>
      </c>
      <c r="M209" s="420">
        <v>8</v>
      </c>
      <c r="N209" s="414"/>
      <c r="O209" s="421">
        <f t="shared" ref="O209:O210" si="153">C209+I209+L209</f>
        <v>157</v>
      </c>
      <c r="P209" s="422">
        <f t="shared" ref="P209:P210" si="154">D209+E209+F209+G209+J209+M209</f>
        <v>8</v>
      </c>
      <c r="Q209" s="423">
        <f t="shared" ref="Q209:Q210" si="155">SUM(O209:P209)</f>
        <v>165</v>
      </c>
      <c r="U209" s="609"/>
    </row>
    <row r="210" spans="1:21" s="610" customFormat="1" ht="16.5" thickBot="1">
      <c r="A210" s="1170"/>
      <c r="B210" s="682" t="s">
        <v>22</v>
      </c>
      <c r="C210" s="425">
        <v>0</v>
      </c>
      <c r="D210" s="425">
        <v>0</v>
      </c>
      <c r="E210" s="425">
        <v>0</v>
      </c>
      <c r="F210" s="425">
        <v>0</v>
      </c>
      <c r="G210" s="426">
        <v>0</v>
      </c>
      <c r="H210" s="414"/>
      <c r="I210" s="424">
        <v>0</v>
      </c>
      <c r="J210" s="426">
        <v>0</v>
      </c>
      <c r="K210" s="414"/>
      <c r="L210" s="424">
        <v>0</v>
      </c>
      <c r="M210" s="426">
        <v>0</v>
      </c>
      <c r="N210" s="414"/>
      <c r="O210" s="427">
        <f t="shared" si="153"/>
        <v>0</v>
      </c>
      <c r="P210" s="428">
        <f t="shared" si="154"/>
        <v>0</v>
      </c>
      <c r="Q210" s="429">
        <f t="shared" si="155"/>
        <v>0</v>
      </c>
      <c r="U210" s="609"/>
    </row>
    <row r="211" spans="1:21" s="610" customFormat="1" ht="15.75" customHeight="1" thickBot="1">
      <c r="A211" s="14"/>
      <c r="B211" s="609"/>
      <c r="C211" s="293"/>
      <c r="D211" s="293"/>
      <c r="E211" s="293"/>
      <c r="F211" s="293"/>
      <c r="G211" s="293"/>
      <c r="H211" s="414"/>
      <c r="I211" s="293"/>
      <c r="J211" s="293"/>
      <c r="K211" s="414"/>
      <c r="L211" s="293"/>
      <c r="M211" s="293"/>
      <c r="N211" s="414"/>
      <c r="O211" s="293"/>
      <c r="P211" s="293"/>
      <c r="Q211" s="293"/>
      <c r="U211" s="609"/>
    </row>
    <row r="212" spans="1:21" s="610" customFormat="1" ht="15.75" customHeight="1" thickBot="1">
      <c r="A212" s="1171" t="s">
        <v>998</v>
      </c>
      <c r="B212" s="308" t="s">
        <v>19</v>
      </c>
      <c r="C212" s="411">
        <v>4</v>
      </c>
      <c r="D212" s="412">
        <v>0</v>
      </c>
      <c r="E212" s="412">
        <v>0</v>
      </c>
      <c r="F212" s="412">
        <v>0</v>
      </c>
      <c r="G212" s="413">
        <v>0</v>
      </c>
      <c r="H212" s="414"/>
      <c r="I212" s="415">
        <f>I200+I204+I208</f>
        <v>183</v>
      </c>
      <c r="J212" s="415">
        <f>J200+J204+J208</f>
        <v>0</v>
      </c>
      <c r="K212" s="414"/>
      <c r="L212" s="415">
        <f>L200+L204+L208</f>
        <v>195</v>
      </c>
      <c r="M212" s="415">
        <f>M200+M204+M208</f>
        <v>9</v>
      </c>
      <c r="N212" s="414"/>
      <c r="O212" s="415">
        <f>O200+O204+O208</f>
        <v>382</v>
      </c>
      <c r="P212" s="415">
        <f t="shared" ref="P212:Q212" si="156">P200+P204+P208</f>
        <v>9</v>
      </c>
      <c r="Q212" s="415">
        <f t="shared" si="156"/>
        <v>391</v>
      </c>
      <c r="U212" s="609"/>
    </row>
    <row r="213" spans="1:21" s="610" customFormat="1" ht="15.75" customHeight="1" thickBot="1">
      <c r="A213" s="1172"/>
      <c r="B213" s="312" t="s">
        <v>21</v>
      </c>
      <c r="C213" s="418">
        <v>3</v>
      </c>
      <c r="D213" s="419">
        <v>0</v>
      </c>
      <c r="E213" s="419">
        <v>0</v>
      </c>
      <c r="F213" s="419">
        <v>0</v>
      </c>
      <c r="G213" s="420">
        <v>0</v>
      </c>
      <c r="H213" s="414"/>
      <c r="I213" s="415">
        <f t="shared" ref="I213:J214" si="157">I201+I205+I209</f>
        <v>152</v>
      </c>
      <c r="J213" s="415">
        <f t="shared" si="157"/>
        <v>0</v>
      </c>
      <c r="K213" s="414"/>
      <c r="L213" s="415">
        <f t="shared" ref="L213:M214" si="158">L201+L205+L209</f>
        <v>162</v>
      </c>
      <c r="M213" s="415">
        <f t="shared" si="158"/>
        <v>8</v>
      </c>
      <c r="N213" s="414"/>
      <c r="O213" s="415">
        <f t="shared" ref="O213:Q214" si="159">O201+O205+O209</f>
        <v>317</v>
      </c>
      <c r="P213" s="415">
        <f t="shared" si="159"/>
        <v>8</v>
      </c>
      <c r="Q213" s="415">
        <f t="shared" si="159"/>
        <v>325</v>
      </c>
      <c r="U213" s="609"/>
    </row>
    <row r="214" spans="1:21" s="610" customFormat="1" ht="15.75" customHeight="1" thickBot="1">
      <c r="A214" s="1173"/>
      <c r="B214" s="313" t="s">
        <v>22</v>
      </c>
      <c r="C214" s="424">
        <v>0</v>
      </c>
      <c r="D214" s="425">
        <v>0</v>
      </c>
      <c r="E214" s="425">
        <v>0</v>
      </c>
      <c r="F214" s="425">
        <v>0</v>
      </c>
      <c r="G214" s="426">
        <v>0</v>
      </c>
      <c r="H214" s="414"/>
      <c r="I214" s="415">
        <f t="shared" si="157"/>
        <v>0</v>
      </c>
      <c r="J214" s="415">
        <f t="shared" si="157"/>
        <v>0</v>
      </c>
      <c r="K214" s="414"/>
      <c r="L214" s="415">
        <f t="shared" si="158"/>
        <v>0</v>
      </c>
      <c r="M214" s="415">
        <f t="shared" si="158"/>
        <v>0</v>
      </c>
      <c r="N214" s="414"/>
      <c r="O214" s="415">
        <f t="shared" si="159"/>
        <v>0</v>
      </c>
      <c r="P214" s="415">
        <f t="shared" si="159"/>
        <v>0</v>
      </c>
      <c r="Q214" s="415">
        <f t="shared" si="159"/>
        <v>0</v>
      </c>
      <c r="U214" s="609"/>
    </row>
    <row r="215" spans="1:21" s="610" customFormat="1" ht="15.75" customHeight="1" thickBot="1">
      <c r="A215" s="14"/>
      <c r="B215" s="609"/>
      <c r="C215" s="293"/>
      <c r="D215" s="293"/>
      <c r="E215" s="293"/>
      <c r="F215" s="293"/>
      <c r="G215" s="293"/>
      <c r="H215" s="414"/>
      <c r="I215" s="293"/>
      <c r="J215" s="293"/>
      <c r="K215" s="414"/>
      <c r="L215" s="293"/>
      <c r="M215" s="293"/>
      <c r="N215" s="414"/>
      <c r="O215" s="293"/>
      <c r="P215" s="293"/>
      <c r="Q215" s="293"/>
      <c r="U215" s="609"/>
    </row>
    <row r="216" spans="1:21">
      <c r="A216" s="273"/>
      <c r="B216" s="709" t="s">
        <v>19</v>
      </c>
      <c r="C216" s="412">
        <v>0</v>
      </c>
      <c r="D216" s="412">
        <v>0</v>
      </c>
      <c r="E216" s="412">
        <v>0</v>
      </c>
      <c r="F216" s="412">
        <v>0</v>
      </c>
      <c r="G216" s="413">
        <v>0</v>
      </c>
      <c r="H216" s="414"/>
      <c r="I216" s="411">
        <v>102</v>
      </c>
      <c r="J216" s="413">
        <v>0</v>
      </c>
      <c r="K216" s="414"/>
      <c r="L216" s="411">
        <v>85</v>
      </c>
      <c r="M216" s="413">
        <v>1</v>
      </c>
      <c r="N216" s="414"/>
      <c r="O216" s="415">
        <f>C216+I216+L216</f>
        <v>187</v>
      </c>
      <c r="P216" s="416">
        <f>D216+E216+F216+G216+J216+M216</f>
        <v>1</v>
      </c>
      <c r="Q216" s="417">
        <f>SUM(O216:P216)</f>
        <v>188</v>
      </c>
    </row>
    <row r="217" spans="1:21">
      <c r="A217" s="921" t="s">
        <v>999</v>
      </c>
      <c r="B217" s="681" t="s">
        <v>21</v>
      </c>
      <c r="C217" s="419">
        <v>0</v>
      </c>
      <c r="D217" s="419">
        <v>0</v>
      </c>
      <c r="E217" s="419">
        <v>0</v>
      </c>
      <c r="F217" s="419">
        <v>0</v>
      </c>
      <c r="G217" s="420">
        <v>0</v>
      </c>
      <c r="H217" s="414"/>
      <c r="I217" s="418">
        <v>87</v>
      </c>
      <c r="J217" s="420">
        <v>0</v>
      </c>
      <c r="K217" s="414"/>
      <c r="L217" s="418">
        <v>78</v>
      </c>
      <c r="M217" s="420">
        <v>1</v>
      </c>
      <c r="N217" s="414"/>
      <c r="O217" s="421">
        <f t="shared" ref="O217:O218" si="160">C217+I217+L217</f>
        <v>165</v>
      </c>
      <c r="P217" s="422">
        <f t="shared" ref="P217:P218" si="161">D217+E217+F217+G217+J217+M217</f>
        <v>1</v>
      </c>
      <c r="Q217" s="423">
        <f t="shared" ref="Q217:Q218" si="162">SUM(O217:P217)</f>
        <v>166</v>
      </c>
    </row>
    <row r="218" spans="1:21" ht="16.5" thickBot="1">
      <c r="A218" s="602"/>
      <c r="B218" s="682" t="s">
        <v>22</v>
      </c>
      <c r="C218" s="425">
        <v>0</v>
      </c>
      <c r="D218" s="425">
        <v>0</v>
      </c>
      <c r="E218" s="425">
        <v>0</v>
      </c>
      <c r="F218" s="425">
        <v>0</v>
      </c>
      <c r="G218" s="426">
        <v>0</v>
      </c>
      <c r="H218" s="414"/>
      <c r="I218" s="424">
        <v>0</v>
      </c>
      <c r="J218" s="426">
        <v>0</v>
      </c>
      <c r="K218" s="414"/>
      <c r="L218" s="424">
        <v>0</v>
      </c>
      <c r="M218" s="426">
        <v>0</v>
      </c>
      <c r="N218" s="414"/>
      <c r="O218" s="427">
        <f t="shared" si="160"/>
        <v>0</v>
      </c>
      <c r="P218" s="428">
        <f t="shared" si="161"/>
        <v>0</v>
      </c>
      <c r="Q218" s="429">
        <f t="shared" si="162"/>
        <v>0</v>
      </c>
    </row>
    <row r="219" spans="1:21" ht="16.5" thickBot="1">
      <c r="A219" s="14"/>
      <c r="C219" s="293"/>
      <c r="D219" s="293"/>
      <c r="E219" s="293"/>
      <c r="F219" s="293"/>
      <c r="G219" s="293"/>
      <c r="H219" s="414"/>
      <c r="I219" s="293"/>
      <c r="J219" s="293"/>
      <c r="K219" s="414"/>
      <c r="L219" s="293"/>
      <c r="M219" s="293"/>
      <c r="N219" s="414"/>
      <c r="O219" s="293"/>
      <c r="P219" s="293"/>
      <c r="Q219" s="293"/>
    </row>
    <row r="220" spans="1:21">
      <c r="A220" s="1174" t="s">
        <v>1000</v>
      </c>
      <c r="B220" s="308" t="s">
        <v>19</v>
      </c>
      <c r="C220" s="1015">
        <v>0</v>
      </c>
      <c r="D220" s="1016">
        <v>0</v>
      </c>
      <c r="E220" s="1016">
        <v>0</v>
      </c>
      <c r="F220" s="1016">
        <v>0</v>
      </c>
      <c r="G220" s="1017">
        <v>0</v>
      </c>
      <c r="H220" s="286"/>
      <c r="I220" s="1018">
        <f t="shared" ref="I220:J222" si="163">I216</f>
        <v>102</v>
      </c>
      <c r="J220" s="1019">
        <f t="shared" si="163"/>
        <v>0</v>
      </c>
      <c r="K220" s="286"/>
      <c r="L220" s="1018">
        <f>L216</f>
        <v>85</v>
      </c>
      <c r="M220" s="1019">
        <f>M216</f>
        <v>1</v>
      </c>
      <c r="N220" s="286"/>
      <c r="O220" s="1018">
        <f>C220+I220+L220</f>
        <v>187</v>
      </c>
      <c r="P220" s="1020">
        <f>D220+E220+F220+G220+J220+M220</f>
        <v>1</v>
      </c>
      <c r="Q220" s="1019">
        <f>SUM(O220:P220)</f>
        <v>188</v>
      </c>
    </row>
    <row r="221" spans="1:21">
      <c r="A221" s="1175"/>
      <c r="B221" s="312" t="s">
        <v>21</v>
      </c>
      <c r="C221" s="1021">
        <v>0</v>
      </c>
      <c r="D221" s="1022">
        <v>0</v>
      </c>
      <c r="E221" s="1022">
        <v>0</v>
      </c>
      <c r="F221" s="1022">
        <v>0</v>
      </c>
      <c r="G221" s="1023">
        <v>0</v>
      </c>
      <c r="H221" s="286"/>
      <c r="I221" s="1024">
        <f t="shared" si="163"/>
        <v>87</v>
      </c>
      <c r="J221" s="1025">
        <f t="shared" si="163"/>
        <v>0</v>
      </c>
      <c r="K221" s="286"/>
      <c r="L221" s="1024">
        <f t="shared" ref="L221:M222" si="164">L217</f>
        <v>78</v>
      </c>
      <c r="M221" s="1025">
        <f t="shared" si="164"/>
        <v>1</v>
      </c>
      <c r="N221" s="286"/>
      <c r="O221" s="1024">
        <f t="shared" ref="O221:O222" si="165">C221+I221+L221</f>
        <v>165</v>
      </c>
      <c r="P221" s="1026">
        <f t="shared" ref="P221:P222" si="166">D221+E221+F221+G221+J221+M221</f>
        <v>1</v>
      </c>
      <c r="Q221" s="1025">
        <f t="shared" ref="Q221:Q222" si="167">SUM(O221:P221)</f>
        <v>166</v>
      </c>
    </row>
    <row r="222" spans="1:21" ht="16.5" thickBot="1">
      <c r="A222" s="1176"/>
      <c r="B222" s="313" t="s">
        <v>22</v>
      </c>
      <c r="C222" s="1028">
        <v>0</v>
      </c>
      <c r="D222" s="1029">
        <v>0</v>
      </c>
      <c r="E222" s="1029">
        <v>0</v>
      </c>
      <c r="F222" s="1029">
        <v>0</v>
      </c>
      <c r="G222" s="1030">
        <v>0</v>
      </c>
      <c r="H222" s="286"/>
      <c r="I222" s="1031">
        <f t="shared" si="163"/>
        <v>0</v>
      </c>
      <c r="J222" s="1032">
        <f t="shared" si="163"/>
        <v>0</v>
      </c>
      <c r="K222" s="286"/>
      <c r="L222" s="1031">
        <f t="shared" si="164"/>
        <v>0</v>
      </c>
      <c r="M222" s="1032">
        <f t="shared" si="164"/>
        <v>0</v>
      </c>
      <c r="N222" s="286"/>
      <c r="O222" s="1031">
        <f t="shared" si="165"/>
        <v>0</v>
      </c>
      <c r="P222" s="1033">
        <f t="shared" si="166"/>
        <v>0</v>
      </c>
      <c r="Q222" s="1032">
        <f t="shared" si="167"/>
        <v>0</v>
      </c>
    </row>
    <row r="223" spans="1:21" ht="16.5" thickBot="1">
      <c r="A223" s="14"/>
      <c r="C223" s="293"/>
      <c r="D223" s="293"/>
      <c r="E223" s="293"/>
      <c r="F223" s="293"/>
      <c r="G223" s="293"/>
      <c r="H223" s="414"/>
      <c r="I223" s="293"/>
      <c r="J223" s="293"/>
      <c r="K223" s="414"/>
      <c r="L223" s="293"/>
      <c r="M223" s="293"/>
      <c r="N223" s="414"/>
      <c r="O223" s="293"/>
      <c r="P223" s="293"/>
      <c r="Q223" s="293"/>
    </row>
    <row r="224" spans="1:21" ht="16.5" thickBot="1">
      <c r="A224" s="273"/>
      <c r="B224" s="804" t="s">
        <v>19</v>
      </c>
      <c r="C224" s="416">
        <f t="shared" ref="C224:G226" si="168">C176+C196+C212+C220</f>
        <v>1181</v>
      </c>
      <c r="D224" s="416">
        <f t="shared" si="168"/>
        <v>1</v>
      </c>
      <c r="E224" s="416">
        <f t="shared" si="168"/>
        <v>6</v>
      </c>
      <c r="F224" s="416">
        <f t="shared" si="168"/>
        <v>629</v>
      </c>
      <c r="G224" s="416">
        <f t="shared" si="168"/>
        <v>116</v>
      </c>
      <c r="H224" s="430" t="e">
        <f>H176+H200+#REF!+H204+H216+H180+H184+H208+H192+H188+#REF!</f>
        <v>#REF!</v>
      </c>
      <c r="I224" s="415">
        <f t="shared" ref="I224:J226" si="169">I176+I196+I212+I220</f>
        <v>632</v>
      </c>
      <c r="J224" s="415">
        <f t="shared" si="169"/>
        <v>72</v>
      </c>
      <c r="K224" s="430" t="e">
        <f>K176+K200+#REF!+K204+K216+K180+K184+K208+K192+K188+#REF!</f>
        <v>#REF!</v>
      </c>
      <c r="L224" s="415">
        <f t="shared" ref="L224:M226" si="170">L176+L196+L212+L220</f>
        <v>701</v>
      </c>
      <c r="M224" s="415">
        <f t="shared" si="170"/>
        <v>80</v>
      </c>
      <c r="N224" s="430" t="e">
        <f>N176+N200+#REF!+N204+N216+N180+N184+N208+N192+N188+#REF!</f>
        <v>#REF!</v>
      </c>
      <c r="O224" s="415">
        <f>C224+I224+L224</f>
        <v>2514</v>
      </c>
      <c r="P224" s="416">
        <f>D224+E224+F224+G224+J224+M224</f>
        <v>904</v>
      </c>
      <c r="Q224" s="417">
        <f>O224+P224</f>
        <v>3418</v>
      </c>
    </row>
    <row r="225" spans="1:17" ht="16.5" thickBot="1">
      <c r="A225" s="275" t="s">
        <v>9</v>
      </c>
      <c r="B225" s="681" t="s">
        <v>21</v>
      </c>
      <c r="C225" s="416">
        <f t="shared" si="168"/>
        <v>896</v>
      </c>
      <c r="D225" s="416">
        <f t="shared" si="168"/>
        <v>1</v>
      </c>
      <c r="E225" s="416">
        <f t="shared" si="168"/>
        <v>4</v>
      </c>
      <c r="F225" s="416">
        <f t="shared" si="168"/>
        <v>482</v>
      </c>
      <c r="G225" s="416">
        <f t="shared" si="168"/>
        <v>70</v>
      </c>
      <c r="H225" s="430" t="e">
        <f>H177+H201+#REF!+H205+H217+H181+H185+H209+H193+H189+#REF!</f>
        <v>#REF!</v>
      </c>
      <c r="I225" s="415">
        <f t="shared" si="169"/>
        <v>542</v>
      </c>
      <c r="J225" s="415">
        <f t="shared" si="169"/>
        <v>63</v>
      </c>
      <c r="K225" s="430" t="e">
        <f>K177+K201+#REF!+K205+K217+K181+K185+K209+K193+K189+#REF!</f>
        <v>#REF!</v>
      </c>
      <c r="L225" s="415">
        <f t="shared" si="170"/>
        <v>608</v>
      </c>
      <c r="M225" s="415">
        <f t="shared" si="170"/>
        <v>72</v>
      </c>
      <c r="N225" s="430" t="e">
        <f>N177+N201+#REF!+N205+N217+N181+N185+N209+N193+N189+#REF!</f>
        <v>#REF!</v>
      </c>
      <c r="O225" s="415">
        <f t="shared" ref="O225:O226" si="171">C225+I225+L225</f>
        <v>2046</v>
      </c>
      <c r="P225" s="416">
        <f t="shared" ref="P225:P226" si="172">D225+E225+F225+G225+J225+M225</f>
        <v>692</v>
      </c>
      <c r="Q225" s="417">
        <f t="shared" ref="Q225:Q226" si="173">O225+P225</f>
        <v>2738</v>
      </c>
    </row>
    <row r="226" spans="1:17" ht="16.5" thickBot="1">
      <c r="A226" s="602"/>
      <c r="B226" s="658" t="s">
        <v>22</v>
      </c>
      <c r="C226" s="416">
        <f t="shared" si="168"/>
        <v>0</v>
      </c>
      <c r="D226" s="416">
        <f t="shared" si="168"/>
        <v>0</v>
      </c>
      <c r="E226" s="416">
        <f t="shared" si="168"/>
        <v>0</v>
      </c>
      <c r="F226" s="416">
        <f t="shared" si="168"/>
        <v>0</v>
      </c>
      <c r="G226" s="416">
        <f t="shared" si="168"/>
        <v>0</v>
      </c>
      <c r="H226" s="430"/>
      <c r="I226" s="415">
        <f t="shared" si="169"/>
        <v>0</v>
      </c>
      <c r="J226" s="415">
        <f t="shared" si="169"/>
        <v>0</v>
      </c>
      <c r="K226" s="430"/>
      <c r="L226" s="415">
        <f t="shared" si="170"/>
        <v>0</v>
      </c>
      <c r="M226" s="415">
        <f t="shared" si="170"/>
        <v>0</v>
      </c>
      <c r="N226" s="430"/>
      <c r="O226" s="415">
        <f t="shared" si="171"/>
        <v>0</v>
      </c>
      <c r="P226" s="416">
        <f t="shared" si="172"/>
        <v>0</v>
      </c>
      <c r="Q226" s="417">
        <f t="shared" si="173"/>
        <v>0</v>
      </c>
    </row>
    <row r="227" spans="1:17">
      <c r="A227" s="89" t="s">
        <v>40</v>
      </c>
      <c r="B227" s="24"/>
      <c r="C227" s="288"/>
      <c r="D227" s="288"/>
      <c r="E227" s="288"/>
      <c r="F227" s="288"/>
      <c r="G227" s="288"/>
      <c r="H227" s="288"/>
      <c r="I227" s="288"/>
      <c r="J227" s="288"/>
      <c r="K227" s="288"/>
      <c r="L227" s="288"/>
      <c r="M227" s="288"/>
      <c r="N227" s="288"/>
      <c r="O227" s="288"/>
      <c r="P227" s="288"/>
      <c r="Q227" s="288"/>
    </row>
    <row r="228" spans="1:17">
      <c r="A228" s="23"/>
      <c r="B228" s="24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88"/>
      <c r="P228" s="288"/>
      <c r="Q228" s="288"/>
    </row>
    <row r="229" spans="1:17">
      <c r="A229" s="89" t="s">
        <v>186</v>
      </c>
      <c r="B229" s="24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88"/>
      <c r="P229" s="288"/>
      <c r="Q229" s="288"/>
    </row>
    <row r="230" spans="1:17">
      <c r="A230" s="89" t="s">
        <v>187</v>
      </c>
      <c r="B230" s="24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</row>
    <row r="231" spans="1:17">
      <c r="A231" s="397" t="s">
        <v>123</v>
      </c>
      <c r="B231" s="24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</row>
    <row r="232" spans="1:17">
      <c r="A232" s="397" t="s">
        <v>263</v>
      </c>
      <c r="B232" s="24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</row>
    <row r="233" spans="1:17">
      <c r="A233" s="23"/>
      <c r="B233" s="24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</row>
    <row r="234" spans="1:17" ht="18.75">
      <c r="A234" s="1130" t="s">
        <v>26</v>
      </c>
      <c r="B234" s="1130"/>
      <c r="C234" s="1130"/>
      <c r="D234" s="1130"/>
      <c r="E234" s="1130"/>
      <c r="F234" s="1130"/>
      <c r="G234" s="1130"/>
      <c r="H234" s="1130"/>
      <c r="I234" s="1130"/>
      <c r="J234" s="1130"/>
      <c r="K234" s="1130"/>
      <c r="L234" s="1130"/>
      <c r="M234" s="1130"/>
      <c r="N234" s="1130"/>
      <c r="O234" s="1130"/>
      <c r="P234" s="1130"/>
      <c r="Q234" s="1130"/>
    </row>
    <row r="235" spans="1:17" ht="16.5" thickBot="1">
      <c r="A235" s="1112" t="s">
        <v>27</v>
      </c>
      <c r="B235" s="1112"/>
      <c r="C235" s="1112"/>
      <c r="D235" s="1112"/>
      <c r="E235" s="1112"/>
      <c r="F235" s="1112"/>
      <c r="G235" s="1112"/>
      <c r="H235" s="1112"/>
      <c r="I235" s="1112"/>
      <c r="J235" s="1112"/>
      <c r="K235" s="1112"/>
      <c r="L235" s="1112"/>
      <c r="M235" s="1112"/>
      <c r="N235" s="1112"/>
      <c r="O235" s="1112"/>
      <c r="P235" s="1112"/>
      <c r="Q235" s="1112"/>
    </row>
    <row r="236" spans="1:17" ht="24" thickBot="1">
      <c r="A236" s="1142" t="s">
        <v>51</v>
      </c>
      <c r="B236" s="1143"/>
      <c r="C236" s="1143"/>
      <c r="D236" s="1143"/>
      <c r="E236" s="1143"/>
      <c r="F236" s="1143"/>
      <c r="G236" s="1143"/>
      <c r="H236" s="1143"/>
      <c r="I236" s="1143"/>
      <c r="J236" s="1143"/>
      <c r="K236" s="1143"/>
      <c r="L236" s="1143"/>
      <c r="M236" s="1143"/>
      <c r="N236" s="1143"/>
      <c r="O236" s="1143"/>
      <c r="P236" s="1143"/>
      <c r="Q236" s="1144"/>
    </row>
    <row r="237" spans="1:17" ht="16.5" thickBot="1">
      <c r="A237" s="33"/>
      <c r="B237" s="32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</row>
    <row r="238" spans="1:17" ht="16.5">
      <c r="A238" s="40" t="s">
        <v>330</v>
      </c>
      <c r="B238" s="41"/>
      <c r="C238" s="1156" t="s">
        <v>166</v>
      </c>
      <c r="D238" s="1156"/>
      <c r="E238" s="1156"/>
      <c r="F238" s="1156"/>
      <c r="G238" s="1156"/>
      <c r="H238" s="1156"/>
      <c r="I238" s="1156"/>
      <c r="J238" s="1156"/>
      <c r="K238" s="243"/>
      <c r="L238" s="243"/>
      <c r="M238" s="243"/>
      <c r="N238" s="243"/>
      <c r="O238" s="244"/>
      <c r="P238" s="244"/>
      <c r="Q238" s="245"/>
    </row>
    <row r="239" spans="1:17" ht="16.5">
      <c r="A239" s="265" t="s">
        <v>150</v>
      </c>
      <c r="B239" s="266"/>
      <c r="C239" s="1157" t="s">
        <v>331</v>
      </c>
      <c r="D239" s="1157"/>
      <c r="E239" s="1157"/>
      <c r="F239" s="1157"/>
      <c r="G239" s="1157"/>
      <c r="H239" s="1157"/>
      <c r="I239" s="1157"/>
      <c r="J239" s="1157"/>
      <c r="K239" s="246"/>
      <c r="L239" s="246"/>
      <c r="M239" s="246"/>
      <c r="N239" s="246"/>
      <c r="O239" s="247"/>
      <c r="P239" s="247"/>
      <c r="Q239" s="248"/>
    </row>
    <row r="240" spans="1:17" ht="17.25" thickBot="1">
      <c r="A240" s="43" t="s">
        <v>334</v>
      </c>
      <c r="B240" s="44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50"/>
      <c r="P240" s="250"/>
      <c r="Q240" s="251"/>
    </row>
    <row r="241" spans="1:17" ht="16.5" thickBot="1">
      <c r="A241" s="33"/>
      <c r="B241" s="32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</row>
    <row r="242" spans="1:17" ht="17.25" thickBot="1">
      <c r="A242" s="72"/>
      <c r="B242" s="72"/>
      <c r="C242" s="58" t="s">
        <v>333</v>
      </c>
      <c r="D242" s="59"/>
      <c r="E242" s="59"/>
      <c r="F242" s="59"/>
      <c r="G242" s="59"/>
      <c r="H242" s="59"/>
      <c r="I242" s="59"/>
      <c r="J242" s="269"/>
      <c r="K242" s="269"/>
      <c r="L242" s="269"/>
      <c r="M242" s="269"/>
      <c r="N242" s="269"/>
      <c r="O242" s="1099"/>
      <c r="P242" s="252"/>
      <c r="Q242" s="241"/>
    </row>
    <row r="243" spans="1:17" ht="16.5" thickBot="1">
      <c r="A243" s="1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</row>
    <row r="244" spans="1:17" ht="19.5" thickBot="1">
      <c r="A244" s="574"/>
      <c r="B244" s="575"/>
      <c r="C244" s="581"/>
      <c r="D244" s="582" t="s">
        <v>2</v>
      </c>
      <c r="E244" s="582"/>
      <c r="F244" s="582"/>
      <c r="G244" s="583"/>
      <c r="H244" s="588"/>
      <c r="I244" s="1140" t="s">
        <v>34</v>
      </c>
      <c r="J244" s="1141"/>
      <c r="K244" s="588"/>
      <c r="L244" s="1140" t="s">
        <v>35</v>
      </c>
      <c r="M244" s="1141"/>
      <c r="N244" s="588"/>
      <c r="O244" s="589"/>
      <c r="P244" s="590" t="s">
        <v>9</v>
      </c>
      <c r="Q244" s="583"/>
    </row>
    <row r="245" spans="1:17" ht="73.5" thickBot="1">
      <c r="A245" s="596" t="s">
        <v>39</v>
      </c>
      <c r="B245" s="579"/>
      <c r="C245" s="584" t="s">
        <v>92</v>
      </c>
      <c r="D245" s="585" t="s">
        <v>93</v>
      </c>
      <c r="E245" s="586" t="s">
        <v>29</v>
      </c>
      <c r="F245" s="586" t="s">
        <v>30</v>
      </c>
      <c r="G245" s="587" t="s">
        <v>31</v>
      </c>
      <c r="H245" s="580"/>
      <c r="I245" s="584" t="s">
        <v>15</v>
      </c>
      <c r="J245" s="587" t="s">
        <v>32</v>
      </c>
      <c r="K245" s="580"/>
      <c r="L245" s="584" t="s">
        <v>15</v>
      </c>
      <c r="M245" s="587" t="s">
        <v>32</v>
      </c>
      <c r="N245" s="580"/>
      <c r="O245" s="584" t="s">
        <v>15</v>
      </c>
      <c r="P245" s="586" t="s">
        <v>32</v>
      </c>
      <c r="Q245" s="591" t="s">
        <v>9</v>
      </c>
    </row>
    <row r="246" spans="1:17" ht="16.5" thickBot="1">
      <c r="A246" s="576"/>
      <c r="B246" s="570"/>
      <c r="C246" s="570"/>
      <c r="D246" s="570"/>
      <c r="E246" s="570"/>
      <c r="F246" s="570"/>
      <c r="G246" s="570"/>
      <c r="H246" s="573"/>
      <c r="I246" s="570"/>
      <c r="J246" s="570"/>
      <c r="K246" s="573"/>
      <c r="L246" s="570"/>
      <c r="M246" s="570"/>
      <c r="N246" s="573"/>
      <c r="O246" s="570"/>
      <c r="P246" s="570"/>
      <c r="Q246" s="570"/>
    </row>
    <row r="247" spans="1:17" ht="16.5" thickBot="1">
      <c r="A247" s="471" t="s">
        <v>736</v>
      </c>
      <c r="B247" s="592" t="s">
        <v>19</v>
      </c>
      <c r="C247" s="683">
        <v>317</v>
      </c>
      <c r="D247" s="684">
        <v>0</v>
      </c>
      <c r="E247" s="684">
        <v>10</v>
      </c>
      <c r="F247" s="684">
        <v>260</v>
      </c>
      <c r="G247" s="685">
        <v>40</v>
      </c>
      <c r="H247" s="617"/>
      <c r="I247" s="683">
        <v>0</v>
      </c>
      <c r="J247" s="685">
        <v>0</v>
      </c>
      <c r="K247" s="617"/>
      <c r="L247" s="683">
        <v>0</v>
      </c>
      <c r="M247" s="685">
        <v>0</v>
      </c>
      <c r="N247" s="617"/>
      <c r="O247" s="235">
        <f>C247+I247+L247</f>
        <v>317</v>
      </c>
      <c r="P247" s="236">
        <f>D247+E247+F247+G247+J247+M247</f>
        <v>310</v>
      </c>
      <c r="Q247" s="237">
        <f>O247+P247</f>
        <v>627</v>
      </c>
    </row>
    <row r="248" spans="1:17" ht="16.5" thickBot="1">
      <c r="A248" s="923" t="s">
        <v>189</v>
      </c>
      <c r="B248" s="593" t="s">
        <v>21</v>
      </c>
      <c r="C248" s="686">
        <v>193</v>
      </c>
      <c r="D248" s="687">
        <v>0</v>
      </c>
      <c r="E248" s="687">
        <v>2</v>
      </c>
      <c r="F248" s="687">
        <v>125</v>
      </c>
      <c r="G248" s="688">
        <v>15</v>
      </c>
      <c r="H248" s="617"/>
      <c r="I248" s="686">
        <v>0</v>
      </c>
      <c r="J248" s="688">
        <v>0</v>
      </c>
      <c r="K248" s="617"/>
      <c r="L248" s="686">
        <v>0</v>
      </c>
      <c r="M248" s="688">
        <v>0</v>
      </c>
      <c r="N248" s="617"/>
      <c r="O248" s="235">
        <f t="shared" ref="O248:O249" si="174">C248+I248+L248</f>
        <v>193</v>
      </c>
      <c r="P248" s="236">
        <f t="shared" ref="P248:P249" si="175">D248+E248+F248+G248+J248+M248</f>
        <v>142</v>
      </c>
      <c r="Q248" s="237">
        <f t="shared" ref="Q248:Q249" si="176">O248+P248</f>
        <v>335</v>
      </c>
    </row>
    <row r="249" spans="1:17" ht="16.5" thickBot="1">
      <c r="A249" s="924"/>
      <c r="B249" s="594" t="s">
        <v>22</v>
      </c>
      <c r="C249" s="689">
        <v>0</v>
      </c>
      <c r="D249" s="690">
        <v>0</v>
      </c>
      <c r="E249" s="690">
        <v>0</v>
      </c>
      <c r="F249" s="690">
        <v>0</v>
      </c>
      <c r="G249" s="691">
        <v>0</v>
      </c>
      <c r="H249" s="617"/>
      <c r="I249" s="689">
        <v>0</v>
      </c>
      <c r="J249" s="691">
        <v>0</v>
      </c>
      <c r="K249" s="617"/>
      <c r="L249" s="689">
        <v>0</v>
      </c>
      <c r="M249" s="691">
        <v>0</v>
      </c>
      <c r="N249" s="617"/>
      <c r="O249" s="235">
        <f t="shared" si="174"/>
        <v>0</v>
      </c>
      <c r="P249" s="236">
        <f t="shared" si="175"/>
        <v>0</v>
      </c>
      <c r="Q249" s="237">
        <f t="shared" si="176"/>
        <v>0</v>
      </c>
    </row>
    <row r="250" spans="1:17" ht="16.5" thickBot="1">
      <c r="A250" s="14"/>
      <c r="B250" s="570"/>
      <c r="C250" s="837"/>
      <c r="D250" s="837"/>
      <c r="E250" s="837"/>
      <c r="F250" s="837"/>
      <c r="G250" s="837"/>
      <c r="H250" s="617"/>
      <c r="I250" s="837"/>
      <c r="J250" s="837"/>
      <c r="K250" s="617"/>
      <c r="L250" s="837"/>
      <c r="M250" s="837"/>
      <c r="N250" s="617"/>
      <c r="O250" s="837"/>
      <c r="P250" s="837"/>
      <c r="Q250" s="837"/>
    </row>
    <row r="251" spans="1:17">
      <c r="A251" s="273" t="s">
        <v>737</v>
      </c>
      <c r="B251" s="592" t="s">
        <v>19</v>
      </c>
      <c r="C251" s="683">
        <v>0</v>
      </c>
      <c r="D251" s="684">
        <v>0</v>
      </c>
      <c r="E251" s="684">
        <v>0</v>
      </c>
      <c r="F251" s="684">
        <v>0</v>
      </c>
      <c r="G251" s="685">
        <v>0</v>
      </c>
      <c r="H251" s="617"/>
      <c r="I251" s="683">
        <v>14</v>
      </c>
      <c r="J251" s="685">
        <v>25</v>
      </c>
      <c r="K251" s="617"/>
      <c r="L251" s="683">
        <v>44</v>
      </c>
      <c r="M251" s="685">
        <v>20</v>
      </c>
      <c r="N251" s="617"/>
      <c r="O251" s="235">
        <v>54</v>
      </c>
      <c r="P251" s="236">
        <v>45</v>
      </c>
      <c r="Q251" s="237">
        <v>99</v>
      </c>
    </row>
    <row r="252" spans="1:17">
      <c r="A252" s="680" t="s">
        <v>738</v>
      </c>
      <c r="B252" s="593" t="s">
        <v>21</v>
      </c>
      <c r="C252" s="686">
        <v>0</v>
      </c>
      <c r="D252" s="687">
        <v>0</v>
      </c>
      <c r="E252" s="687">
        <v>0</v>
      </c>
      <c r="F252" s="687">
        <v>0</v>
      </c>
      <c r="G252" s="688">
        <v>0</v>
      </c>
      <c r="H252" s="617"/>
      <c r="I252" s="686">
        <v>9</v>
      </c>
      <c r="J252" s="688">
        <v>18</v>
      </c>
      <c r="K252" s="617"/>
      <c r="L252" s="686">
        <v>35</v>
      </c>
      <c r="M252" s="688">
        <v>13</v>
      </c>
      <c r="N252" s="617"/>
      <c r="O252" s="401">
        <v>44</v>
      </c>
      <c r="P252" s="402">
        <v>31</v>
      </c>
      <c r="Q252" s="406">
        <v>75</v>
      </c>
    </row>
    <row r="253" spans="1:17" ht="16.5" thickBot="1">
      <c r="A253" s="602" t="s">
        <v>739</v>
      </c>
      <c r="B253" s="594" t="s">
        <v>22</v>
      </c>
      <c r="C253" s="689">
        <v>0</v>
      </c>
      <c r="D253" s="690">
        <v>0</v>
      </c>
      <c r="E253" s="690">
        <v>0</v>
      </c>
      <c r="F253" s="690">
        <v>0</v>
      </c>
      <c r="G253" s="691">
        <v>0</v>
      </c>
      <c r="H253" s="617"/>
      <c r="I253" s="689">
        <v>0</v>
      </c>
      <c r="J253" s="691">
        <v>0</v>
      </c>
      <c r="K253" s="617"/>
      <c r="L253" s="689">
        <v>0</v>
      </c>
      <c r="M253" s="691">
        <v>0</v>
      </c>
      <c r="N253" s="617"/>
      <c r="O253" s="403">
        <v>0</v>
      </c>
      <c r="P253" s="404">
        <v>0</v>
      </c>
      <c r="Q253" s="407">
        <v>0</v>
      </c>
    </row>
    <row r="254" spans="1:17" ht="16.5" thickBot="1">
      <c r="A254" s="14"/>
      <c r="B254" s="570"/>
      <c r="C254" s="837"/>
      <c r="D254" s="837"/>
      <c r="E254" s="837"/>
      <c r="F254" s="837"/>
      <c r="G254" s="837"/>
      <c r="H254" s="617"/>
      <c r="I254" s="837"/>
      <c r="J254" s="837"/>
      <c r="K254" s="617"/>
      <c r="L254" s="837"/>
      <c r="M254" s="837"/>
      <c r="N254" s="617"/>
      <c r="O254" s="837"/>
      <c r="P254" s="837"/>
      <c r="Q254" s="837"/>
    </row>
    <row r="255" spans="1:17" ht="16.5" thickBot="1">
      <c r="A255" s="273" t="s">
        <v>737</v>
      </c>
      <c r="B255" s="592" t="s">
        <v>19</v>
      </c>
      <c r="C255" s="683">
        <v>0</v>
      </c>
      <c r="D255" s="684">
        <v>0</v>
      </c>
      <c r="E255" s="684">
        <v>0</v>
      </c>
      <c r="F255" s="684">
        <v>0</v>
      </c>
      <c r="G255" s="685">
        <v>0</v>
      </c>
      <c r="H255" s="617"/>
      <c r="I255" s="683">
        <v>6</v>
      </c>
      <c r="J255" s="685">
        <v>4</v>
      </c>
      <c r="K255" s="617"/>
      <c r="L255" s="683">
        <v>17</v>
      </c>
      <c r="M255" s="685">
        <v>2</v>
      </c>
      <c r="N255" s="617"/>
      <c r="O255" s="235">
        <f>I255+L255</f>
        <v>23</v>
      </c>
      <c r="P255" s="235">
        <f>J255+M255</f>
        <v>6</v>
      </c>
      <c r="Q255" s="237">
        <f>O255+P255</f>
        <v>29</v>
      </c>
    </row>
    <row r="256" spans="1:17" ht="16.5" thickBot="1">
      <c r="A256" s="680" t="s">
        <v>738</v>
      </c>
      <c r="B256" s="593" t="s">
        <v>21</v>
      </c>
      <c r="C256" s="686">
        <v>0</v>
      </c>
      <c r="D256" s="687">
        <v>0</v>
      </c>
      <c r="E256" s="687">
        <v>0</v>
      </c>
      <c r="F256" s="687">
        <v>0</v>
      </c>
      <c r="G256" s="688">
        <v>0</v>
      </c>
      <c r="H256" s="617"/>
      <c r="I256" s="686">
        <v>2</v>
      </c>
      <c r="J256" s="688">
        <v>3</v>
      </c>
      <c r="K256" s="617"/>
      <c r="L256" s="686">
        <v>13</v>
      </c>
      <c r="M256" s="688">
        <v>1</v>
      </c>
      <c r="N256" s="617"/>
      <c r="O256" s="235">
        <f t="shared" ref="O256:P257" si="177">I256+L256</f>
        <v>15</v>
      </c>
      <c r="P256" s="235">
        <f t="shared" si="177"/>
        <v>4</v>
      </c>
      <c r="Q256" s="237">
        <f t="shared" ref="Q256:Q257" si="178">O256+P256</f>
        <v>19</v>
      </c>
    </row>
    <row r="257" spans="1:17" ht="16.5" thickBot="1">
      <c r="A257" s="884" t="s">
        <v>838</v>
      </c>
      <c r="B257" s="594" t="s">
        <v>22</v>
      </c>
      <c r="C257" s="689">
        <v>0</v>
      </c>
      <c r="D257" s="690">
        <v>0</v>
      </c>
      <c r="E257" s="690">
        <v>0</v>
      </c>
      <c r="F257" s="690">
        <v>0</v>
      </c>
      <c r="G257" s="691">
        <v>0</v>
      </c>
      <c r="H257" s="617"/>
      <c r="I257" s="689">
        <v>0</v>
      </c>
      <c r="J257" s="691">
        <v>0</v>
      </c>
      <c r="K257" s="617"/>
      <c r="L257" s="689">
        <v>0</v>
      </c>
      <c r="M257" s="691">
        <v>0</v>
      </c>
      <c r="N257" s="617"/>
      <c r="O257" s="235">
        <f t="shared" si="177"/>
        <v>0</v>
      </c>
      <c r="P257" s="235">
        <f t="shared" si="177"/>
        <v>0</v>
      </c>
      <c r="Q257" s="237">
        <f t="shared" si="178"/>
        <v>0</v>
      </c>
    </row>
    <row r="258" spans="1:17" ht="16.5" thickBot="1">
      <c r="A258" s="14"/>
      <c r="B258" s="570"/>
      <c r="C258" s="837"/>
      <c r="D258" s="837"/>
      <c r="E258" s="837"/>
      <c r="F258" s="837"/>
      <c r="G258" s="837"/>
      <c r="H258" s="617"/>
      <c r="I258" s="837"/>
      <c r="J258" s="837"/>
      <c r="K258" s="617"/>
      <c r="L258" s="837"/>
      <c r="M258" s="837"/>
      <c r="N258" s="617"/>
      <c r="O258" s="837"/>
      <c r="P258" s="837"/>
      <c r="Q258" s="837"/>
    </row>
    <row r="259" spans="1:17" ht="16.5" thickBot="1">
      <c r="A259" s="1153" t="s">
        <v>740</v>
      </c>
      <c r="B259" s="592" t="s">
        <v>19</v>
      </c>
      <c r="C259" s="683">
        <f>C247</f>
        <v>317</v>
      </c>
      <c r="D259" s="683">
        <f t="shared" ref="D259:G259" si="179">D247</f>
        <v>0</v>
      </c>
      <c r="E259" s="683">
        <f t="shared" si="179"/>
        <v>10</v>
      </c>
      <c r="F259" s="683">
        <f t="shared" si="179"/>
        <v>260</v>
      </c>
      <c r="G259" s="683">
        <f t="shared" si="179"/>
        <v>40</v>
      </c>
      <c r="H259" s="617"/>
      <c r="I259" s="683">
        <f>I247+I251+I255</f>
        <v>20</v>
      </c>
      <c r="J259" s="1102">
        <f t="shared" ref="J259:M259" si="180">J247+J251+J255</f>
        <v>29</v>
      </c>
      <c r="K259" s="617">
        <f t="shared" si="180"/>
        <v>0</v>
      </c>
      <c r="L259" s="683">
        <f t="shared" si="180"/>
        <v>61</v>
      </c>
      <c r="M259" s="1102">
        <f t="shared" si="180"/>
        <v>22</v>
      </c>
      <c r="N259" s="617"/>
      <c r="O259" s="235">
        <f>C259+I259+L259</f>
        <v>398</v>
      </c>
      <c r="P259" s="235">
        <f>D259+E259+F259+G259+J259+M259</f>
        <v>361</v>
      </c>
      <c r="Q259" s="237">
        <f>O259+P259</f>
        <v>759</v>
      </c>
    </row>
    <row r="260" spans="1:17" ht="16.5" thickBot="1">
      <c r="A260" s="1154"/>
      <c r="B260" s="593" t="s">
        <v>21</v>
      </c>
      <c r="C260" s="683">
        <f t="shared" ref="C260:G261" si="181">C248</f>
        <v>193</v>
      </c>
      <c r="D260" s="683">
        <f t="shared" si="181"/>
        <v>0</v>
      </c>
      <c r="E260" s="683">
        <f t="shared" si="181"/>
        <v>2</v>
      </c>
      <c r="F260" s="683">
        <f t="shared" si="181"/>
        <v>125</v>
      </c>
      <c r="G260" s="683">
        <f t="shared" si="181"/>
        <v>15</v>
      </c>
      <c r="H260" s="617"/>
      <c r="I260" s="683">
        <f t="shared" ref="I260:M261" si="182">I248+I252+I256</f>
        <v>11</v>
      </c>
      <c r="J260" s="1102">
        <f t="shared" si="182"/>
        <v>21</v>
      </c>
      <c r="K260" s="617">
        <f t="shared" si="182"/>
        <v>0</v>
      </c>
      <c r="L260" s="683">
        <f t="shared" si="182"/>
        <v>48</v>
      </c>
      <c r="M260" s="1102">
        <f t="shared" si="182"/>
        <v>14</v>
      </c>
      <c r="N260" s="617"/>
      <c r="O260" s="235">
        <f t="shared" ref="O260:O261" si="183">C260+I260+L260</f>
        <v>252</v>
      </c>
      <c r="P260" s="235">
        <f t="shared" ref="P260:P261" si="184">D260+E260+F260+G260+J260+M260</f>
        <v>177</v>
      </c>
      <c r="Q260" s="237">
        <f t="shared" ref="Q260:Q261" si="185">O260+P260</f>
        <v>429</v>
      </c>
    </row>
    <row r="261" spans="1:17" ht="16.5" thickBot="1">
      <c r="A261" s="1155"/>
      <c r="B261" s="594" t="s">
        <v>22</v>
      </c>
      <c r="C261" s="683">
        <f t="shared" si="181"/>
        <v>0</v>
      </c>
      <c r="D261" s="683">
        <f t="shared" si="181"/>
        <v>0</v>
      </c>
      <c r="E261" s="683">
        <f t="shared" si="181"/>
        <v>0</v>
      </c>
      <c r="F261" s="683">
        <f t="shared" si="181"/>
        <v>0</v>
      </c>
      <c r="G261" s="683">
        <f t="shared" si="181"/>
        <v>0</v>
      </c>
      <c r="H261" s="617"/>
      <c r="I261" s="462">
        <f t="shared" si="182"/>
        <v>0</v>
      </c>
      <c r="J261" s="1103">
        <f t="shared" si="182"/>
        <v>0</v>
      </c>
      <c r="K261" s="617">
        <f t="shared" si="182"/>
        <v>0</v>
      </c>
      <c r="L261" s="462">
        <f t="shared" si="182"/>
        <v>0</v>
      </c>
      <c r="M261" s="1103">
        <f t="shared" si="182"/>
        <v>0</v>
      </c>
      <c r="N261" s="617"/>
      <c r="O261" s="235">
        <f t="shared" si="183"/>
        <v>0</v>
      </c>
      <c r="P261" s="235">
        <f t="shared" si="184"/>
        <v>0</v>
      </c>
      <c r="Q261" s="237">
        <f t="shared" si="185"/>
        <v>0</v>
      </c>
    </row>
    <row r="262" spans="1:17" ht="16.5" thickBot="1">
      <c r="A262" s="14"/>
      <c r="B262" s="570"/>
      <c r="C262" s="837"/>
      <c r="D262" s="837"/>
      <c r="E262" s="837"/>
      <c r="F262" s="837"/>
      <c r="G262" s="837"/>
      <c r="H262" s="617"/>
      <c r="I262" s="837"/>
      <c r="J262" s="837"/>
      <c r="K262" s="617"/>
      <c r="L262" s="837"/>
      <c r="M262" s="837"/>
      <c r="N262" s="617"/>
      <c r="O262" s="837"/>
      <c r="P262" s="837"/>
      <c r="Q262" s="837"/>
    </row>
    <row r="263" spans="1:17" ht="16.5" thickBot="1">
      <c r="A263" s="273" t="s">
        <v>737</v>
      </c>
      <c r="B263" s="592" t="s">
        <v>19</v>
      </c>
      <c r="C263" s="683">
        <f>74+19</f>
        <v>93</v>
      </c>
      <c r="D263" s="684">
        <v>0</v>
      </c>
      <c r="E263" s="684">
        <v>0</v>
      </c>
      <c r="F263" s="684">
        <v>0</v>
      </c>
      <c r="G263" s="685">
        <v>0</v>
      </c>
      <c r="H263" s="617"/>
      <c r="I263" s="683">
        <v>265</v>
      </c>
      <c r="J263" s="685">
        <v>63</v>
      </c>
      <c r="K263" s="617"/>
      <c r="L263" s="683">
        <v>307</v>
      </c>
      <c r="M263" s="685">
        <v>41</v>
      </c>
      <c r="N263" s="617"/>
      <c r="O263" s="235">
        <f>C263+I263+L263</f>
        <v>665</v>
      </c>
      <c r="P263" s="235">
        <f>J263+M263</f>
        <v>104</v>
      </c>
      <c r="Q263" s="237">
        <f>O263+P263</f>
        <v>769</v>
      </c>
    </row>
    <row r="264" spans="1:17" ht="16.5" thickBot="1">
      <c r="A264" s="680" t="s">
        <v>741</v>
      </c>
      <c r="B264" s="593" t="s">
        <v>21</v>
      </c>
      <c r="C264" s="686">
        <f>30+8</f>
        <v>38</v>
      </c>
      <c r="D264" s="687">
        <v>0</v>
      </c>
      <c r="E264" s="687">
        <v>0</v>
      </c>
      <c r="F264" s="687">
        <v>0</v>
      </c>
      <c r="G264" s="688">
        <v>0</v>
      </c>
      <c r="H264" s="617"/>
      <c r="I264" s="686">
        <v>126</v>
      </c>
      <c r="J264" s="688">
        <v>19</v>
      </c>
      <c r="K264" s="617"/>
      <c r="L264" s="686">
        <v>170</v>
      </c>
      <c r="M264" s="688">
        <v>12</v>
      </c>
      <c r="N264" s="617"/>
      <c r="O264" s="235">
        <f t="shared" ref="O264:O265" si="186">C264+I264+L264</f>
        <v>334</v>
      </c>
      <c r="P264" s="235">
        <f t="shared" ref="P264:P265" si="187">J264+M264</f>
        <v>31</v>
      </c>
      <c r="Q264" s="237">
        <f t="shared" ref="Q264:Q265" si="188">O264+P264</f>
        <v>365</v>
      </c>
    </row>
    <row r="265" spans="1:17" ht="16.5" thickBot="1">
      <c r="A265" s="602"/>
      <c r="B265" s="594" t="s">
        <v>22</v>
      </c>
      <c r="C265" s="689">
        <v>0</v>
      </c>
      <c r="D265" s="690">
        <v>0</v>
      </c>
      <c r="E265" s="690">
        <v>0</v>
      </c>
      <c r="F265" s="690">
        <v>0</v>
      </c>
      <c r="G265" s="691">
        <v>0</v>
      </c>
      <c r="H265" s="617"/>
      <c r="I265" s="689">
        <v>0</v>
      </c>
      <c r="J265" s="691">
        <v>0</v>
      </c>
      <c r="K265" s="617"/>
      <c r="L265" s="689">
        <v>0</v>
      </c>
      <c r="M265" s="691">
        <v>0</v>
      </c>
      <c r="N265" s="617"/>
      <c r="O265" s="235">
        <f t="shared" si="186"/>
        <v>0</v>
      </c>
      <c r="P265" s="235">
        <f t="shared" si="187"/>
        <v>0</v>
      </c>
      <c r="Q265" s="237">
        <f t="shared" si="188"/>
        <v>0</v>
      </c>
    </row>
    <row r="266" spans="1:17" ht="16.5" thickBot="1">
      <c r="A266" s="14"/>
      <c r="B266" s="570"/>
      <c r="C266" s="837"/>
      <c r="D266" s="837"/>
      <c r="E266" s="837"/>
      <c r="F266" s="837"/>
      <c r="G266" s="837"/>
      <c r="H266" s="617"/>
      <c r="I266" s="837"/>
      <c r="J266" s="837"/>
      <c r="K266" s="617"/>
      <c r="L266" s="837"/>
      <c r="M266" s="837"/>
      <c r="N266" s="617"/>
      <c r="O266" s="837"/>
      <c r="P266" s="837"/>
      <c r="Q266" s="837"/>
    </row>
    <row r="267" spans="1:17" ht="16.5" thickBot="1">
      <c r="A267" s="1153" t="s">
        <v>742</v>
      </c>
      <c r="B267" s="601" t="s">
        <v>19</v>
      </c>
      <c r="C267" s="683">
        <f>74+19</f>
        <v>93</v>
      </c>
      <c r="D267" s="684">
        <v>0</v>
      </c>
      <c r="E267" s="684">
        <v>0</v>
      </c>
      <c r="F267" s="684">
        <v>0</v>
      </c>
      <c r="G267" s="685">
        <v>0</v>
      </c>
      <c r="H267" s="617"/>
      <c r="I267" s="683">
        <v>265</v>
      </c>
      <c r="J267" s="685">
        <v>63</v>
      </c>
      <c r="K267" s="617"/>
      <c r="L267" s="683">
        <v>307</v>
      </c>
      <c r="M267" s="685">
        <v>41</v>
      </c>
      <c r="N267" s="617"/>
      <c r="O267" s="235">
        <f>C267+I267+L267</f>
        <v>665</v>
      </c>
      <c r="P267" s="235">
        <f>J267+M267</f>
        <v>104</v>
      </c>
      <c r="Q267" s="237">
        <f>O267+P267</f>
        <v>769</v>
      </c>
    </row>
    <row r="268" spans="1:17" ht="16.5" thickBot="1">
      <c r="A268" s="1154"/>
      <c r="B268" s="603" t="s">
        <v>21</v>
      </c>
      <c r="C268" s="686">
        <f>30+8</f>
        <v>38</v>
      </c>
      <c r="D268" s="687">
        <v>0</v>
      </c>
      <c r="E268" s="687">
        <v>0</v>
      </c>
      <c r="F268" s="687">
        <v>0</v>
      </c>
      <c r="G268" s="688">
        <v>0</v>
      </c>
      <c r="H268" s="617"/>
      <c r="I268" s="686">
        <v>126</v>
      </c>
      <c r="J268" s="688">
        <v>19</v>
      </c>
      <c r="K268" s="617"/>
      <c r="L268" s="686">
        <v>170</v>
      </c>
      <c r="M268" s="688">
        <v>12</v>
      </c>
      <c r="N268" s="617"/>
      <c r="O268" s="235">
        <f t="shared" ref="O268:O269" si="189">C268+I268+L268</f>
        <v>334</v>
      </c>
      <c r="P268" s="235">
        <f t="shared" ref="P268:P269" si="190">J268+M268</f>
        <v>31</v>
      </c>
      <c r="Q268" s="237">
        <f t="shared" ref="Q268:Q269" si="191">O268+P268</f>
        <v>365</v>
      </c>
    </row>
    <row r="269" spans="1:17" ht="16.5" thickBot="1">
      <c r="A269" s="1155"/>
      <c r="B269" s="604" t="s">
        <v>22</v>
      </c>
      <c r="C269" s="689">
        <v>0</v>
      </c>
      <c r="D269" s="690">
        <v>0</v>
      </c>
      <c r="E269" s="690">
        <v>0</v>
      </c>
      <c r="F269" s="690">
        <v>0</v>
      </c>
      <c r="G269" s="691">
        <v>0</v>
      </c>
      <c r="H269" s="617"/>
      <c r="I269" s="689">
        <v>0</v>
      </c>
      <c r="J269" s="691">
        <v>0</v>
      </c>
      <c r="K269" s="617"/>
      <c r="L269" s="689">
        <v>0</v>
      </c>
      <c r="M269" s="691">
        <v>0</v>
      </c>
      <c r="N269" s="617"/>
      <c r="O269" s="235">
        <f t="shared" si="189"/>
        <v>0</v>
      </c>
      <c r="P269" s="235">
        <f t="shared" si="190"/>
        <v>0</v>
      </c>
      <c r="Q269" s="237">
        <f t="shared" si="191"/>
        <v>0</v>
      </c>
    </row>
    <row r="270" spans="1:17" ht="16.5" thickBot="1">
      <c r="A270" s="14"/>
      <c r="B270" s="570"/>
      <c r="C270" s="837"/>
      <c r="D270" s="837"/>
      <c r="E270" s="837"/>
      <c r="F270" s="837"/>
      <c r="G270" s="837"/>
      <c r="H270" s="617"/>
      <c r="I270" s="837"/>
      <c r="J270" s="837"/>
      <c r="K270" s="617"/>
      <c r="L270" s="837"/>
      <c r="M270" s="837"/>
      <c r="N270" s="617"/>
      <c r="O270" s="837"/>
      <c r="P270" s="837"/>
      <c r="Q270" s="837"/>
    </row>
    <row r="271" spans="1:17" ht="16.5" thickBot="1">
      <c r="A271" s="273" t="s">
        <v>737</v>
      </c>
      <c r="B271" s="592" t="s">
        <v>19</v>
      </c>
      <c r="C271" s="683">
        <v>6</v>
      </c>
      <c r="D271" s="684">
        <v>0</v>
      </c>
      <c r="E271" s="684">
        <v>0</v>
      </c>
      <c r="F271" s="684">
        <v>8</v>
      </c>
      <c r="G271" s="685">
        <v>1</v>
      </c>
      <c r="H271" s="617"/>
      <c r="I271" s="683">
        <v>16</v>
      </c>
      <c r="J271" s="685">
        <v>12</v>
      </c>
      <c r="K271" s="617"/>
      <c r="L271" s="683">
        <v>52</v>
      </c>
      <c r="M271" s="685">
        <v>45</v>
      </c>
      <c r="N271" s="617"/>
      <c r="O271" s="235">
        <f>C271+I271+L271</f>
        <v>74</v>
      </c>
      <c r="P271" s="236">
        <f>D271+E271+F271+G271+J271+M271</f>
        <v>66</v>
      </c>
      <c r="Q271" s="237">
        <f>O271+P271</f>
        <v>140</v>
      </c>
    </row>
    <row r="272" spans="1:17" ht="16.5" thickBot="1">
      <c r="A272" s="680" t="s">
        <v>743</v>
      </c>
      <c r="B272" s="593" t="s">
        <v>21</v>
      </c>
      <c r="C272" s="686">
        <v>5</v>
      </c>
      <c r="D272" s="687">
        <v>0</v>
      </c>
      <c r="E272" s="687">
        <v>0</v>
      </c>
      <c r="F272" s="687">
        <v>5</v>
      </c>
      <c r="G272" s="688">
        <v>0</v>
      </c>
      <c r="H272" s="617"/>
      <c r="I272" s="686">
        <v>12</v>
      </c>
      <c r="J272" s="688">
        <v>6</v>
      </c>
      <c r="K272" s="617"/>
      <c r="L272" s="686">
        <v>33</v>
      </c>
      <c r="M272" s="688">
        <v>18</v>
      </c>
      <c r="N272" s="617"/>
      <c r="O272" s="235">
        <f t="shared" ref="O272:O273" si="192">C272+I272+L272</f>
        <v>50</v>
      </c>
      <c r="P272" s="236">
        <f t="shared" ref="P272:P273" si="193">D272+E272+F272+G272+J272+M272</f>
        <v>29</v>
      </c>
      <c r="Q272" s="237">
        <f t="shared" ref="Q272:Q273" si="194">O272+P272</f>
        <v>79</v>
      </c>
    </row>
    <row r="273" spans="1:17" ht="16.5" thickBot="1">
      <c r="A273" s="602"/>
      <c r="B273" s="594" t="s">
        <v>22</v>
      </c>
      <c r="C273" s="689">
        <v>0</v>
      </c>
      <c r="D273" s="690">
        <v>0</v>
      </c>
      <c r="E273" s="690">
        <v>0</v>
      </c>
      <c r="F273" s="690">
        <v>0</v>
      </c>
      <c r="G273" s="691">
        <v>0</v>
      </c>
      <c r="H273" s="617"/>
      <c r="I273" s="689">
        <v>0</v>
      </c>
      <c r="J273" s="691">
        <v>0</v>
      </c>
      <c r="K273" s="617"/>
      <c r="L273" s="689">
        <v>0</v>
      </c>
      <c r="M273" s="691">
        <v>0</v>
      </c>
      <c r="N273" s="617"/>
      <c r="O273" s="235">
        <f t="shared" si="192"/>
        <v>0</v>
      </c>
      <c r="P273" s="236">
        <f t="shared" si="193"/>
        <v>0</v>
      </c>
      <c r="Q273" s="237">
        <f t="shared" si="194"/>
        <v>0</v>
      </c>
    </row>
    <row r="274" spans="1:17" ht="16.5" thickBot="1">
      <c r="A274" s="14"/>
      <c r="B274" s="570"/>
      <c r="C274" s="837"/>
      <c r="D274" s="837"/>
      <c r="E274" s="837"/>
      <c r="F274" s="837"/>
      <c r="G274" s="837"/>
      <c r="H274" s="617"/>
      <c r="I274" s="837"/>
      <c r="J274" s="837"/>
      <c r="K274" s="617"/>
      <c r="L274" s="837"/>
      <c r="M274" s="837"/>
      <c r="N274" s="617"/>
      <c r="O274" s="837"/>
      <c r="P274" s="837"/>
      <c r="Q274" s="837"/>
    </row>
    <row r="275" spans="1:17">
      <c r="A275" s="273" t="s">
        <v>737</v>
      </c>
      <c r="B275" s="592" t="s">
        <v>19</v>
      </c>
      <c r="C275" s="683">
        <v>0</v>
      </c>
      <c r="D275" s="684">
        <v>0</v>
      </c>
      <c r="E275" s="684">
        <v>0</v>
      </c>
      <c r="F275" s="684">
        <v>0</v>
      </c>
      <c r="G275" s="685">
        <v>0</v>
      </c>
      <c r="H275" s="617"/>
      <c r="I275" s="683">
        <v>11</v>
      </c>
      <c r="J275" s="685">
        <v>12</v>
      </c>
      <c r="K275" s="617"/>
      <c r="L275" s="683">
        <v>0</v>
      </c>
      <c r="M275" s="685">
        <v>0</v>
      </c>
      <c r="N275" s="617"/>
      <c r="O275" s="235">
        <v>11</v>
      </c>
      <c r="P275" s="236">
        <v>12</v>
      </c>
      <c r="Q275" s="237">
        <v>23</v>
      </c>
    </row>
    <row r="276" spans="1:17">
      <c r="A276" s="680" t="s">
        <v>743</v>
      </c>
      <c r="B276" s="593" t="s">
        <v>21</v>
      </c>
      <c r="C276" s="686">
        <v>0</v>
      </c>
      <c r="D276" s="687">
        <v>0</v>
      </c>
      <c r="E276" s="687">
        <v>0</v>
      </c>
      <c r="F276" s="687">
        <v>0</v>
      </c>
      <c r="G276" s="688">
        <v>0</v>
      </c>
      <c r="H276" s="617"/>
      <c r="I276" s="686">
        <v>7</v>
      </c>
      <c r="J276" s="688">
        <v>4</v>
      </c>
      <c r="K276" s="617"/>
      <c r="L276" s="686">
        <v>0</v>
      </c>
      <c r="M276" s="688">
        <v>0</v>
      </c>
      <c r="N276" s="617"/>
      <c r="O276" s="401">
        <v>7</v>
      </c>
      <c r="P276" s="402">
        <v>4</v>
      </c>
      <c r="Q276" s="406">
        <v>11</v>
      </c>
    </row>
    <row r="277" spans="1:17" ht="16.5" thickBot="1">
      <c r="A277" s="276" t="s">
        <v>744</v>
      </c>
      <c r="B277" s="594" t="s">
        <v>22</v>
      </c>
      <c r="C277" s="689">
        <v>0</v>
      </c>
      <c r="D277" s="690">
        <v>0</v>
      </c>
      <c r="E277" s="690">
        <v>0</v>
      </c>
      <c r="F277" s="690">
        <v>0</v>
      </c>
      <c r="G277" s="691">
        <v>0</v>
      </c>
      <c r="H277" s="617"/>
      <c r="I277" s="689">
        <v>0</v>
      </c>
      <c r="J277" s="691">
        <v>0</v>
      </c>
      <c r="K277" s="617"/>
      <c r="L277" s="689">
        <v>0</v>
      </c>
      <c r="M277" s="691">
        <v>0</v>
      </c>
      <c r="N277" s="617"/>
      <c r="O277" s="403">
        <v>0</v>
      </c>
      <c r="P277" s="404">
        <v>0</v>
      </c>
      <c r="Q277" s="407">
        <v>0</v>
      </c>
    </row>
    <row r="278" spans="1:17" ht="16.5" thickBot="1">
      <c r="A278" s="14"/>
      <c r="B278" s="570"/>
      <c r="C278" s="837"/>
      <c r="D278" s="837"/>
      <c r="E278" s="837"/>
      <c r="F278" s="837"/>
      <c r="G278" s="837"/>
      <c r="H278" s="617"/>
      <c r="I278" s="837"/>
      <c r="J278" s="837"/>
      <c r="K278" s="617"/>
      <c r="L278" s="837"/>
      <c r="M278" s="837"/>
      <c r="N278" s="617"/>
      <c r="O278" s="837"/>
      <c r="P278" s="837"/>
      <c r="Q278" s="837"/>
    </row>
    <row r="279" spans="1:17" ht="16.5" thickBot="1">
      <c r="A279" s="1150" t="s">
        <v>745</v>
      </c>
      <c r="B279" s="601" t="s">
        <v>19</v>
      </c>
      <c r="C279" s="683">
        <v>6</v>
      </c>
      <c r="D279" s="684">
        <v>0</v>
      </c>
      <c r="E279" s="684">
        <v>0</v>
      </c>
      <c r="F279" s="684">
        <v>8</v>
      </c>
      <c r="G279" s="685">
        <v>1</v>
      </c>
      <c r="H279" s="617"/>
      <c r="I279" s="683">
        <f>I271+I275</f>
        <v>27</v>
      </c>
      <c r="J279" s="683">
        <f>J271+J275</f>
        <v>24</v>
      </c>
      <c r="K279" s="617"/>
      <c r="L279" s="683">
        <f>L271+L275</f>
        <v>52</v>
      </c>
      <c r="M279" s="683">
        <f>M271+M275</f>
        <v>45</v>
      </c>
      <c r="N279" s="617"/>
      <c r="O279" s="235">
        <f>C279+I279+L279</f>
        <v>85</v>
      </c>
      <c r="P279" s="236">
        <f>D279+E279+F279+G279+J279+M279</f>
        <v>78</v>
      </c>
      <c r="Q279" s="237">
        <f>O279+P279</f>
        <v>163</v>
      </c>
    </row>
    <row r="280" spans="1:17" ht="16.5" thickBot="1">
      <c r="A280" s="1151"/>
      <c r="B280" s="603" t="s">
        <v>21</v>
      </c>
      <c r="C280" s="686">
        <v>5</v>
      </c>
      <c r="D280" s="687">
        <v>0</v>
      </c>
      <c r="E280" s="687">
        <v>0</v>
      </c>
      <c r="F280" s="687">
        <v>5</v>
      </c>
      <c r="G280" s="688">
        <v>0</v>
      </c>
      <c r="H280" s="617"/>
      <c r="I280" s="683">
        <f t="shared" ref="I280:J281" si="195">I272+I276</f>
        <v>19</v>
      </c>
      <c r="J280" s="683">
        <f t="shared" si="195"/>
        <v>10</v>
      </c>
      <c r="K280" s="617"/>
      <c r="L280" s="683">
        <f t="shared" ref="L280:M281" si="196">L272+L276</f>
        <v>33</v>
      </c>
      <c r="M280" s="683">
        <f t="shared" si="196"/>
        <v>18</v>
      </c>
      <c r="N280" s="617"/>
      <c r="O280" s="235">
        <f t="shared" ref="O280:O281" si="197">C280+I280+L280</f>
        <v>57</v>
      </c>
      <c r="P280" s="236">
        <f t="shared" ref="P280:P281" si="198">D280+E280+F280+G280+J280+M280</f>
        <v>33</v>
      </c>
      <c r="Q280" s="237">
        <f t="shared" ref="Q280:Q281" si="199">O280+P280</f>
        <v>90</v>
      </c>
    </row>
    <row r="281" spans="1:17" ht="16.5" thickBot="1">
      <c r="A281" s="1152"/>
      <c r="B281" s="604" t="s">
        <v>22</v>
      </c>
      <c r="C281" s="689">
        <v>0</v>
      </c>
      <c r="D281" s="690">
        <v>0</v>
      </c>
      <c r="E281" s="690">
        <v>0</v>
      </c>
      <c r="F281" s="690">
        <v>0</v>
      </c>
      <c r="G281" s="691">
        <v>0</v>
      </c>
      <c r="H281" s="617"/>
      <c r="I281" s="683">
        <f t="shared" si="195"/>
        <v>0</v>
      </c>
      <c r="J281" s="683">
        <f t="shared" si="195"/>
        <v>0</v>
      </c>
      <c r="K281" s="617"/>
      <c r="L281" s="683">
        <f t="shared" si="196"/>
        <v>0</v>
      </c>
      <c r="M281" s="683">
        <f t="shared" si="196"/>
        <v>0</v>
      </c>
      <c r="N281" s="617"/>
      <c r="O281" s="235">
        <f t="shared" si="197"/>
        <v>0</v>
      </c>
      <c r="P281" s="236">
        <f t="shared" si="198"/>
        <v>0</v>
      </c>
      <c r="Q281" s="237">
        <f t="shared" si="199"/>
        <v>0</v>
      </c>
    </row>
    <row r="282" spans="1:17" ht="16.5" thickBot="1">
      <c r="A282" s="14"/>
      <c r="B282" s="570"/>
      <c r="C282" s="837"/>
      <c r="D282" s="837"/>
      <c r="E282" s="837"/>
      <c r="F282" s="837"/>
      <c r="G282" s="837"/>
      <c r="H282" s="617"/>
      <c r="I282" s="837"/>
      <c r="J282" s="837"/>
      <c r="K282" s="617"/>
      <c r="L282" s="837"/>
      <c r="M282" s="837"/>
      <c r="N282" s="617"/>
      <c r="O282" s="837"/>
      <c r="P282" s="837"/>
      <c r="Q282" s="837"/>
    </row>
    <row r="283" spans="1:17" ht="16.5" thickBot="1">
      <c r="A283" s="1150" t="s">
        <v>746</v>
      </c>
      <c r="B283" s="601" t="s">
        <v>19</v>
      </c>
      <c r="C283" s="683">
        <f>C259+C267+C279</f>
        <v>416</v>
      </c>
      <c r="D283" s="683">
        <f t="shared" ref="D283:M283" si="200">D259+D267+D279</f>
        <v>0</v>
      </c>
      <c r="E283" s="683">
        <f t="shared" si="200"/>
        <v>10</v>
      </c>
      <c r="F283" s="683">
        <f t="shared" si="200"/>
        <v>268</v>
      </c>
      <c r="G283" s="1102">
        <f t="shared" si="200"/>
        <v>41</v>
      </c>
      <c r="H283" s="617">
        <f t="shared" si="200"/>
        <v>0</v>
      </c>
      <c r="I283" s="683">
        <f t="shared" si="200"/>
        <v>312</v>
      </c>
      <c r="J283" s="1102">
        <f t="shared" si="200"/>
        <v>116</v>
      </c>
      <c r="K283" s="617">
        <f t="shared" si="200"/>
        <v>0</v>
      </c>
      <c r="L283" s="683">
        <f t="shared" si="200"/>
        <v>420</v>
      </c>
      <c r="M283" s="1102">
        <f t="shared" si="200"/>
        <v>108</v>
      </c>
      <c r="N283" s="617"/>
      <c r="O283" s="235">
        <f>C283+I283+L283</f>
        <v>1148</v>
      </c>
      <c r="P283" s="235">
        <f>D283+E283+F283+G283+J283+M283</f>
        <v>543</v>
      </c>
      <c r="Q283" s="237">
        <f>O283+P283</f>
        <v>1691</v>
      </c>
    </row>
    <row r="284" spans="1:17" ht="16.5" thickBot="1">
      <c r="A284" s="1151"/>
      <c r="B284" s="603" t="s">
        <v>21</v>
      </c>
      <c r="C284" s="683">
        <f t="shared" ref="C284:M285" si="201">C260+C268+C280</f>
        <v>236</v>
      </c>
      <c r="D284" s="683">
        <f t="shared" si="201"/>
        <v>0</v>
      </c>
      <c r="E284" s="683">
        <f t="shared" si="201"/>
        <v>2</v>
      </c>
      <c r="F284" s="683">
        <f t="shared" si="201"/>
        <v>130</v>
      </c>
      <c r="G284" s="1102">
        <f t="shared" si="201"/>
        <v>15</v>
      </c>
      <c r="H284" s="617">
        <f t="shared" si="201"/>
        <v>0</v>
      </c>
      <c r="I284" s="683">
        <f t="shared" si="201"/>
        <v>156</v>
      </c>
      <c r="J284" s="1102">
        <f t="shared" si="201"/>
        <v>50</v>
      </c>
      <c r="K284" s="617">
        <f t="shared" si="201"/>
        <v>0</v>
      </c>
      <c r="L284" s="683">
        <f t="shared" si="201"/>
        <v>251</v>
      </c>
      <c r="M284" s="1102">
        <f t="shared" si="201"/>
        <v>44</v>
      </c>
      <c r="N284" s="617"/>
      <c r="O284" s="235">
        <f t="shared" ref="O284:O285" si="202">C284+I284+L284</f>
        <v>643</v>
      </c>
      <c r="P284" s="235">
        <f t="shared" ref="P284:P285" si="203">D284+E284+F284+G284+J284+M284</f>
        <v>241</v>
      </c>
      <c r="Q284" s="237">
        <f t="shared" ref="Q284:Q285" si="204">O284+P284</f>
        <v>884</v>
      </c>
    </row>
    <row r="285" spans="1:17" ht="16.5" thickBot="1">
      <c r="A285" s="1152"/>
      <c r="B285" s="604" t="s">
        <v>22</v>
      </c>
      <c r="C285" s="462">
        <f t="shared" si="201"/>
        <v>0</v>
      </c>
      <c r="D285" s="462">
        <f t="shared" si="201"/>
        <v>0</v>
      </c>
      <c r="E285" s="462">
        <f t="shared" si="201"/>
        <v>0</v>
      </c>
      <c r="F285" s="462">
        <f t="shared" si="201"/>
        <v>0</v>
      </c>
      <c r="G285" s="1103">
        <f t="shared" si="201"/>
        <v>0</v>
      </c>
      <c r="H285" s="617">
        <f t="shared" si="201"/>
        <v>0</v>
      </c>
      <c r="I285" s="462">
        <f t="shared" si="201"/>
        <v>0</v>
      </c>
      <c r="J285" s="1103">
        <f t="shared" si="201"/>
        <v>0</v>
      </c>
      <c r="K285" s="617">
        <f t="shared" si="201"/>
        <v>0</v>
      </c>
      <c r="L285" s="462">
        <f t="shared" si="201"/>
        <v>0</v>
      </c>
      <c r="M285" s="1103">
        <f t="shared" si="201"/>
        <v>0</v>
      </c>
      <c r="N285" s="617"/>
      <c r="O285" s="235">
        <f t="shared" si="202"/>
        <v>0</v>
      </c>
      <c r="P285" s="235">
        <f t="shared" si="203"/>
        <v>0</v>
      </c>
      <c r="Q285" s="237">
        <f t="shared" si="204"/>
        <v>0</v>
      </c>
    </row>
    <row r="286" spans="1:17" ht="16.5" thickBot="1">
      <c r="A286" s="14"/>
      <c r="B286" s="570"/>
      <c r="C286" s="837"/>
      <c r="D286" s="837"/>
      <c r="E286" s="837"/>
      <c r="F286" s="837"/>
      <c r="G286" s="837"/>
      <c r="H286" s="617"/>
      <c r="I286" s="837"/>
      <c r="J286" s="837"/>
      <c r="K286" s="617"/>
      <c r="L286" s="837"/>
      <c r="M286" s="837"/>
      <c r="N286" s="617"/>
      <c r="O286" s="837"/>
      <c r="P286" s="837"/>
      <c r="Q286" s="837"/>
    </row>
    <row r="287" spans="1:17" ht="16.5" thickBot="1">
      <c r="A287" s="471" t="s">
        <v>736</v>
      </c>
      <c r="B287" s="592" t="s">
        <v>19</v>
      </c>
      <c r="C287" s="683">
        <v>181</v>
      </c>
      <c r="D287" s="684">
        <v>0</v>
      </c>
      <c r="E287" s="684">
        <v>1</v>
      </c>
      <c r="F287" s="684">
        <v>114</v>
      </c>
      <c r="G287" s="685">
        <v>48</v>
      </c>
      <c r="H287" s="617"/>
      <c r="I287" s="683">
        <v>0</v>
      </c>
      <c r="J287" s="685">
        <v>0</v>
      </c>
      <c r="K287" s="617"/>
      <c r="L287" s="683">
        <v>0</v>
      </c>
      <c r="M287" s="685">
        <v>0</v>
      </c>
      <c r="N287" s="617"/>
      <c r="O287" s="235">
        <f>C287+I287+L287</f>
        <v>181</v>
      </c>
      <c r="P287" s="236">
        <f>D287+E287+F287+G287</f>
        <v>163</v>
      </c>
      <c r="Q287" s="237">
        <f>O287+P287</f>
        <v>344</v>
      </c>
    </row>
    <row r="288" spans="1:17" ht="16.5" thickBot="1">
      <c r="A288" s="923" t="s">
        <v>192</v>
      </c>
      <c r="B288" s="593" t="s">
        <v>21</v>
      </c>
      <c r="C288" s="686">
        <v>110</v>
      </c>
      <c r="D288" s="687">
        <v>0</v>
      </c>
      <c r="E288" s="687">
        <v>0</v>
      </c>
      <c r="F288" s="687">
        <v>55</v>
      </c>
      <c r="G288" s="688">
        <v>15</v>
      </c>
      <c r="H288" s="617"/>
      <c r="I288" s="686">
        <v>0</v>
      </c>
      <c r="J288" s="688">
        <v>0</v>
      </c>
      <c r="K288" s="617"/>
      <c r="L288" s="686">
        <v>0</v>
      </c>
      <c r="M288" s="688">
        <v>0</v>
      </c>
      <c r="N288" s="617"/>
      <c r="O288" s="235">
        <f t="shared" ref="O288:O289" si="205">C288+I288+L288</f>
        <v>110</v>
      </c>
      <c r="P288" s="236">
        <f t="shared" ref="P288:P289" si="206">D288+E288+F288+G288</f>
        <v>70</v>
      </c>
      <c r="Q288" s="237">
        <f t="shared" ref="Q288:Q289" si="207">O288+P288</f>
        <v>180</v>
      </c>
    </row>
    <row r="289" spans="1:21" ht="16.5" thickBot="1">
      <c r="A289" s="924"/>
      <c r="B289" s="594" t="s">
        <v>22</v>
      </c>
      <c r="C289" s="689">
        <v>0</v>
      </c>
      <c r="D289" s="690">
        <v>0</v>
      </c>
      <c r="E289" s="690">
        <v>0</v>
      </c>
      <c r="F289" s="690">
        <v>0</v>
      </c>
      <c r="G289" s="691">
        <v>0</v>
      </c>
      <c r="H289" s="617"/>
      <c r="I289" s="689">
        <v>0</v>
      </c>
      <c r="J289" s="691">
        <v>0</v>
      </c>
      <c r="K289" s="617"/>
      <c r="L289" s="689">
        <v>0</v>
      </c>
      <c r="M289" s="691">
        <v>0</v>
      </c>
      <c r="N289" s="617"/>
      <c r="O289" s="235">
        <f t="shared" si="205"/>
        <v>0</v>
      </c>
      <c r="P289" s="236">
        <f t="shared" si="206"/>
        <v>0</v>
      </c>
      <c r="Q289" s="237">
        <f t="shared" si="207"/>
        <v>0</v>
      </c>
    </row>
    <row r="290" spans="1:21" ht="16.5" thickBot="1">
      <c r="A290" s="14"/>
      <c r="B290" s="570"/>
      <c r="C290" s="837"/>
      <c r="D290" s="837"/>
      <c r="E290" s="837"/>
      <c r="F290" s="837"/>
      <c r="G290" s="837"/>
      <c r="H290" s="617"/>
      <c r="I290" s="837"/>
      <c r="J290" s="837"/>
      <c r="K290" s="617"/>
      <c r="L290" s="837"/>
      <c r="M290" s="837"/>
      <c r="N290" s="617"/>
      <c r="O290" s="837"/>
      <c r="P290" s="837"/>
      <c r="Q290" s="837"/>
    </row>
    <row r="291" spans="1:21">
      <c r="A291" s="273" t="s">
        <v>747</v>
      </c>
      <c r="B291" s="592" t="s">
        <v>19</v>
      </c>
      <c r="C291" s="683">
        <v>0</v>
      </c>
      <c r="D291" s="684">
        <v>0</v>
      </c>
      <c r="E291" s="684">
        <v>0</v>
      </c>
      <c r="F291" s="684">
        <v>0</v>
      </c>
      <c r="G291" s="685">
        <v>0</v>
      </c>
      <c r="H291" s="617"/>
      <c r="I291" s="683">
        <v>29</v>
      </c>
      <c r="J291" s="685">
        <v>22</v>
      </c>
      <c r="K291" s="617"/>
      <c r="L291" s="683">
        <v>33</v>
      </c>
      <c r="M291" s="685">
        <v>11</v>
      </c>
      <c r="N291" s="617"/>
      <c r="O291" s="235">
        <f>I291+L291</f>
        <v>62</v>
      </c>
      <c r="P291" s="236">
        <v>33</v>
      </c>
      <c r="Q291" s="237">
        <v>95</v>
      </c>
    </row>
    <row r="292" spans="1:21">
      <c r="A292" s="680" t="s">
        <v>748</v>
      </c>
      <c r="B292" s="593" t="s">
        <v>21</v>
      </c>
      <c r="C292" s="686">
        <v>0</v>
      </c>
      <c r="D292" s="687">
        <v>0</v>
      </c>
      <c r="E292" s="687">
        <v>0</v>
      </c>
      <c r="F292" s="687">
        <v>0</v>
      </c>
      <c r="G292" s="688">
        <v>0</v>
      </c>
      <c r="H292" s="617"/>
      <c r="I292" s="686">
        <v>17</v>
      </c>
      <c r="J292" s="688">
        <v>9</v>
      </c>
      <c r="K292" s="617"/>
      <c r="L292" s="686">
        <v>16</v>
      </c>
      <c r="M292" s="688">
        <v>5</v>
      </c>
      <c r="N292" s="617"/>
      <c r="O292" s="401">
        <v>33</v>
      </c>
      <c r="P292" s="402">
        <v>14</v>
      </c>
      <c r="Q292" s="406">
        <v>47</v>
      </c>
    </row>
    <row r="293" spans="1:21" ht="16.5" thickBot="1">
      <c r="A293" s="602" t="s">
        <v>749</v>
      </c>
      <c r="B293" s="594" t="s">
        <v>22</v>
      </c>
      <c r="C293" s="689">
        <v>0</v>
      </c>
      <c r="D293" s="690">
        <v>0</v>
      </c>
      <c r="E293" s="690">
        <v>0</v>
      </c>
      <c r="F293" s="690">
        <v>0</v>
      </c>
      <c r="G293" s="691">
        <v>0</v>
      </c>
      <c r="H293" s="617"/>
      <c r="I293" s="689">
        <v>0</v>
      </c>
      <c r="J293" s="691">
        <v>0</v>
      </c>
      <c r="K293" s="617"/>
      <c r="L293" s="689">
        <v>0</v>
      </c>
      <c r="M293" s="691">
        <v>0</v>
      </c>
      <c r="N293" s="617"/>
      <c r="O293" s="403">
        <v>0</v>
      </c>
      <c r="P293" s="404">
        <v>0</v>
      </c>
      <c r="Q293" s="407">
        <v>0</v>
      </c>
    </row>
    <row r="294" spans="1:21" ht="16.5" thickBot="1">
      <c r="A294" s="633"/>
      <c r="B294" s="577"/>
      <c r="C294" s="617"/>
      <c r="D294" s="617"/>
      <c r="E294" s="617"/>
      <c r="F294" s="617"/>
      <c r="G294" s="617"/>
      <c r="H294" s="617"/>
      <c r="I294" s="617"/>
      <c r="J294" s="617"/>
      <c r="K294" s="617"/>
      <c r="L294" s="617"/>
      <c r="M294" s="617"/>
      <c r="N294" s="617"/>
      <c r="O294" s="264"/>
      <c r="P294" s="264"/>
      <c r="Q294" s="264"/>
    </row>
    <row r="295" spans="1:21" s="569" customFormat="1" ht="16.5" thickBot="1">
      <c r="A295" s="1150" t="s">
        <v>750</v>
      </c>
      <c r="B295" s="601" t="s">
        <v>19</v>
      </c>
      <c r="C295" s="683">
        <f>C287</f>
        <v>181</v>
      </c>
      <c r="D295" s="683">
        <f t="shared" ref="D295:G295" si="208">D287</f>
        <v>0</v>
      </c>
      <c r="E295" s="683">
        <f t="shared" si="208"/>
        <v>1</v>
      </c>
      <c r="F295" s="683">
        <f t="shared" si="208"/>
        <v>114</v>
      </c>
      <c r="G295" s="683">
        <f t="shared" si="208"/>
        <v>48</v>
      </c>
      <c r="H295" s="617"/>
      <c r="I295" s="683">
        <v>29</v>
      </c>
      <c r="J295" s="685">
        <v>22</v>
      </c>
      <c r="K295" s="617"/>
      <c r="L295" s="683">
        <v>33</v>
      </c>
      <c r="M295" s="685">
        <v>11</v>
      </c>
      <c r="N295" s="617"/>
      <c r="O295" s="235">
        <f>C295+I295+L295</f>
        <v>243</v>
      </c>
      <c r="P295" s="235">
        <f>D295+E295+F295+G295+J295+M295</f>
        <v>196</v>
      </c>
      <c r="Q295" s="237">
        <f>O295+P295</f>
        <v>439</v>
      </c>
      <c r="U295" s="568"/>
    </row>
    <row r="296" spans="1:21" s="569" customFormat="1" ht="16.5" thickBot="1">
      <c r="A296" s="1151"/>
      <c r="B296" s="603" t="s">
        <v>21</v>
      </c>
      <c r="C296" s="683">
        <f t="shared" ref="C296:G297" si="209">C288</f>
        <v>110</v>
      </c>
      <c r="D296" s="683">
        <f t="shared" si="209"/>
        <v>0</v>
      </c>
      <c r="E296" s="683">
        <f t="shared" si="209"/>
        <v>0</v>
      </c>
      <c r="F296" s="683">
        <f t="shared" si="209"/>
        <v>55</v>
      </c>
      <c r="G296" s="683">
        <f t="shared" si="209"/>
        <v>15</v>
      </c>
      <c r="H296" s="617"/>
      <c r="I296" s="686">
        <v>17</v>
      </c>
      <c r="J296" s="688">
        <v>9</v>
      </c>
      <c r="K296" s="617"/>
      <c r="L296" s="686">
        <v>16</v>
      </c>
      <c r="M296" s="688">
        <v>5</v>
      </c>
      <c r="N296" s="617"/>
      <c r="O296" s="235">
        <f t="shared" ref="O296:O297" si="210">C296+I296+L296</f>
        <v>143</v>
      </c>
      <c r="P296" s="235">
        <f t="shared" ref="P296:P297" si="211">D296+E296+F296+G296+J296+M296</f>
        <v>84</v>
      </c>
      <c r="Q296" s="237">
        <f t="shared" ref="Q296:Q297" si="212">O296+P296</f>
        <v>227</v>
      </c>
      <c r="U296" s="568"/>
    </row>
    <row r="297" spans="1:21" s="569" customFormat="1" ht="16.5" thickBot="1">
      <c r="A297" s="1152"/>
      <c r="B297" s="604" t="s">
        <v>22</v>
      </c>
      <c r="C297" s="683">
        <f t="shared" si="209"/>
        <v>0</v>
      </c>
      <c r="D297" s="683">
        <f t="shared" si="209"/>
        <v>0</v>
      </c>
      <c r="E297" s="683">
        <f t="shared" si="209"/>
        <v>0</v>
      </c>
      <c r="F297" s="683">
        <f t="shared" si="209"/>
        <v>0</v>
      </c>
      <c r="G297" s="683">
        <f t="shared" si="209"/>
        <v>0</v>
      </c>
      <c r="H297" s="617"/>
      <c r="I297" s="689">
        <v>0</v>
      </c>
      <c r="J297" s="691">
        <v>0</v>
      </c>
      <c r="K297" s="617"/>
      <c r="L297" s="689">
        <v>0</v>
      </c>
      <c r="M297" s="691">
        <v>0</v>
      </c>
      <c r="N297" s="617"/>
      <c r="O297" s="235">
        <f t="shared" si="210"/>
        <v>0</v>
      </c>
      <c r="P297" s="235">
        <f t="shared" si="211"/>
        <v>0</v>
      </c>
      <c r="Q297" s="237">
        <f t="shared" si="212"/>
        <v>0</v>
      </c>
      <c r="U297" s="568"/>
    </row>
    <row r="298" spans="1:21" s="569" customFormat="1" ht="16.5" thickBot="1">
      <c r="A298" s="633"/>
      <c r="B298" s="577"/>
      <c r="C298" s="617"/>
      <c r="D298" s="617"/>
      <c r="E298" s="617"/>
      <c r="F298" s="617"/>
      <c r="G298" s="617"/>
      <c r="H298" s="617"/>
      <c r="I298" s="617"/>
      <c r="J298" s="617"/>
      <c r="K298" s="617"/>
      <c r="L298" s="617"/>
      <c r="M298" s="617"/>
      <c r="N298" s="617"/>
      <c r="O298" s="264"/>
      <c r="P298" s="264"/>
      <c r="Q298" s="264"/>
      <c r="U298" s="568"/>
    </row>
    <row r="299" spans="1:21" s="569" customFormat="1" ht="16.5" thickBot="1">
      <c r="A299" s="273" t="s">
        <v>747</v>
      </c>
      <c r="B299" s="592" t="s">
        <v>19</v>
      </c>
      <c r="C299" s="683">
        <v>0</v>
      </c>
      <c r="D299" s="684">
        <v>0</v>
      </c>
      <c r="E299" s="684">
        <v>0</v>
      </c>
      <c r="F299" s="684">
        <v>0</v>
      </c>
      <c r="G299" s="685">
        <v>0</v>
      </c>
      <c r="H299" s="617"/>
      <c r="I299" s="683">
        <v>92</v>
      </c>
      <c r="J299" s="685">
        <v>72</v>
      </c>
      <c r="K299" s="617"/>
      <c r="L299" s="683">
        <v>117</v>
      </c>
      <c r="M299" s="685">
        <v>44</v>
      </c>
      <c r="N299" s="617"/>
      <c r="O299" s="235">
        <f>I299+L299</f>
        <v>209</v>
      </c>
      <c r="P299" s="235">
        <f>J299+M299</f>
        <v>116</v>
      </c>
      <c r="Q299" s="237">
        <f>O299+P299</f>
        <v>325</v>
      </c>
      <c r="U299" s="568"/>
    </row>
    <row r="300" spans="1:21" s="569" customFormat="1" ht="16.5" thickBot="1">
      <c r="A300" s="680" t="s">
        <v>751</v>
      </c>
      <c r="B300" s="593" t="s">
        <v>21</v>
      </c>
      <c r="C300" s="686">
        <v>0</v>
      </c>
      <c r="D300" s="687">
        <v>0</v>
      </c>
      <c r="E300" s="687">
        <v>0</v>
      </c>
      <c r="F300" s="687">
        <v>0</v>
      </c>
      <c r="G300" s="688">
        <v>0</v>
      </c>
      <c r="H300" s="617"/>
      <c r="I300" s="686">
        <v>68</v>
      </c>
      <c r="J300" s="688">
        <v>47</v>
      </c>
      <c r="K300" s="617"/>
      <c r="L300" s="686">
        <v>99</v>
      </c>
      <c r="M300" s="688">
        <v>31</v>
      </c>
      <c r="N300" s="617"/>
      <c r="O300" s="235">
        <f t="shared" ref="O300:P301" si="213">I300+L300</f>
        <v>167</v>
      </c>
      <c r="P300" s="235">
        <f t="shared" si="213"/>
        <v>78</v>
      </c>
      <c r="Q300" s="237">
        <f t="shared" ref="Q300:Q301" si="214">O300+P300</f>
        <v>245</v>
      </c>
      <c r="U300" s="568"/>
    </row>
    <row r="301" spans="1:21" s="569" customFormat="1" ht="16.5" thickBot="1">
      <c r="A301" s="602" t="s">
        <v>752</v>
      </c>
      <c r="B301" s="594" t="s">
        <v>22</v>
      </c>
      <c r="C301" s="689">
        <v>0</v>
      </c>
      <c r="D301" s="690">
        <v>0</v>
      </c>
      <c r="E301" s="690">
        <v>0</v>
      </c>
      <c r="F301" s="690">
        <v>0</v>
      </c>
      <c r="G301" s="691">
        <v>0</v>
      </c>
      <c r="H301" s="617"/>
      <c r="I301" s="689">
        <v>0</v>
      </c>
      <c r="J301" s="691">
        <v>0</v>
      </c>
      <c r="K301" s="617"/>
      <c r="L301" s="689">
        <v>0</v>
      </c>
      <c r="M301" s="691">
        <v>0</v>
      </c>
      <c r="N301" s="617"/>
      <c r="O301" s="235">
        <f t="shared" si="213"/>
        <v>0</v>
      </c>
      <c r="P301" s="235">
        <f t="shared" si="213"/>
        <v>0</v>
      </c>
      <c r="Q301" s="237">
        <f t="shared" si="214"/>
        <v>0</v>
      </c>
      <c r="U301" s="568"/>
    </row>
    <row r="302" spans="1:21" s="569" customFormat="1" ht="16.5" thickBot="1">
      <c r="A302" s="633"/>
      <c r="B302" s="577"/>
      <c r="C302" s="617"/>
      <c r="D302" s="617"/>
      <c r="E302" s="617"/>
      <c r="F302" s="617"/>
      <c r="G302" s="617"/>
      <c r="H302" s="617"/>
      <c r="I302" s="617"/>
      <c r="J302" s="617"/>
      <c r="K302" s="617"/>
      <c r="L302" s="617"/>
      <c r="M302" s="617"/>
      <c r="N302" s="617"/>
      <c r="O302" s="264"/>
      <c r="P302" s="264"/>
      <c r="Q302" s="264"/>
      <c r="U302" s="568"/>
    </row>
    <row r="303" spans="1:21" s="569" customFormat="1" ht="16.5" thickBot="1">
      <c r="A303" s="1150" t="s">
        <v>753</v>
      </c>
      <c r="B303" s="601" t="s">
        <v>19</v>
      </c>
      <c r="C303" s="683">
        <v>0</v>
      </c>
      <c r="D303" s="684">
        <v>0</v>
      </c>
      <c r="E303" s="684">
        <v>0</v>
      </c>
      <c r="F303" s="684">
        <v>0</v>
      </c>
      <c r="G303" s="685">
        <v>0</v>
      </c>
      <c r="H303" s="617"/>
      <c r="I303" s="683">
        <v>92</v>
      </c>
      <c r="J303" s="685">
        <v>72</v>
      </c>
      <c r="K303" s="617"/>
      <c r="L303" s="683">
        <v>117</v>
      </c>
      <c r="M303" s="685">
        <v>44</v>
      </c>
      <c r="N303" s="617"/>
      <c r="O303" s="235">
        <f>I303+L303</f>
        <v>209</v>
      </c>
      <c r="P303" s="235">
        <f>J303+M303</f>
        <v>116</v>
      </c>
      <c r="Q303" s="237">
        <f>O303+P303</f>
        <v>325</v>
      </c>
      <c r="U303" s="568"/>
    </row>
    <row r="304" spans="1:21" s="569" customFormat="1" ht="16.5" thickBot="1">
      <c r="A304" s="1151"/>
      <c r="B304" s="603" t="s">
        <v>21</v>
      </c>
      <c r="C304" s="686">
        <v>0</v>
      </c>
      <c r="D304" s="687">
        <v>0</v>
      </c>
      <c r="E304" s="687">
        <v>0</v>
      </c>
      <c r="F304" s="687">
        <v>0</v>
      </c>
      <c r="G304" s="688">
        <v>0</v>
      </c>
      <c r="H304" s="617"/>
      <c r="I304" s="686">
        <v>68</v>
      </c>
      <c r="J304" s="688">
        <v>47</v>
      </c>
      <c r="K304" s="617"/>
      <c r="L304" s="686">
        <v>99</v>
      </c>
      <c r="M304" s="688">
        <v>31</v>
      </c>
      <c r="N304" s="617"/>
      <c r="O304" s="235">
        <f t="shared" ref="O304:P305" si="215">I304+L304</f>
        <v>167</v>
      </c>
      <c r="P304" s="235">
        <f t="shared" si="215"/>
        <v>78</v>
      </c>
      <c r="Q304" s="237">
        <f t="shared" ref="Q304:Q305" si="216">O304+P304</f>
        <v>245</v>
      </c>
      <c r="U304" s="568"/>
    </row>
    <row r="305" spans="1:21" s="569" customFormat="1" ht="16.5" thickBot="1">
      <c r="A305" s="1152"/>
      <c r="B305" s="604" t="s">
        <v>22</v>
      </c>
      <c r="C305" s="689">
        <v>0</v>
      </c>
      <c r="D305" s="690">
        <v>0</v>
      </c>
      <c r="E305" s="690">
        <v>0</v>
      </c>
      <c r="F305" s="690">
        <v>0</v>
      </c>
      <c r="G305" s="691">
        <v>0</v>
      </c>
      <c r="H305" s="617"/>
      <c r="I305" s="689">
        <v>0</v>
      </c>
      <c r="J305" s="691">
        <v>0</v>
      </c>
      <c r="K305" s="617"/>
      <c r="L305" s="689">
        <v>0</v>
      </c>
      <c r="M305" s="691">
        <v>0</v>
      </c>
      <c r="N305" s="617"/>
      <c r="O305" s="235">
        <f t="shared" si="215"/>
        <v>0</v>
      </c>
      <c r="P305" s="235">
        <f t="shared" si="215"/>
        <v>0</v>
      </c>
      <c r="Q305" s="237">
        <f t="shared" si="216"/>
        <v>0</v>
      </c>
      <c r="U305" s="568"/>
    </row>
    <row r="306" spans="1:21" s="569" customFormat="1" ht="16.5" thickBot="1">
      <c r="A306" s="14"/>
      <c r="B306" s="570"/>
      <c r="C306" s="837"/>
      <c r="D306" s="837"/>
      <c r="E306" s="837"/>
      <c r="F306" s="837"/>
      <c r="G306" s="837"/>
      <c r="H306" s="617"/>
      <c r="I306" s="837"/>
      <c r="J306" s="837"/>
      <c r="K306" s="617"/>
      <c r="L306" s="837"/>
      <c r="M306" s="837"/>
      <c r="N306" s="617"/>
      <c r="O306" s="837"/>
      <c r="P306" s="837"/>
      <c r="Q306" s="837"/>
      <c r="U306" s="568"/>
    </row>
    <row r="307" spans="1:21" ht="16.5" thickBot="1">
      <c r="A307" s="1150" t="s">
        <v>754</v>
      </c>
      <c r="B307" s="601" t="s">
        <v>19</v>
      </c>
      <c r="C307" s="431">
        <f>C295+C303</f>
        <v>181</v>
      </c>
      <c r="D307" s="431">
        <f t="shared" ref="D307:M307" si="217">D295+D303</f>
        <v>0</v>
      </c>
      <c r="E307" s="431">
        <f t="shared" si="217"/>
        <v>1</v>
      </c>
      <c r="F307" s="431">
        <f t="shared" si="217"/>
        <v>114</v>
      </c>
      <c r="G307" s="659">
        <f t="shared" si="217"/>
        <v>48</v>
      </c>
      <c r="H307" s="617"/>
      <c r="I307" s="431">
        <f t="shared" si="217"/>
        <v>121</v>
      </c>
      <c r="J307" s="659">
        <f t="shared" si="217"/>
        <v>94</v>
      </c>
      <c r="K307" s="617"/>
      <c r="L307" s="431">
        <f t="shared" si="217"/>
        <v>150</v>
      </c>
      <c r="M307" s="659">
        <f t="shared" si="217"/>
        <v>55</v>
      </c>
      <c r="N307" s="617"/>
      <c r="O307" s="235">
        <f>C307+I307+L307</f>
        <v>452</v>
      </c>
      <c r="P307" s="235">
        <f>D307+E307+F307+G307+J307+M307</f>
        <v>312</v>
      </c>
      <c r="Q307" s="237">
        <f>O307+P307</f>
        <v>764</v>
      </c>
    </row>
    <row r="308" spans="1:21" ht="16.5" thickBot="1">
      <c r="A308" s="1151"/>
      <c r="B308" s="603" t="s">
        <v>21</v>
      </c>
      <c r="C308" s="431">
        <f t="shared" ref="C308:M309" si="218">C296+C304</f>
        <v>110</v>
      </c>
      <c r="D308" s="431">
        <f t="shared" si="218"/>
        <v>0</v>
      </c>
      <c r="E308" s="431">
        <f t="shared" si="218"/>
        <v>0</v>
      </c>
      <c r="F308" s="431">
        <f t="shared" si="218"/>
        <v>55</v>
      </c>
      <c r="G308" s="659">
        <f t="shared" si="218"/>
        <v>15</v>
      </c>
      <c r="H308" s="617"/>
      <c r="I308" s="431">
        <f t="shared" si="218"/>
        <v>85</v>
      </c>
      <c r="J308" s="659">
        <f t="shared" si="218"/>
        <v>56</v>
      </c>
      <c r="K308" s="617"/>
      <c r="L308" s="431">
        <f t="shared" si="218"/>
        <v>115</v>
      </c>
      <c r="M308" s="659">
        <f t="shared" si="218"/>
        <v>36</v>
      </c>
      <c r="N308" s="617"/>
      <c r="O308" s="235">
        <f t="shared" ref="O308:O309" si="219">C308+I308+L308</f>
        <v>310</v>
      </c>
      <c r="P308" s="235">
        <f t="shared" ref="P308:P309" si="220">D308+E308+F308+G308+J308+M308</f>
        <v>162</v>
      </c>
      <c r="Q308" s="237">
        <f t="shared" ref="Q308:Q309" si="221">O308+P308</f>
        <v>472</v>
      </c>
    </row>
    <row r="309" spans="1:21" ht="16.5" thickBot="1">
      <c r="A309" s="1152"/>
      <c r="B309" s="604" t="s">
        <v>22</v>
      </c>
      <c r="C309" s="462">
        <f t="shared" si="218"/>
        <v>0</v>
      </c>
      <c r="D309" s="462">
        <f t="shared" si="218"/>
        <v>0</v>
      </c>
      <c r="E309" s="462">
        <f t="shared" si="218"/>
        <v>0</v>
      </c>
      <c r="F309" s="462">
        <f t="shared" si="218"/>
        <v>0</v>
      </c>
      <c r="G309" s="1103">
        <f t="shared" si="218"/>
        <v>0</v>
      </c>
      <c r="H309" s="617"/>
      <c r="I309" s="462">
        <f t="shared" si="218"/>
        <v>0</v>
      </c>
      <c r="J309" s="1103">
        <f t="shared" si="218"/>
        <v>0</v>
      </c>
      <c r="K309" s="617"/>
      <c r="L309" s="462">
        <f t="shared" si="218"/>
        <v>0</v>
      </c>
      <c r="M309" s="1103">
        <f t="shared" si="218"/>
        <v>0</v>
      </c>
      <c r="N309" s="617"/>
      <c r="O309" s="235">
        <f t="shared" si="219"/>
        <v>0</v>
      </c>
      <c r="P309" s="235">
        <f t="shared" si="220"/>
        <v>0</v>
      </c>
      <c r="Q309" s="237">
        <f t="shared" si="221"/>
        <v>0</v>
      </c>
    </row>
    <row r="310" spans="1:21">
      <c r="A310" s="14"/>
      <c r="B310" s="570"/>
      <c r="C310" s="837"/>
      <c r="D310" s="837"/>
      <c r="E310" s="837"/>
      <c r="F310" s="837"/>
      <c r="G310" s="837"/>
      <c r="H310" s="617"/>
      <c r="I310" s="837"/>
      <c r="J310" s="837"/>
      <c r="K310" s="617"/>
      <c r="L310" s="837"/>
      <c r="M310" s="837"/>
      <c r="N310" s="617"/>
      <c r="O310" s="837"/>
      <c r="P310" s="837"/>
      <c r="Q310" s="837"/>
    </row>
    <row r="311" spans="1:21" ht="16.5" thickBot="1">
      <c r="A311" s="633"/>
      <c r="B311" s="577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1:21" ht="16.5" thickBot="1">
      <c r="A312" s="896" t="s">
        <v>9</v>
      </c>
      <c r="B312" s="601" t="s">
        <v>19</v>
      </c>
      <c r="C312" s="235">
        <f>C283+C307</f>
        <v>597</v>
      </c>
      <c r="D312" s="235">
        <f t="shared" ref="D312:M312" si="222">D283+D307</f>
        <v>0</v>
      </c>
      <c r="E312" s="235">
        <f t="shared" si="222"/>
        <v>11</v>
      </c>
      <c r="F312" s="235">
        <f t="shared" si="222"/>
        <v>382</v>
      </c>
      <c r="G312" s="838">
        <f t="shared" si="222"/>
        <v>89</v>
      </c>
      <c r="H312" s="264">
        <f t="shared" si="222"/>
        <v>0</v>
      </c>
      <c r="I312" s="235">
        <f t="shared" si="222"/>
        <v>433</v>
      </c>
      <c r="J312" s="838">
        <f t="shared" si="222"/>
        <v>210</v>
      </c>
      <c r="K312" s="264">
        <f t="shared" si="222"/>
        <v>0</v>
      </c>
      <c r="L312" s="235">
        <f t="shared" si="222"/>
        <v>570</v>
      </c>
      <c r="M312" s="838">
        <f t="shared" si="222"/>
        <v>163</v>
      </c>
      <c r="N312" s="264"/>
      <c r="O312" s="235">
        <f>C312+I312+L312</f>
        <v>1600</v>
      </c>
      <c r="P312" s="235">
        <f>D312+E312+F312+G312+J312+M312</f>
        <v>855</v>
      </c>
      <c r="Q312" s="237">
        <f>O312+P312</f>
        <v>2455</v>
      </c>
    </row>
    <row r="313" spans="1:21" ht="16.5" thickBot="1">
      <c r="A313" s="897" t="s">
        <v>97</v>
      </c>
      <c r="B313" s="603" t="s">
        <v>21</v>
      </c>
      <c r="C313" s="235">
        <f t="shared" ref="C313:M314" si="223">C284+C308</f>
        <v>346</v>
      </c>
      <c r="D313" s="235">
        <f t="shared" si="223"/>
        <v>0</v>
      </c>
      <c r="E313" s="235">
        <f t="shared" si="223"/>
        <v>2</v>
      </c>
      <c r="F313" s="235">
        <f t="shared" si="223"/>
        <v>185</v>
      </c>
      <c r="G313" s="838">
        <f t="shared" si="223"/>
        <v>30</v>
      </c>
      <c r="H313" s="264">
        <f t="shared" si="223"/>
        <v>0</v>
      </c>
      <c r="I313" s="235">
        <f t="shared" si="223"/>
        <v>241</v>
      </c>
      <c r="J313" s="838">
        <f t="shared" si="223"/>
        <v>106</v>
      </c>
      <c r="K313" s="264">
        <f t="shared" si="223"/>
        <v>0</v>
      </c>
      <c r="L313" s="235">
        <f t="shared" si="223"/>
        <v>366</v>
      </c>
      <c r="M313" s="838">
        <f t="shared" si="223"/>
        <v>80</v>
      </c>
      <c r="N313" s="264"/>
      <c r="O313" s="235">
        <f t="shared" ref="O313:O314" si="224">C313+I313+L313</f>
        <v>953</v>
      </c>
      <c r="P313" s="235">
        <f t="shared" ref="P313:P314" si="225">D313+E313+F313+G313+J313+M313</f>
        <v>403</v>
      </c>
      <c r="Q313" s="237">
        <f t="shared" ref="Q313:Q314" si="226">O313+P313</f>
        <v>1356</v>
      </c>
    </row>
    <row r="314" spans="1:21" ht="16.5" thickBot="1">
      <c r="A314" s="898" t="s">
        <v>98</v>
      </c>
      <c r="B314" s="604" t="s">
        <v>22</v>
      </c>
      <c r="C314" s="843">
        <f t="shared" si="223"/>
        <v>0</v>
      </c>
      <c r="D314" s="843">
        <f t="shared" si="223"/>
        <v>0</v>
      </c>
      <c r="E314" s="843">
        <f t="shared" si="223"/>
        <v>0</v>
      </c>
      <c r="F314" s="843">
        <f t="shared" si="223"/>
        <v>0</v>
      </c>
      <c r="G314" s="1081">
        <f t="shared" si="223"/>
        <v>0</v>
      </c>
      <c r="H314" s="264">
        <f t="shared" si="223"/>
        <v>0</v>
      </c>
      <c r="I314" s="843">
        <f t="shared" si="223"/>
        <v>0</v>
      </c>
      <c r="J314" s="1081">
        <f t="shared" si="223"/>
        <v>0</v>
      </c>
      <c r="K314" s="264">
        <f t="shared" si="223"/>
        <v>0</v>
      </c>
      <c r="L314" s="843">
        <f t="shared" si="223"/>
        <v>0</v>
      </c>
      <c r="M314" s="1081">
        <f t="shared" si="223"/>
        <v>0</v>
      </c>
      <c r="N314" s="264"/>
      <c r="O314" s="235">
        <f t="shared" si="224"/>
        <v>0</v>
      </c>
      <c r="P314" s="235">
        <f t="shared" si="225"/>
        <v>0</v>
      </c>
      <c r="Q314" s="237">
        <f t="shared" si="226"/>
        <v>0</v>
      </c>
    </row>
    <row r="315" spans="1:21">
      <c r="A315" s="595" t="s">
        <v>40</v>
      </c>
      <c r="B315" s="577"/>
      <c r="C315" s="578"/>
      <c r="D315" s="578"/>
      <c r="E315" s="578"/>
      <c r="F315" s="578"/>
      <c r="G315" s="578"/>
      <c r="H315" s="578"/>
      <c r="I315" s="578"/>
      <c r="J315" s="578"/>
      <c r="K315" s="578"/>
      <c r="L315" s="578"/>
      <c r="M315" s="578"/>
      <c r="N315" s="578"/>
      <c r="O315" s="578"/>
      <c r="P315" s="578"/>
      <c r="Q315" s="578"/>
    </row>
    <row r="316" spans="1:21">
      <c r="A316" s="595"/>
      <c r="B316" s="577"/>
      <c r="C316" s="578"/>
      <c r="D316" s="578"/>
      <c r="E316" s="578"/>
      <c r="F316" s="578"/>
      <c r="G316" s="578"/>
      <c r="H316" s="578"/>
      <c r="I316" s="578"/>
      <c r="J316" s="578"/>
      <c r="K316" s="578"/>
      <c r="L316" s="578"/>
      <c r="M316" s="578"/>
      <c r="N316" s="578"/>
      <c r="O316" s="578"/>
      <c r="P316" s="578"/>
      <c r="Q316" s="578"/>
    </row>
    <row r="317" spans="1:21">
      <c r="A317" s="595" t="s">
        <v>115</v>
      </c>
      <c r="B317" s="577"/>
      <c r="C317" s="578"/>
      <c r="D317" s="578"/>
      <c r="E317" s="578"/>
      <c r="F317" s="578"/>
      <c r="G317" s="578"/>
      <c r="H317" s="578"/>
      <c r="I317" s="578"/>
      <c r="J317" s="578"/>
      <c r="K317" s="578"/>
      <c r="L317" s="578"/>
      <c r="M317" s="578"/>
      <c r="N317" s="578"/>
      <c r="O317" s="578"/>
      <c r="P317" s="578"/>
      <c r="Q317" s="578"/>
    </row>
    <row r="318" spans="1:21">
      <c r="A318" s="595" t="s">
        <v>116</v>
      </c>
      <c r="B318" s="577"/>
      <c r="C318" s="578"/>
      <c r="D318" s="578"/>
      <c r="E318" s="578"/>
      <c r="F318" s="578"/>
      <c r="G318" s="578"/>
      <c r="H318" s="578"/>
      <c r="I318" s="578"/>
      <c r="J318" s="578"/>
      <c r="K318" s="578"/>
      <c r="L318" s="578"/>
      <c r="M318" s="578"/>
      <c r="N318" s="578"/>
      <c r="O318" s="578"/>
      <c r="P318" s="578"/>
      <c r="Q318" s="578"/>
    </row>
    <row r="319" spans="1:21">
      <c r="A319" s="600" t="s">
        <v>123</v>
      </c>
      <c r="B319" s="577"/>
      <c r="C319" s="578"/>
      <c r="D319" s="578"/>
      <c r="E319" s="578"/>
      <c r="F319" s="578"/>
      <c r="G319" s="578"/>
      <c r="H319" s="578"/>
      <c r="I319" s="578"/>
      <c r="J319" s="578"/>
      <c r="K319" s="578"/>
      <c r="L319" s="578"/>
      <c r="M319" s="578"/>
      <c r="N319" s="578"/>
      <c r="O319" s="578"/>
      <c r="P319" s="578"/>
      <c r="Q319" s="578"/>
    </row>
    <row r="320" spans="1:21">
      <c r="A320" s="600" t="s">
        <v>147</v>
      </c>
      <c r="B320" s="577"/>
      <c r="C320" s="578"/>
      <c r="D320" s="578"/>
      <c r="E320" s="578"/>
      <c r="F320" s="578"/>
      <c r="G320" s="578"/>
      <c r="H320" s="578"/>
      <c r="I320" s="578"/>
      <c r="J320" s="578"/>
      <c r="K320" s="578"/>
      <c r="L320" s="578"/>
      <c r="M320" s="578"/>
      <c r="N320" s="578"/>
      <c r="O320" s="578"/>
      <c r="P320" s="578"/>
      <c r="Q320" s="578"/>
    </row>
    <row r="321" spans="1:17">
      <c r="A321" s="397"/>
      <c r="B321" s="24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4"/>
      <c r="O321" s="24"/>
      <c r="P321" s="24"/>
      <c r="Q321" s="24"/>
    </row>
    <row r="322" spans="1:17" ht="18.75">
      <c r="A322" s="1130" t="s">
        <v>26</v>
      </c>
      <c r="B322" s="1130"/>
      <c r="C322" s="1130"/>
      <c r="D322" s="1130"/>
      <c r="E322" s="1130"/>
      <c r="F322" s="1130"/>
      <c r="G322" s="1130"/>
      <c r="H322" s="1130"/>
      <c r="I322" s="1130"/>
      <c r="J322" s="1130"/>
      <c r="K322" s="1130"/>
      <c r="L322" s="1130"/>
      <c r="M322" s="1130"/>
      <c r="N322" s="1130"/>
      <c r="O322" s="1130"/>
      <c r="P322" s="1130"/>
      <c r="Q322" s="1130"/>
    </row>
    <row r="323" spans="1:17" ht="16.5" thickBot="1">
      <c r="A323" s="1164" t="s">
        <v>27</v>
      </c>
      <c r="B323" s="1164"/>
      <c r="C323" s="1164"/>
      <c r="D323" s="1164"/>
      <c r="E323" s="1164"/>
      <c r="F323" s="1164"/>
      <c r="G323" s="1164"/>
      <c r="H323" s="1164"/>
      <c r="I323" s="1164"/>
      <c r="J323" s="1164"/>
      <c r="K323" s="1164"/>
      <c r="L323" s="1164"/>
      <c r="M323" s="1164"/>
      <c r="N323" s="1164"/>
      <c r="O323" s="1164"/>
      <c r="P323" s="1164"/>
      <c r="Q323" s="1164"/>
    </row>
    <row r="324" spans="1:17" ht="24" thickBot="1">
      <c r="A324" s="1142" t="s">
        <v>51</v>
      </c>
      <c r="B324" s="1143"/>
      <c r="C324" s="1143"/>
      <c r="D324" s="1143"/>
      <c r="E324" s="1143"/>
      <c r="F324" s="1143"/>
      <c r="G324" s="1143"/>
      <c r="H324" s="1143"/>
      <c r="I324" s="1143"/>
      <c r="J324" s="1143"/>
      <c r="K324" s="1143"/>
      <c r="L324" s="1143"/>
      <c r="M324" s="1143"/>
      <c r="N324" s="1143"/>
      <c r="O324" s="1143"/>
      <c r="P324" s="1143"/>
      <c r="Q324" s="1144"/>
    </row>
    <row r="325" spans="1:17" ht="16.5" thickBot="1">
      <c r="A325" s="33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</row>
    <row r="326" spans="1:17" ht="16.5">
      <c r="A326" s="40" t="s">
        <v>338</v>
      </c>
      <c r="B326" s="41"/>
      <c r="C326" s="41" t="s">
        <v>166</v>
      </c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34"/>
      <c r="P326" s="34"/>
      <c r="Q326" s="35"/>
    </row>
    <row r="327" spans="1:17" ht="16.5">
      <c r="A327" s="265" t="s">
        <v>335</v>
      </c>
      <c r="B327" s="42"/>
      <c r="C327" s="42" t="s">
        <v>336</v>
      </c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36"/>
      <c r="P327" s="36"/>
      <c r="Q327" s="240"/>
    </row>
    <row r="328" spans="1:17" ht="17.25" thickBot="1">
      <c r="A328" s="43" t="s">
        <v>337</v>
      </c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37"/>
      <c r="P328" s="37"/>
      <c r="Q328" s="38"/>
    </row>
    <row r="329" spans="1:17" ht="16.5" thickBot="1">
      <c r="A329" s="33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</row>
    <row r="330" spans="1:17" ht="17.25" thickBot="1">
      <c r="A330" s="32"/>
      <c r="B330" s="32"/>
      <c r="C330" s="58" t="s">
        <v>324</v>
      </c>
      <c r="D330" s="58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39"/>
      <c r="P330" s="39"/>
      <c r="Q330" s="32"/>
    </row>
    <row r="331" spans="1:17" ht="16.5" thickBot="1">
      <c r="A331" s="1"/>
    </row>
    <row r="332" spans="1:17" ht="19.5" thickBot="1">
      <c r="A332" s="6"/>
      <c r="B332" s="7"/>
      <c r="C332" s="51"/>
      <c r="D332" s="52" t="s">
        <v>2</v>
      </c>
      <c r="E332" s="52"/>
      <c r="F332" s="52"/>
      <c r="G332" s="53"/>
      <c r="H332" s="60"/>
      <c r="I332" s="1140" t="s">
        <v>34</v>
      </c>
      <c r="J332" s="1141"/>
      <c r="K332" s="60"/>
      <c r="L332" s="1140" t="s">
        <v>35</v>
      </c>
      <c r="M332" s="1141"/>
      <c r="N332" s="60"/>
      <c r="O332" s="69"/>
      <c r="P332" s="70" t="s">
        <v>9</v>
      </c>
      <c r="Q332" s="53"/>
    </row>
    <row r="333" spans="1:17" ht="73.5" thickBot="1">
      <c r="A333" s="90" t="s">
        <v>39</v>
      </c>
      <c r="B333" s="46"/>
      <c r="C333" s="54" t="s">
        <v>92</v>
      </c>
      <c r="D333" s="55" t="s">
        <v>93</v>
      </c>
      <c r="E333" s="56" t="s">
        <v>29</v>
      </c>
      <c r="F333" s="56" t="s">
        <v>30</v>
      </c>
      <c r="G333" s="57" t="s">
        <v>31</v>
      </c>
      <c r="H333" s="50"/>
      <c r="I333" s="54" t="s">
        <v>15</v>
      </c>
      <c r="J333" s="57" t="s">
        <v>32</v>
      </c>
      <c r="K333" s="50"/>
      <c r="L333" s="54" t="s">
        <v>15</v>
      </c>
      <c r="M333" s="57" t="s">
        <v>32</v>
      </c>
      <c r="N333" s="50"/>
      <c r="O333" s="54" t="s">
        <v>15</v>
      </c>
      <c r="P333" s="56" t="s">
        <v>32</v>
      </c>
      <c r="Q333" s="71" t="s">
        <v>9</v>
      </c>
    </row>
    <row r="334" spans="1:17" ht="16.5" thickBot="1">
      <c r="A334" s="20"/>
      <c r="H334" s="4"/>
      <c r="K334" s="4"/>
      <c r="N334" s="4"/>
    </row>
    <row r="335" spans="1:17">
      <c r="A335" s="273" t="s">
        <v>210</v>
      </c>
      <c r="B335" s="84" t="s">
        <v>19</v>
      </c>
      <c r="C335" s="683">
        <v>2056</v>
      </c>
      <c r="D335" s="684">
        <v>0</v>
      </c>
      <c r="E335" s="684">
        <v>20</v>
      </c>
      <c r="F335" s="684">
        <v>762</v>
      </c>
      <c r="G335" s="685">
        <v>268</v>
      </c>
      <c r="H335" s="617"/>
      <c r="I335" s="683"/>
      <c r="J335" s="685"/>
      <c r="K335" s="617"/>
      <c r="L335" s="683"/>
      <c r="M335" s="685"/>
      <c r="N335" s="617"/>
      <c r="O335" s="235">
        <f>C335+I335+L335</f>
        <v>2056</v>
      </c>
      <c r="P335" s="236">
        <f>D335+E335+F335+G335+J335+M335</f>
        <v>1050</v>
      </c>
      <c r="Q335" s="237">
        <f>SUM(O335:P335)</f>
        <v>3106</v>
      </c>
    </row>
    <row r="336" spans="1:17">
      <c r="A336" s="680" t="s">
        <v>211</v>
      </c>
      <c r="B336" s="85" t="s">
        <v>21</v>
      </c>
      <c r="C336" s="686">
        <v>1043</v>
      </c>
      <c r="D336" s="687">
        <v>0</v>
      </c>
      <c r="E336" s="687">
        <v>3</v>
      </c>
      <c r="F336" s="687">
        <v>332</v>
      </c>
      <c r="G336" s="688">
        <v>79</v>
      </c>
      <c r="H336" s="617"/>
      <c r="I336" s="686"/>
      <c r="J336" s="688"/>
      <c r="K336" s="617"/>
      <c r="L336" s="686"/>
      <c r="M336" s="688"/>
      <c r="N336" s="617"/>
      <c r="O336" s="401">
        <f t="shared" ref="O336:O337" si="227">C336+I336+L336</f>
        <v>1043</v>
      </c>
      <c r="P336" s="402">
        <f t="shared" ref="P336:P337" si="228">D336+E336+F336+G336+J336+M336</f>
        <v>414</v>
      </c>
      <c r="Q336" s="406">
        <f t="shared" ref="Q336:Q337" si="229">SUM(O336:P336)</f>
        <v>1457</v>
      </c>
    </row>
    <row r="337" spans="1:19" ht="16.5" thickBot="1">
      <c r="A337" s="602"/>
      <c r="B337" s="86" t="s">
        <v>22</v>
      </c>
      <c r="C337" s="689">
        <v>78</v>
      </c>
      <c r="D337" s="690">
        <v>0</v>
      </c>
      <c r="E337" s="690">
        <v>0</v>
      </c>
      <c r="F337" s="690">
        <v>5</v>
      </c>
      <c r="G337" s="691">
        <v>9</v>
      </c>
      <c r="H337" s="617"/>
      <c r="I337" s="689"/>
      <c r="J337" s="691"/>
      <c r="K337" s="617"/>
      <c r="L337" s="689"/>
      <c r="M337" s="691"/>
      <c r="N337" s="617"/>
      <c r="O337" s="403">
        <f t="shared" si="227"/>
        <v>78</v>
      </c>
      <c r="P337" s="404">
        <f t="shared" si="228"/>
        <v>14</v>
      </c>
      <c r="Q337" s="407">
        <f t="shared" si="229"/>
        <v>92</v>
      </c>
    </row>
    <row r="338" spans="1:19" ht="16.5" thickBot="1">
      <c r="A338" s="14"/>
      <c r="C338" s="616"/>
      <c r="D338" s="616"/>
      <c r="E338" s="616"/>
      <c r="F338" s="616"/>
      <c r="G338" s="616"/>
      <c r="H338" s="617"/>
      <c r="I338" s="616"/>
      <c r="J338" s="616"/>
      <c r="K338" s="617"/>
      <c r="L338" s="616"/>
      <c r="M338" s="616"/>
      <c r="N338" s="617"/>
      <c r="O338" s="616"/>
      <c r="P338" s="616"/>
      <c r="Q338" s="616"/>
    </row>
    <row r="339" spans="1:19">
      <c r="A339" s="273" t="s">
        <v>212</v>
      </c>
      <c r="B339" s="84" t="s">
        <v>19</v>
      </c>
      <c r="C339" s="683"/>
      <c r="D339" s="684"/>
      <c r="E339" s="684"/>
      <c r="F339" s="684"/>
      <c r="G339" s="685"/>
      <c r="H339" s="617"/>
      <c r="I339" s="683">
        <v>324</v>
      </c>
      <c r="J339" s="685">
        <v>83</v>
      </c>
      <c r="K339" s="617"/>
      <c r="L339" s="683"/>
      <c r="M339" s="685"/>
      <c r="N339" s="617"/>
      <c r="O339" s="235">
        <f>C339+I339+L339</f>
        <v>324</v>
      </c>
      <c r="P339" s="236">
        <f>D339+E339+F339+G339+J339+M339</f>
        <v>83</v>
      </c>
      <c r="Q339" s="237">
        <f>SUM(O339:P339)</f>
        <v>407</v>
      </c>
    </row>
    <row r="340" spans="1:19">
      <c r="A340" s="680" t="s">
        <v>213</v>
      </c>
      <c r="B340" s="85" t="s">
        <v>21</v>
      </c>
      <c r="C340" s="686"/>
      <c r="D340" s="687"/>
      <c r="E340" s="687"/>
      <c r="F340" s="687"/>
      <c r="G340" s="688"/>
      <c r="H340" s="617"/>
      <c r="I340" s="686">
        <v>73</v>
      </c>
      <c r="J340" s="688">
        <v>43</v>
      </c>
      <c r="K340" s="617"/>
      <c r="L340" s="686"/>
      <c r="M340" s="688"/>
      <c r="N340" s="617"/>
      <c r="O340" s="401">
        <f t="shared" ref="O340:O341" si="230">C340+I340+L340</f>
        <v>73</v>
      </c>
      <c r="P340" s="402">
        <f t="shared" ref="P340:P341" si="231">D340+E340+F340+G340+J340+M340</f>
        <v>43</v>
      </c>
      <c r="Q340" s="406">
        <f t="shared" ref="Q340:Q341" si="232">SUM(O340:P340)</f>
        <v>116</v>
      </c>
      <c r="S340" s="610"/>
    </row>
    <row r="341" spans="1:19" ht="16.5" thickBot="1">
      <c r="A341" s="602"/>
      <c r="B341" s="86" t="s">
        <v>22</v>
      </c>
      <c r="C341" s="689"/>
      <c r="D341" s="690"/>
      <c r="E341" s="690"/>
      <c r="F341" s="690"/>
      <c r="G341" s="691"/>
      <c r="H341" s="617"/>
      <c r="I341" s="689">
        <v>0</v>
      </c>
      <c r="J341" s="691">
        <v>0</v>
      </c>
      <c r="K341" s="617"/>
      <c r="L341" s="689"/>
      <c r="M341" s="691"/>
      <c r="N341" s="617"/>
      <c r="O341" s="403">
        <f t="shared" si="230"/>
        <v>0</v>
      </c>
      <c r="P341" s="404">
        <f t="shared" si="231"/>
        <v>0</v>
      </c>
      <c r="Q341" s="407">
        <f t="shared" si="232"/>
        <v>0</v>
      </c>
      <c r="S341" s="610"/>
    </row>
    <row r="342" spans="1:19" ht="16.5" thickBot="1">
      <c r="A342" s="14"/>
      <c r="C342" s="616"/>
      <c r="D342" s="616"/>
      <c r="E342" s="616"/>
      <c r="F342" s="616"/>
      <c r="G342" s="616"/>
      <c r="H342" s="617"/>
      <c r="I342" s="616"/>
      <c r="J342" s="616"/>
      <c r="K342" s="617"/>
      <c r="L342" s="616"/>
      <c r="M342" s="616"/>
      <c r="N342" s="617"/>
      <c r="O342" s="616"/>
      <c r="P342" s="616"/>
      <c r="Q342" s="616"/>
    </row>
    <row r="343" spans="1:19">
      <c r="A343" s="273" t="s">
        <v>212</v>
      </c>
      <c r="B343" s="84" t="s">
        <v>19</v>
      </c>
      <c r="C343" s="683"/>
      <c r="D343" s="684"/>
      <c r="E343" s="684"/>
      <c r="F343" s="684"/>
      <c r="G343" s="685"/>
      <c r="H343" s="617"/>
      <c r="I343" s="683"/>
      <c r="J343" s="685"/>
      <c r="K343" s="617"/>
      <c r="L343" s="683">
        <v>111</v>
      </c>
      <c r="M343" s="685">
        <v>5</v>
      </c>
      <c r="N343" s="617"/>
      <c r="O343" s="235">
        <f>C343+I343+L343</f>
        <v>111</v>
      </c>
      <c r="P343" s="236">
        <f>D343+E343+F343+G343+J343+M343</f>
        <v>5</v>
      </c>
      <c r="Q343" s="237">
        <f>SUM(O343:P343)</f>
        <v>116</v>
      </c>
    </row>
    <row r="344" spans="1:19">
      <c r="A344" s="680" t="s">
        <v>214</v>
      </c>
      <c r="B344" s="85" t="s">
        <v>21</v>
      </c>
      <c r="C344" s="686"/>
      <c r="D344" s="687"/>
      <c r="E344" s="687"/>
      <c r="F344" s="687"/>
      <c r="G344" s="688"/>
      <c r="H344" s="617"/>
      <c r="I344" s="686"/>
      <c r="J344" s="688"/>
      <c r="K344" s="617"/>
      <c r="L344" s="686">
        <v>72</v>
      </c>
      <c r="M344" s="688">
        <v>2</v>
      </c>
      <c r="N344" s="617"/>
      <c r="O344" s="401">
        <f t="shared" ref="O344:O345" si="233">C344+I344+L344</f>
        <v>72</v>
      </c>
      <c r="P344" s="402">
        <f t="shared" ref="P344:P346" si="234">D344+E344+F344+G344+J344+M344</f>
        <v>2</v>
      </c>
      <c r="Q344" s="406">
        <f t="shared" ref="Q344:Q345" si="235">SUM(O344:P344)</f>
        <v>74</v>
      </c>
    </row>
    <row r="345" spans="1:19" ht="16.5" thickBot="1">
      <c r="A345" s="602"/>
      <c r="B345" s="86" t="s">
        <v>22</v>
      </c>
      <c r="C345" s="689"/>
      <c r="D345" s="690"/>
      <c r="E345" s="690"/>
      <c r="F345" s="690"/>
      <c r="G345" s="691"/>
      <c r="H345" s="617"/>
      <c r="I345" s="689"/>
      <c r="J345" s="691"/>
      <c r="K345" s="617"/>
      <c r="L345" s="689">
        <v>0</v>
      </c>
      <c r="M345" s="691">
        <v>0</v>
      </c>
      <c r="N345" s="617"/>
      <c r="O345" s="403">
        <f t="shared" si="233"/>
        <v>0</v>
      </c>
      <c r="P345" s="404">
        <f t="shared" si="234"/>
        <v>0</v>
      </c>
      <c r="Q345" s="407">
        <f t="shared" si="235"/>
        <v>0</v>
      </c>
    </row>
    <row r="346" spans="1:19" ht="16.5" thickBot="1">
      <c r="A346" s="14"/>
      <c r="C346" s="616"/>
      <c r="D346" s="616"/>
      <c r="E346" s="616"/>
      <c r="F346" s="616"/>
      <c r="G346" s="616"/>
      <c r="H346" s="617"/>
      <c r="I346" s="616"/>
      <c r="J346" s="616"/>
      <c r="K346" s="617"/>
      <c r="L346" s="616"/>
      <c r="M346" s="616">
        <v>8</v>
      </c>
      <c r="N346" s="617"/>
      <c r="O346" s="616"/>
      <c r="P346" s="616">
        <f t="shared" si="234"/>
        <v>8</v>
      </c>
      <c r="Q346" s="616"/>
    </row>
    <row r="347" spans="1:19">
      <c r="A347" s="273" t="s">
        <v>212</v>
      </c>
      <c r="B347" s="238" t="s">
        <v>19</v>
      </c>
      <c r="C347" s="683"/>
      <c r="D347" s="684"/>
      <c r="E347" s="684"/>
      <c r="F347" s="684"/>
      <c r="G347" s="685"/>
      <c r="H347" s="617"/>
      <c r="I347" s="683"/>
      <c r="J347" s="685"/>
      <c r="K347" s="617"/>
      <c r="L347" s="683">
        <v>81</v>
      </c>
      <c r="M347" s="685">
        <v>8</v>
      </c>
      <c r="N347" s="617"/>
      <c r="O347" s="235">
        <f>C347+I347+L347</f>
        <v>81</v>
      </c>
      <c r="P347" s="236">
        <f>D347+E347+F347+G347+J347+M347</f>
        <v>8</v>
      </c>
      <c r="Q347" s="237">
        <f>SUM(O347:P347)</f>
        <v>89</v>
      </c>
    </row>
    <row r="348" spans="1:19">
      <c r="A348" s="680" t="s">
        <v>215</v>
      </c>
      <c r="B348" s="271" t="s">
        <v>21</v>
      </c>
      <c r="C348" s="686"/>
      <c r="D348" s="687"/>
      <c r="E348" s="687"/>
      <c r="F348" s="687"/>
      <c r="G348" s="688"/>
      <c r="H348" s="617"/>
      <c r="I348" s="686"/>
      <c r="J348" s="688"/>
      <c r="K348" s="617"/>
      <c r="L348" s="686">
        <v>50</v>
      </c>
      <c r="M348" s="688">
        <v>4</v>
      </c>
      <c r="N348" s="617"/>
      <c r="O348" s="401">
        <f t="shared" ref="O348:O349" si="236">C348+I348+L348</f>
        <v>50</v>
      </c>
      <c r="P348" s="402">
        <f t="shared" ref="P348:P349" si="237">D348+E348+F348+G348+J348+M348</f>
        <v>4</v>
      </c>
      <c r="Q348" s="406">
        <f t="shared" ref="Q348:Q349" si="238">SUM(O348:P348)</f>
        <v>54</v>
      </c>
    </row>
    <row r="349" spans="1:19" ht="16.5" thickBot="1">
      <c r="A349" s="602" t="s">
        <v>216</v>
      </c>
      <c r="B349" s="272" t="s">
        <v>22</v>
      </c>
      <c r="C349" s="689"/>
      <c r="D349" s="690"/>
      <c r="E349" s="690"/>
      <c r="F349" s="690"/>
      <c r="G349" s="691"/>
      <c r="H349" s="617"/>
      <c r="I349" s="689"/>
      <c r="J349" s="691"/>
      <c r="K349" s="617"/>
      <c r="L349" s="689">
        <v>0</v>
      </c>
      <c r="M349" s="691">
        <v>0</v>
      </c>
      <c r="N349" s="617"/>
      <c r="O349" s="403">
        <f t="shared" si="236"/>
        <v>0</v>
      </c>
      <c r="P349" s="404">
        <f t="shared" si="237"/>
        <v>0</v>
      </c>
      <c r="Q349" s="407">
        <f t="shared" si="238"/>
        <v>0</v>
      </c>
    </row>
    <row r="350" spans="1:19" ht="16.5" thickBot="1">
      <c r="A350" s="14"/>
      <c r="C350" s="616"/>
      <c r="D350" s="616"/>
      <c r="E350" s="616"/>
      <c r="F350" s="616"/>
      <c r="G350" s="616"/>
      <c r="H350" s="617"/>
      <c r="I350" s="616"/>
      <c r="J350" s="616"/>
      <c r="K350" s="617"/>
      <c r="L350" s="616"/>
      <c r="M350" s="616"/>
      <c r="N350" s="617"/>
      <c r="O350" s="616"/>
      <c r="P350" s="616"/>
      <c r="Q350" s="616"/>
    </row>
    <row r="351" spans="1:19">
      <c r="A351" s="273" t="s">
        <v>212</v>
      </c>
      <c r="B351" s="238" t="s">
        <v>19</v>
      </c>
      <c r="C351" s="683"/>
      <c r="D351" s="684"/>
      <c r="E351" s="684"/>
      <c r="F351" s="684"/>
      <c r="G351" s="685"/>
      <c r="H351" s="617"/>
      <c r="I351" s="683"/>
      <c r="J351" s="685"/>
      <c r="K351" s="617"/>
      <c r="L351" s="683">
        <v>91</v>
      </c>
      <c r="M351" s="685">
        <v>4</v>
      </c>
      <c r="N351" s="617"/>
      <c r="O351" s="235">
        <f>C351+I351+L351</f>
        <v>91</v>
      </c>
      <c r="P351" s="236">
        <f>D351+E351+F351+G351+J351+M351</f>
        <v>4</v>
      </c>
      <c r="Q351" s="237">
        <f>SUM(O351:P351)</f>
        <v>95</v>
      </c>
    </row>
    <row r="352" spans="1:19">
      <c r="A352" s="680" t="s">
        <v>217</v>
      </c>
      <c r="B352" s="271" t="s">
        <v>21</v>
      </c>
      <c r="C352" s="686"/>
      <c r="D352" s="687"/>
      <c r="E352" s="687"/>
      <c r="F352" s="687"/>
      <c r="G352" s="688"/>
      <c r="H352" s="617"/>
      <c r="I352" s="686"/>
      <c r="J352" s="688"/>
      <c r="K352" s="617"/>
      <c r="L352" s="686">
        <v>44</v>
      </c>
      <c r="M352" s="688">
        <v>1</v>
      </c>
      <c r="N352" s="617"/>
      <c r="O352" s="401">
        <f t="shared" ref="O352:O353" si="239">C352+I352+L352</f>
        <v>44</v>
      </c>
      <c r="P352" s="402">
        <f t="shared" ref="P352:P353" si="240">D352+E352+F352+G352+J352+M352</f>
        <v>1</v>
      </c>
      <c r="Q352" s="406">
        <f t="shared" ref="Q352:Q353" si="241">SUM(O352:P352)</f>
        <v>45</v>
      </c>
    </row>
    <row r="353" spans="1:17" ht="16.5" thickBot="1">
      <c r="A353" s="602"/>
      <c r="B353" s="272" t="s">
        <v>22</v>
      </c>
      <c r="C353" s="689"/>
      <c r="D353" s="690"/>
      <c r="E353" s="690"/>
      <c r="F353" s="690"/>
      <c r="G353" s="691"/>
      <c r="H353" s="617"/>
      <c r="I353" s="689"/>
      <c r="J353" s="691"/>
      <c r="K353" s="617"/>
      <c r="L353" s="689">
        <v>0</v>
      </c>
      <c r="M353" s="691">
        <v>0</v>
      </c>
      <c r="N353" s="617"/>
      <c r="O353" s="403">
        <f t="shared" si="239"/>
        <v>0</v>
      </c>
      <c r="P353" s="404">
        <f t="shared" si="240"/>
        <v>0</v>
      </c>
      <c r="Q353" s="407">
        <f t="shared" si="241"/>
        <v>0</v>
      </c>
    </row>
    <row r="354" spans="1:17" ht="16.5" thickBot="1">
      <c r="A354" s="14"/>
      <c r="C354" s="616"/>
      <c r="D354" s="616"/>
      <c r="E354" s="616"/>
      <c r="F354" s="616"/>
      <c r="G354" s="616"/>
      <c r="H354" s="617"/>
      <c r="I354" s="616"/>
      <c r="J354" s="616"/>
      <c r="K354" s="617"/>
      <c r="L354" s="616"/>
      <c r="M354" s="616"/>
      <c r="N354" s="617"/>
      <c r="O354" s="616"/>
      <c r="P354" s="616"/>
      <c r="Q354" s="616"/>
    </row>
    <row r="355" spans="1:17">
      <c r="A355" s="925" t="s">
        <v>218</v>
      </c>
      <c r="B355" s="238" t="s">
        <v>19</v>
      </c>
      <c r="C355" s="683"/>
      <c r="D355" s="684"/>
      <c r="E355" s="684"/>
      <c r="F355" s="684"/>
      <c r="G355" s="685"/>
      <c r="H355" s="617"/>
      <c r="I355" s="683">
        <v>361</v>
      </c>
      <c r="J355" s="685">
        <v>33</v>
      </c>
      <c r="K355" s="617"/>
      <c r="L355" s="683"/>
      <c r="M355" s="685"/>
      <c r="N355" s="617"/>
      <c r="O355" s="235">
        <f>C355+I355+L355</f>
        <v>361</v>
      </c>
      <c r="P355" s="236">
        <f>D355+E355+F355+G355+J355+M355</f>
        <v>33</v>
      </c>
      <c r="Q355" s="237">
        <f>SUM(O355:P355)</f>
        <v>394</v>
      </c>
    </row>
    <row r="356" spans="1:17">
      <c r="A356" s="680" t="s">
        <v>219</v>
      </c>
      <c r="B356" s="271" t="s">
        <v>21</v>
      </c>
      <c r="C356" s="686"/>
      <c r="D356" s="687"/>
      <c r="E356" s="687"/>
      <c r="F356" s="687"/>
      <c r="G356" s="688"/>
      <c r="H356" s="617"/>
      <c r="I356" s="686">
        <v>222</v>
      </c>
      <c r="J356" s="688">
        <v>15</v>
      </c>
      <c r="K356" s="617"/>
      <c r="L356" s="686"/>
      <c r="M356" s="688"/>
      <c r="N356" s="617"/>
      <c r="O356" s="401">
        <f t="shared" ref="O356:O357" si="242">C356+I356+L356</f>
        <v>222</v>
      </c>
      <c r="P356" s="402">
        <f t="shared" ref="P356:P357" si="243">D356+E356+F356+G356+J356+M356</f>
        <v>15</v>
      </c>
      <c r="Q356" s="406">
        <f t="shared" ref="Q356:Q357" si="244">SUM(O356:P356)</f>
        <v>237</v>
      </c>
    </row>
    <row r="357" spans="1:17" ht="16.5" thickBot="1">
      <c r="A357" s="602" t="s">
        <v>220</v>
      </c>
      <c r="B357" s="272" t="s">
        <v>22</v>
      </c>
      <c r="C357" s="689"/>
      <c r="D357" s="690"/>
      <c r="E357" s="690"/>
      <c r="F357" s="690"/>
      <c r="G357" s="691"/>
      <c r="H357" s="617"/>
      <c r="I357" s="689">
        <v>3</v>
      </c>
      <c r="J357" s="691">
        <v>0</v>
      </c>
      <c r="K357" s="617"/>
      <c r="L357" s="689"/>
      <c r="M357" s="691"/>
      <c r="N357" s="617"/>
      <c r="O357" s="403">
        <f t="shared" si="242"/>
        <v>3</v>
      </c>
      <c r="P357" s="404">
        <f t="shared" si="243"/>
        <v>0</v>
      </c>
      <c r="Q357" s="407">
        <f t="shared" si="244"/>
        <v>3</v>
      </c>
    </row>
    <row r="358" spans="1:17" ht="16.5" thickBot="1">
      <c r="A358" s="14"/>
      <c r="C358" s="616"/>
      <c r="D358" s="616"/>
      <c r="E358" s="616"/>
      <c r="F358" s="616"/>
      <c r="G358" s="616"/>
      <c r="H358" s="617"/>
      <c r="I358" s="616"/>
      <c r="J358" s="616"/>
      <c r="K358" s="617"/>
      <c r="L358" s="616"/>
      <c r="M358" s="616"/>
      <c r="N358" s="617"/>
      <c r="O358" s="616"/>
      <c r="P358" s="616"/>
      <c r="Q358" s="616"/>
    </row>
    <row r="359" spans="1:17">
      <c r="A359" s="925" t="s">
        <v>218</v>
      </c>
      <c r="B359" s="238" t="s">
        <v>19</v>
      </c>
      <c r="C359" s="683"/>
      <c r="D359" s="684"/>
      <c r="E359" s="684"/>
      <c r="F359" s="684"/>
      <c r="G359" s="685"/>
      <c r="H359" s="617"/>
      <c r="I359" s="683"/>
      <c r="J359" s="685"/>
      <c r="K359" s="617"/>
      <c r="L359" s="683">
        <v>288</v>
      </c>
      <c r="M359" s="685">
        <v>6</v>
      </c>
      <c r="N359" s="617"/>
      <c r="O359" s="235">
        <f>C359+I359+L359</f>
        <v>288</v>
      </c>
      <c r="P359" s="236">
        <f>D359+E359+F359+G359+J359+M359</f>
        <v>6</v>
      </c>
      <c r="Q359" s="237">
        <f>SUM(O359:P359)</f>
        <v>294</v>
      </c>
    </row>
    <row r="360" spans="1:17">
      <c r="A360" s="680" t="s">
        <v>221</v>
      </c>
      <c r="B360" s="271" t="s">
        <v>21</v>
      </c>
      <c r="C360" s="686"/>
      <c r="D360" s="687"/>
      <c r="E360" s="687"/>
      <c r="F360" s="687"/>
      <c r="G360" s="688"/>
      <c r="H360" s="617"/>
      <c r="I360" s="686"/>
      <c r="J360" s="688"/>
      <c r="K360" s="617"/>
      <c r="L360" s="686">
        <v>178</v>
      </c>
      <c r="M360" s="688">
        <v>2</v>
      </c>
      <c r="N360" s="617"/>
      <c r="O360" s="401">
        <f t="shared" ref="O360:O361" si="245">C360+I360+L360</f>
        <v>178</v>
      </c>
      <c r="P360" s="402">
        <f t="shared" ref="P360:P361" si="246">D360+E360+F360+G360+J360+M360</f>
        <v>2</v>
      </c>
      <c r="Q360" s="406">
        <f t="shared" ref="Q360:Q361" si="247">SUM(O360:P360)</f>
        <v>180</v>
      </c>
    </row>
    <row r="361" spans="1:17" ht="16.5" thickBot="1">
      <c r="A361" s="602"/>
      <c r="B361" s="272" t="s">
        <v>22</v>
      </c>
      <c r="C361" s="689"/>
      <c r="D361" s="690"/>
      <c r="E361" s="690"/>
      <c r="F361" s="690"/>
      <c r="G361" s="691"/>
      <c r="H361" s="617"/>
      <c r="I361" s="689"/>
      <c r="J361" s="691"/>
      <c r="K361" s="617"/>
      <c r="L361" s="689">
        <v>0</v>
      </c>
      <c r="M361" s="691">
        <v>0</v>
      </c>
      <c r="N361" s="617"/>
      <c r="O361" s="403">
        <f t="shared" si="245"/>
        <v>0</v>
      </c>
      <c r="P361" s="404">
        <f t="shared" si="246"/>
        <v>0</v>
      </c>
      <c r="Q361" s="407">
        <f t="shared" si="247"/>
        <v>0</v>
      </c>
    </row>
    <row r="362" spans="1:17" ht="16.5" thickBot="1">
      <c r="A362" s="14"/>
      <c r="C362" s="616"/>
      <c r="D362" s="616"/>
      <c r="E362" s="616"/>
      <c r="F362" s="616"/>
      <c r="G362" s="616"/>
      <c r="H362" s="617"/>
      <c r="I362" s="616"/>
      <c r="J362" s="616"/>
      <c r="K362" s="617"/>
      <c r="L362" s="616"/>
      <c r="M362" s="616"/>
      <c r="N362" s="617"/>
      <c r="O362" s="616"/>
      <c r="P362" s="616"/>
      <c r="Q362" s="616"/>
    </row>
    <row r="363" spans="1:17">
      <c r="A363" s="273" t="s">
        <v>222</v>
      </c>
      <c r="B363" s="84" t="s">
        <v>19</v>
      </c>
      <c r="C363" s="683"/>
      <c r="D363" s="684"/>
      <c r="E363" s="684"/>
      <c r="F363" s="684"/>
      <c r="G363" s="685"/>
      <c r="H363" s="617"/>
      <c r="I363" s="683">
        <v>213</v>
      </c>
      <c r="J363" s="685">
        <v>211</v>
      </c>
      <c r="K363" s="617"/>
      <c r="L363" s="683"/>
      <c r="M363" s="685"/>
      <c r="N363" s="617"/>
      <c r="O363" s="235">
        <f>C363+I363+L363</f>
        <v>213</v>
      </c>
      <c r="P363" s="236">
        <f>D363+E363+F363+G363+J363+M363</f>
        <v>211</v>
      </c>
      <c r="Q363" s="237">
        <f>SUM(O363:P363)</f>
        <v>424</v>
      </c>
    </row>
    <row r="364" spans="1:17">
      <c r="A364" s="680" t="s">
        <v>223</v>
      </c>
      <c r="B364" s="85" t="s">
        <v>21</v>
      </c>
      <c r="C364" s="686"/>
      <c r="D364" s="687"/>
      <c r="E364" s="687"/>
      <c r="F364" s="687"/>
      <c r="G364" s="688"/>
      <c r="H364" s="617"/>
      <c r="I364" s="686">
        <v>105</v>
      </c>
      <c r="J364" s="688">
        <v>93</v>
      </c>
      <c r="K364" s="617"/>
      <c r="L364" s="686"/>
      <c r="M364" s="688"/>
      <c r="N364" s="617"/>
      <c r="O364" s="401">
        <f t="shared" ref="O364:O365" si="248">C364+I364+L364</f>
        <v>105</v>
      </c>
      <c r="P364" s="402">
        <f t="shared" ref="P364:P365" si="249">D364+E364+F364+G364+J364+M364</f>
        <v>93</v>
      </c>
      <c r="Q364" s="406">
        <f t="shared" ref="Q364:Q365" si="250">SUM(O364:P364)</f>
        <v>198</v>
      </c>
    </row>
    <row r="365" spans="1:17" ht="16.5" thickBot="1">
      <c r="A365" s="602"/>
      <c r="B365" s="86" t="s">
        <v>22</v>
      </c>
      <c r="C365" s="689"/>
      <c r="D365" s="690"/>
      <c r="E365" s="690"/>
      <c r="F365" s="690"/>
      <c r="G365" s="691"/>
      <c r="H365" s="617"/>
      <c r="I365" s="689">
        <v>2</v>
      </c>
      <c r="J365" s="691">
        <v>0</v>
      </c>
      <c r="K365" s="617"/>
      <c r="L365" s="689"/>
      <c r="M365" s="691"/>
      <c r="N365" s="617"/>
      <c r="O365" s="403">
        <f t="shared" si="248"/>
        <v>2</v>
      </c>
      <c r="P365" s="404">
        <f t="shared" si="249"/>
        <v>0</v>
      </c>
      <c r="Q365" s="407">
        <f t="shared" si="250"/>
        <v>2</v>
      </c>
    </row>
    <row r="366" spans="1:17" ht="16.5" thickBot="1">
      <c r="A366" s="14"/>
      <c r="C366" s="616"/>
      <c r="D366" s="616"/>
      <c r="E366" s="616"/>
      <c r="F366" s="616"/>
      <c r="G366" s="616"/>
      <c r="H366" s="617"/>
      <c r="I366" s="616"/>
      <c r="J366" s="616"/>
      <c r="K366" s="617"/>
      <c r="L366" s="616"/>
      <c r="M366" s="616"/>
      <c r="N366" s="617"/>
      <c r="O366" s="616"/>
      <c r="P366" s="616"/>
      <c r="Q366" s="616"/>
    </row>
    <row r="367" spans="1:17">
      <c r="A367" s="273" t="s">
        <v>222</v>
      </c>
      <c r="B367" s="238" t="s">
        <v>19</v>
      </c>
      <c r="C367" s="683"/>
      <c r="D367" s="684"/>
      <c r="E367" s="684"/>
      <c r="F367" s="684"/>
      <c r="G367" s="685"/>
      <c r="H367" s="617"/>
      <c r="I367" s="683"/>
      <c r="J367" s="685"/>
      <c r="K367" s="617"/>
      <c r="L367" s="683">
        <v>110</v>
      </c>
      <c r="M367" s="685">
        <v>30</v>
      </c>
      <c r="N367" s="617"/>
      <c r="O367" s="235">
        <f>C367+I367+L367</f>
        <v>110</v>
      </c>
      <c r="P367" s="236">
        <f>D367+E367+F367+G367+J367+M367</f>
        <v>30</v>
      </c>
      <c r="Q367" s="237">
        <f>SUM(O367:P367)</f>
        <v>140</v>
      </c>
    </row>
    <row r="368" spans="1:17">
      <c r="A368" s="680" t="s">
        <v>224</v>
      </c>
      <c r="B368" s="271" t="s">
        <v>21</v>
      </c>
      <c r="C368" s="686"/>
      <c r="D368" s="687"/>
      <c r="E368" s="687"/>
      <c r="F368" s="687"/>
      <c r="G368" s="688"/>
      <c r="H368" s="617"/>
      <c r="I368" s="686"/>
      <c r="J368" s="688"/>
      <c r="K368" s="617"/>
      <c r="L368" s="686">
        <v>60</v>
      </c>
      <c r="M368" s="688">
        <v>16</v>
      </c>
      <c r="N368" s="617"/>
      <c r="O368" s="401">
        <f t="shared" ref="O368:O369" si="251">C368+I368+L368</f>
        <v>60</v>
      </c>
      <c r="P368" s="402">
        <f t="shared" ref="P368:P369" si="252">D368+E368+F368+G368+J368+M368</f>
        <v>16</v>
      </c>
      <c r="Q368" s="406">
        <f t="shared" ref="Q368:Q369" si="253">SUM(O368:P368)</f>
        <v>76</v>
      </c>
    </row>
    <row r="369" spans="1:17" ht="16.5" thickBot="1">
      <c r="A369" s="602" t="s">
        <v>225</v>
      </c>
      <c r="B369" s="272" t="s">
        <v>22</v>
      </c>
      <c r="C369" s="689"/>
      <c r="D369" s="690"/>
      <c r="E369" s="690"/>
      <c r="F369" s="690"/>
      <c r="G369" s="691"/>
      <c r="H369" s="617"/>
      <c r="I369" s="689"/>
      <c r="J369" s="691"/>
      <c r="K369" s="617"/>
      <c r="L369" s="689">
        <v>0</v>
      </c>
      <c r="M369" s="691">
        <v>0</v>
      </c>
      <c r="N369" s="617"/>
      <c r="O369" s="403">
        <f t="shared" si="251"/>
        <v>0</v>
      </c>
      <c r="P369" s="404">
        <f t="shared" si="252"/>
        <v>0</v>
      </c>
      <c r="Q369" s="407">
        <f t="shared" si="253"/>
        <v>0</v>
      </c>
    </row>
    <row r="370" spans="1:17" ht="16.5" thickBot="1">
      <c r="A370" s="14"/>
      <c r="C370" s="616"/>
      <c r="D370" s="616"/>
      <c r="E370" s="616"/>
      <c r="F370" s="616"/>
      <c r="G370" s="616"/>
      <c r="H370" s="617"/>
      <c r="I370" s="616"/>
      <c r="J370" s="616"/>
      <c r="K370" s="617"/>
      <c r="L370" s="616"/>
      <c r="M370" s="616"/>
      <c r="N370" s="617"/>
      <c r="O370" s="616"/>
      <c r="P370" s="616"/>
      <c r="Q370" s="616"/>
    </row>
    <row r="371" spans="1:17">
      <c r="A371" s="273" t="s">
        <v>222</v>
      </c>
      <c r="B371" s="238" t="s">
        <v>19</v>
      </c>
      <c r="C371" s="683"/>
      <c r="D371" s="684"/>
      <c r="E371" s="684"/>
      <c r="F371" s="684"/>
      <c r="G371" s="685"/>
      <c r="H371" s="617"/>
      <c r="I371" s="683"/>
      <c r="J371" s="685"/>
      <c r="K371" s="617"/>
      <c r="L371" s="683">
        <v>93</v>
      </c>
      <c r="M371" s="685">
        <v>30</v>
      </c>
      <c r="N371" s="617"/>
      <c r="O371" s="235">
        <f>C371+I371+L371</f>
        <v>93</v>
      </c>
      <c r="P371" s="236">
        <f>D371+E371+F371+G371+J371+M371</f>
        <v>30</v>
      </c>
      <c r="Q371" s="237">
        <f>SUM(O371:P371)</f>
        <v>123</v>
      </c>
    </row>
    <row r="372" spans="1:17">
      <c r="A372" s="680" t="s">
        <v>226</v>
      </c>
      <c r="B372" s="271" t="s">
        <v>21</v>
      </c>
      <c r="C372" s="686"/>
      <c r="D372" s="687"/>
      <c r="E372" s="687"/>
      <c r="F372" s="687"/>
      <c r="G372" s="688"/>
      <c r="H372" s="617"/>
      <c r="I372" s="686"/>
      <c r="J372" s="688"/>
      <c r="K372" s="617"/>
      <c r="L372" s="686">
        <v>42</v>
      </c>
      <c r="M372" s="688">
        <v>12</v>
      </c>
      <c r="N372" s="617"/>
      <c r="O372" s="401">
        <f t="shared" ref="O372:O373" si="254">C372+I372+L372</f>
        <v>42</v>
      </c>
      <c r="P372" s="402">
        <f t="shared" ref="P372:P373" si="255">D372+E372+F372+G372+J372+M372</f>
        <v>12</v>
      </c>
      <c r="Q372" s="406">
        <f t="shared" ref="Q372:Q373" si="256">SUM(O372:P372)</f>
        <v>54</v>
      </c>
    </row>
    <row r="373" spans="1:17" ht="16.5" thickBot="1">
      <c r="A373" s="602"/>
      <c r="B373" s="272" t="s">
        <v>22</v>
      </c>
      <c r="C373" s="689"/>
      <c r="D373" s="690"/>
      <c r="E373" s="690"/>
      <c r="F373" s="690"/>
      <c r="G373" s="691"/>
      <c r="H373" s="617"/>
      <c r="I373" s="689"/>
      <c r="J373" s="691"/>
      <c r="K373" s="617"/>
      <c r="L373" s="689">
        <v>0</v>
      </c>
      <c r="M373" s="691">
        <v>0</v>
      </c>
      <c r="N373" s="617"/>
      <c r="O373" s="403">
        <f t="shared" si="254"/>
        <v>0</v>
      </c>
      <c r="P373" s="404">
        <f t="shared" si="255"/>
        <v>0</v>
      </c>
      <c r="Q373" s="407">
        <f t="shared" si="256"/>
        <v>0</v>
      </c>
    </row>
    <row r="374" spans="1:17">
      <c r="A374" s="633"/>
      <c r="B374" s="24"/>
      <c r="C374" s="617"/>
      <c r="D374" s="617"/>
      <c r="E374" s="617"/>
      <c r="F374" s="617"/>
      <c r="G374" s="617"/>
      <c r="H374" s="617"/>
      <c r="I374" s="617"/>
      <c r="J374" s="617"/>
      <c r="K374" s="617"/>
      <c r="L374" s="617"/>
      <c r="M374" s="617"/>
      <c r="N374" s="617"/>
      <c r="O374" s="264"/>
      <c r="P374" s="264"/>
      <c r="Q374" s="264"/>
    </row>
    <row r="375" spans="1:17" ht="16.5" thickBot="1">
      <c r="A375" s="633"/>
      <c r="B375" s="24"/>
      <c r="C375" s="617"/>
      <c r="D375" s="617"/>
      <c r="E375" s="617"/>
      <c r="F375" s="617"/>
      <c r="G375" s="617"/>
      <c r="H375" s="617"/>
      <c r="I375" s="617"/>
      <c r="J375" s="617"/>
      <c r="K375" s="617"/>
      <c r="L375" s="617"/>
      <c r="M375" s="617"/>
      <c r="N375" s="617"/>
      <c r="O375" s="264"/>
      <c r="P375" s="264"/>
      <c r="Q375" s="264"/>
    </row>
    <row r="376" spans="1:17">
      <c r="A376" s="273" t="s">
        <v>227</v>
      </c>
      <c r="B376" s="238" t="s">
        <v>19</v>
      </c>
      <c r="C376" s="683"/>
      <c r="D376" s="684"/>
      <c r="E376" s="684"/>
      <c r="F376" s="684"/>
      <c r="G376" s="685"/>
      <c r="H376" s="617"/>
      <c r="I376" s="683">
        <v>209</v>
      </c>
      <c r="J376" s="685">
        <v>230</v>
      </c>
      <c r="K376" s="617"/>
      <c r="L376" s="683"/>
      <c r="M376" s="685"/>
      <c r="N376" s="617"/>
      <c r="O376" s="235">
        <f>C376+I376+L376</f>
        <v>209</v>
      </c>
      <c r="P376" s="236">
        <f>D376+E376+F376+G376+J376+M376</f>
        <v>230</v>
      </c>
      <c r="Q376" s="237">
        <f>SUM(O376:P376)</f>
        <v>439</v>
      </c>
    </row>
    <row r="377" spans="1:17">
      <c r="A377" s="680" t="s">
        <v>228</v>
      </c>
      <c r="B377" s="271" t="s">
        <v>21</v>
      </c>
      <c r="C377" s="686"/>
      <c r="D377" s="687"/>
      <c r="E377" s="687"/>
      <c r="F377" s="687"/>
      <c r="G377" s="688"/>
      <c r="H377" s="617"/>
      <c r="I377" s="686">
        <v>136</v>
      </c>
      <c r="J377" s="688">
        <v>118</v>
      </c>
      <c r="K377" s="617"/>
      <c r="L377" s="686"/>
      <c r="M377" s="688"/>
      <c r="N377" s="617"/>
      <c r="O377" s="401">
        <f t="shared" ref="O377:O378" si="257">C377+I377+L377</f>
        <v>136</v>
      </c>
      <c r="P377" s="402">
        <f t="shared" ref="P377:P378" si="258">D377+E377+F377+G377+J377+M377</f>
        <v>118</v>
      </c>
      <c r="Q377" s="406">
        <f t="shared" ref="Q377:Q378" si="259">SUM(O377:P377)</f>
        <v>254</v>
      </c>
    </row>
    <row r="378" spans="1:17" ht="16.5" thickBot="1">
      <c r="A378" s="602"/>
      <c r="B378" s="272" t="s">
        <v>22</v>
      </c>
      <c r="C378" s="689"/>
      <c r="D378" s="690"/>
      <c r="E378" s="690"/>
      <c r="F378" s="690"/>
      <c r="G378" s="691"/>
      <c r="H378" s="617"/>
      <c r="I378" s="689">
        <v>6</v>
      </c>
      <c r="J378" s="691">
        <v>2</v>
      </c>
      <c r="K378" s="617"/>
      <c r="L378" s="689"/>
      <c r="M378" s="691"/>
      <c r="N378" s="617"/>
      <c r="O378" s="403">
        <f t="shared" si="257"/>
        <v>6</v>
      </c>
      <c r="P378" s="404">
        <f t="shared" si="258"/>
        <v>2</v>
      </c>
      <c r="Q378" s="407">
        <f t="shared" si="259"/>
        <v>8</v>
      </c>
    </row>
    <row r="379" spans="1:17" ht="16.5" thickBot="1">
      <c r="A379" s="633"/>
      <c r="B379" s="24"/>
      <c r="C379" s="617"/>
      <c r="D379" s="617"/>
      <c r="E379" s="617"/>
      <c r="F379" s="617"/>
      <c r="G379" s="617"/>
      <c r="H379" s="617"/>
      <c r="I379" s="617"/>
      <c r="J379" s="617"/>
      <c r="K379" s="617"/>
      <c r="L379" s="617"/>
      <c r="M379" s="617"/>
      <c r="N379" s="617"/>
      <c r="O379" s="264"/>
      <c r="P379" s="264"/>
      <c r="Q379" s="264"/>
    </row>
    <row r="380" spans="1:17">
      <c r="A380" s="273" t="s">
        <v>227</v>
      </c>
      <c r="B380" s="238" t="s">
        <v>19</v>
      </c>
      <c r="C380" s="683"/>
      <c r="D380" s="684"/>
      <c r="E380" s="684"/>
      <c r="F380" s="684"/>
      <c r="G380" s="685"/>
      <c r="H380" s="617"/>
      <c r="I380" s="683"/>
      <c r="J380" s="685"/>
      <c r="K380" s="617"/>
      <c r="L380" s="683">
        <v>117</v>
      </c>
      <c r="M380" s="685">
        <v>20</v>
      </c>
      <c r="N380" s="617"/>
      <c r="O380" s="235">
        <f>C380+I380+L380</f>
        <v>117</v>
      </c>
      <c r="P380" s="236">
        <f>D380+E380+F380+G380+J380+M380</f>
        <v>20</v>
      </c>
      <c r="Q380" s="237">
        <f>SUM(O380:P380)</f>
        <v>137</v>
      </c>
    </row>
    <row r="381" spans="1:17">
      <c r="A381" s="1145" t="s">
        <v>229</v>
      </c>
      <c r="B381" s="271" t="s">
        <v>21</v>
      </c>
      <c r="C381" s="686"/>
      <c r="D381" s="687"/>
      <c r="E381" s="687"/>
      <c r="F381" s="687"/>
      <c r="G381" s="688"/>
      <c r="H381" s="617"/>
      <c r="I381" s="686"/>
      <c r="J381" s="688"/>
      <c r="K381" s="617"/>
      <c r="L381" s="686">
        <v>94</v>
      </c>
      <c r="M381" s="688">
        <v>10</v>
      </c>
      <c r="N381" s="617"/>
      <c r="O381" s="401">
        <f t="shared" ref="O381:O382" si="260">C381+I381+L381</f>
        <v>94</v>
      </c>
      <c r="P381" s="402">
        <f t="shared" ref="P381:P382" si="261">D381+E381+F381+G381+J381+M381</f>
        <v>10</v>
      </c>
      <c r="Q381" s="406">
        <f t="shared" ref="Q381:Q382" si="262">SUM(O381:P381)</f>
        <v>104</v>
      </c>
    </row>
    <row r="382" spans="1:17" ht="16.5" thickBot="1">
      <c r="A382" s="1146"/>
      <c r="B382" s="272" t="s">
        <v>22</v>
      </c>
      <c r="C382" s="689"/>
      <c r="D382" s="690"/>
      <c r="E382" s="690"/>
      <c r="F382" s="690"/>
      <c r="G382" s="691"/>
      <c r="H382" s="617"/>
      <c r="I382" s="689"/>
      <c r="J382" s="691"/>
      <c r="K382" s="617"/>
      <c r="L382" s="689">
        <v>1</v>
      </c>
      <c r="M382" s="691">
        <v>0</v>
      </c>
      <c r="N382" s="617"/>
      <c r="O382" s="403">
        <f t="shared" si="260"/>
        <v>1</v>
      </c>
      <c r="P382" s="404">
        <f t="shared" si="261"/>
        <v>0</v>
      </c>
      <c r="Q382" s="407">
        <f t="shared" si="262"/>
        <v>1</v>
      </c>
    </row>
    <row r="383" spans="1:17" ht="16.5" thickBot="1">
      <c r="A383" s="633"/>
      <c r="B383" s="24"/>
      <c r="C383" s="617"/>
      <c r="D383" s="617"/>
      <c r="E383" s="617"/>
      <c r="F383" s="617"/>
      <c r="G383" s="617"/>
      <c r="H383" s="617"/>
      <c r="I383" s="617"/>
      <c r="J383" s="617"/>
      <c r="K383" s="617"/>
      <c r="L383" s="617"/>
      <c r="M383" s="617"/>
      <c r="N383" s="617"/>
      <c r="O383" s="264"/>
      <c r="P383" s="264"/>
      <c r="Q383" s="264"/>
    </row>
    <row r="384" spans="1:17">
      <c r="A384" s="273" t="s">
        <v>230</v>
      </c>
      <c r="B384" s="238" t="s">
        <v>19</v>
      </c>
      <c r="C384" s="683"/>
      <c r="D384" s="684"/>
      <c r="E384" s="684"/>
      <c r="F384" s="684"/>
      <c r="G384" s="685"/>
      <c r="H384" s="617"/>
      <c r="I384" s="683"/>
      <c r="J384" s="685"/>
      <c r="K384" s="617"/>
      <c r="L384" s="683">
        <v>88</v>
      </c>
      <c r="M384" s="685">
        <v>5</v>
      </c>
      <c r="N384" s="617"/>
      <c r="O384" s="235">
        <f>C384+I384+L384</f>
        <v>88</v>
      </c>
      <c r="P384" s="236">
        <f>D384+E384+F384+G384+J384+M384</f>
        <v>5</v>
      </c>
      <c r="Q384" s="237">
        <f>SUM(O384:P384)</f>
        <v>93</v>
      </c>
    </row>
    <row r="385" spans="1:17">
      <c r="A385" s="680" t="s">
        <v>231</v>
      </c>
      <c r="B385" s="271" t="s">
        <v>21</v>
      </c>
      <c r="C385" s="686"/>
      <c r="D385" s="687"/>
      <c r="E385" s="687"/>
      <c r="F385" s="687"/>
      <c r="G385" s="688"/>
      <c r="H385" s="617"/>
      <c r="I385" s="686"/>
      <c r="J385" s="688"/>
      <c r="K385" s="617"/>
      <c r="L385" s="686">
        <v>65</v>
      </c>
      <c r="M385" s="688">
        <v>0</v>
      </c>
      <c r="N385" s="617"/>
      <c r="O385" s="401">
        <f t="shared" ref="O385:O386" si="263">C385+I385+L385</f>
        <v>65</v>
      </c>
      <c r="P385" s="402">
        <f t="shared" ref="P385:P386" si="264">D385+E385+F385+G385+J385+M385</f>
        <v>0</v>
      </c>
      <c r="Q385" s="406">
        <f t="shared" ref="Q385:Q386" si="265">SUM(O385:P385)</f>
        <v>65</v>
      </c>
    </row>
    <row r="386" spans="1:17" ht="16.5" thickBot="1">
      <c r="A386" s="602"/>
      <c r="B386" s="272" t="s">
        <v>22</v>
      </c>
      <c r="C386" s="689"/>
      <c r="D386" s="690"/>
      <c r="E386" s="690"/>
      <c r="F386" s="690"/>
      <c r="G386" s="691"/>
      <c r="H386" s="617"/>
      <c r="I386" s="689"/>
      <c r="J386" s="691"/>
      <c r="K386" s="617"/>
      <c r="L386" s="689">
        <v>0</v>
      </c>
      <c r="M386" s="691">
        <v>0</v>
      </c>
      <c r="N386" s="617"/>
      <c r="O386" s="403">
        <f t="shared" si="263"/>
        <v>0</v>
      </c>
      <c r="P386" s="404">
        <f t="shared" si="264"/>
        <v>0</v>
      </c>
      <c r="Q386" s="407">
        <f t="shared" si="265"/>
        <v>0</v>
      </c>
    </row>
    <row r="387" spans="1:17">
      <c r="A387" s="633"/>
      <c r="B387" s="24"/>
      <c r="C387" s="617"/>
      <c r="D387" s="617"/>
      <c r="E387" s="617"/>
      <c r="F387" s="617"/>
      <c r="G387" s="617"/>
      <c r="H387" s="617"/>
      <c r="I387" s="617"/>
      <c r="J387" s="617"/>
      <c r="K387" s="617"/>
      <c r="L387" s="617"/>
      <c r="M387" s="617"/>
      <c r="N387" s="617"/>
      <c r="O387" s="264"/>
      <c r="P387" s="264"/>
      <c r="Q387" s="264"/>
    </row>
    <row r="388" spans="1:17" ht="16.5" thickBot="1">
      <c r="A388" s="633"/>
      <c r="B388" s="24"/>
      <c r="C388" s="617"/>
      <c r="D388" s="617"/>
      <c r="E388" s="617"/>
      <c r="F388" s="617"/>
      <c r="G388" s="617"/>
      <c r="H388" s="617"/>
      <c r="I388" s="617"/>
      <c r="J388" s="617"/>
      <c r="K388" s="617"/>
      <c r="L388" s="617"/>
      <c r="M388" s="617"/>
      <c r="N388" s="617"/>
      <c r="O388" s="264"/>
      <c r="P388" s="264"/>
      <c r="Q388" s="264"/>
    </row>
    <row r="389" spans="1:17">
      <c r="A389" s="273" t="s">
        <v>232</v>
      </c>
      <c r="B389" s="84" t="s">
        <v>19</v>
      </c>
      <c r="C389" s="683"/>
      <c r="D389" s="684"/>
      <c r="E389" s="684"/>
      <c r="F389" s="684"/>
      <c r="G389" s="685"/>
      <c r="H389" s="617"/>
      <c r="I389" s="683"/>
      <c r="J389" s="685"/>
      <c r="K389" s="617"/>
      <c r="L389" s="683">
        <v>28</v>
      </c>
      <c r="M389" s="685">
        <v>29</v>
      </c>
      <c r="N389" s="617"/>
      <c r="O389" s="235">
        <f>C389+I389+L389</f>
        <v>28</v>
      </c>
      <c r="P389" s="236">
        <f>D389+E389+F389+G389+J389+M389</f>
        <v>29</v>
      </c>
      <c r="Q389" s="237">
        <f>SUM(O389:P389)</f>
        <v>57</v>
      </c>
    </row>
    <row r="390" spans="1:17">
      <c r="A390" s="885" t="s">
        <v>233</v>
      </c>
      <c r="B390" s="85" t="s">
        <v>21</v>
      </c>
      <c r="C390" s="686"/>
      <c r="D390" s="687"/>
      <c r="E390" s="687"/>
      <c r="F390" s="687"/>
      <c r="G390" s="688"/>
      <c r="H390" s="617"/>
      <c r="I390" s="686"/>
      <c r="J390" s="688"/>
      <c r="K390" s="617"/>
      <c r="L390" s="686">
        <v>11</v>
      </c>
      <c r="M390" s="688">
        <v>7</v>
      </c>
      <c r="N390" s="617"/>
      <c r="O390" s="401">
        <f t="shared" ref="O390:O391" si="266">C390+I390+L390</f>
        <v>11</v>
      </c>
      <c r="P390" s="402">
        <f t="shared" ref="P390:P391" si="267">D390+E390+F390+G390+J390+M390</f>
        <v>7</v>
      </c>
      <c r="Q390" s="406">
        <f t="shared" ref="Q390:Q391" si="268">SUM(O390:P390)</f>
        <v>18</v>
      </c>
    </row>
    <row r="391" spans="1:17" ht="16.5" thickBot="1">
      <c r="A391" s="602"/>
      <c r="B391" s="86" t="s">
        <v>22</v>
      </c>
      <c r="C391" s="689"/>
      <c r="D391" s="690"/>
      <c r="E391" s="690"/>
      <c r="F391" s="690"/>
      <c r="G391" s="691"/>
      <c r="H391" s="617"/>
      <c r="I391" s="689"/>
      <c r="J391" s="691"/>
      <c r="K391" s="617"/>
      <c r="L391" s="689"/>
      <c r="M391" s="691"/>
      <c r="N391" s="617"/>
      <c r="O391" s="403">
        <f t="shared" si="266"/>
        <v>0</v>
      </c>
      <c r="P391" s="404">
        <f t="shared" si="267"/>
        <v>0</v>
      </c>
      <c r="Q391" s="407">
        <f t="shared" si="268"/>
        <v>0</v>
      </c>
    </row>
    <row r="392" spans="1:17" ht="16.5" thickBot="1">
      <c r="A392" s="633"/>
      <c r="B392" s="24"/>
      <c r="C392" s="617"/>
      <c r="D392" s="617"/>
      <c r="E392" s="617"/>
      <c r="F392" s="617"/>
      <c r="G392" s="617"/>
      <c r="H392" s="617"/>
      <c r="I392" s="617"/>
      <c r="J392" s="617"/>
      <c r="K392" s="617"/>
      <c r="L392" s="617"/>
      <c r="M392" s="617"/>
      <c r="N392" s="617"/>
      <c r="O392" s="264"/>
      <c r="P392" s="264"/>
      <c r="Q392" s="264"/>
    </row>
    <row r="393" spans="1:17">
      <c r="A393" s="273"/>
      <c r="B393" s="709" t="s">
        <v>19</v>
      </c>
      <c r="C393" s="236">
        <f>C335</f>
        <v>2056</v>
      </c>
      <c r="D393" s="236">
        <f t="shared" ref="D393:G393" si="269">D335</f>
        <v>0</v>
      </c>
      <c r="E393" s="236">
        <f t="shared" si="269"/>
        <v>20</v>
      </c>
      <c r="F393" s="236">
        <f t="shared" si="269"/>
        <v>762</v>
      </c>
      <c r="G393" s="237">
        <f t="shared" si="269"/>
        <v>268</v>
      </c>
      <c r="H393" s="264"/>
      <c r="I393" s="235">
        <f>I339+I335+I343+I347+I351+I355+I359+I363+I367+I371+I376+I380+I384+I389</f>
        <v>1107</v>
      </c>
      <c r="J393" s="237">
        <f>J335+J339+J343+J347+J351+J355+J359+J363+J367+J371+J376+J380+J384+J389</f>
        <v>557</v>
      </c>
      <c r="K393" s="264"/>
      <c r="L393" s="235">
        <f>L335+L339+L343+L347+L351+L355+L359+L363+L367+L371+L376+L380+L384+L389</f>
        <v>1007</v>
      </c>
      <c r="M393" s="237">
        <f>M335+M339+M343+M347+M351+M355+M359+M363+M367+M371+M376+M380+M384+M389</f>
        <v>137</v>
      </c>
      <c r="N393" s="264"/>
      <c r="O393" s="235">
        <f>O335+O339+O343+O347+O351+O355+O359+O363+O367+O371+O376+O380+O384+O389</f>
        <v>4170</v>
      </c>
      <c r="P393" s="236">
        <f t="shared" ref="P393:Q393" si="270">P335+P339+P343+P347+P351+P355+P359+P363+P367+P371+P376+P380+P384+P389</f>
        <v>1744</v>
      </c>
      <c r="Q393" s="237">
        <f t="shared" si="270"/>
        <v>5914</v>
      </c>
    </row>
    <row r="394" spans="1:17">
      <c r="A394" s="275" t="s">
        <v>9</v>
      </c>
      <c r="B394" s="681" t="s">
        <v>21</v>
      </c>
      <c r="C394" s="402">
        <f t="shared" ref="C394:G395" si="271">C336</f>
        <v>1043</v>
      </c>
      <c r="D394" s="402">
        <f t="shared" si="271"/>
        <v>0</v>
      </c>
      <c r="E394" s="402">
        <f t="shared" si="271"/>
        <v>3</v>
      </c>
      <c r="F394" s="402">
        <f t="shared" si="271"/>
        <v>332</v>
      </c>
      <c r="G394" s="406">
        <f t="shared" si="271"/>
        <v>79</v>
      </c>
      <c r="H394" s="264"/>
      <c r="I394" s="401">
        <f t="shared" ref="I394:I395" si="272">I340+I336+I344+I348+I352+I356+I360+I364+I368+I372+I377+I381+I385+I390</f>
        <v>536</v>
      </c>
      <c r="J394" s="406">
        <f t="shared" ref="J394:J395" si="273">J336+J340+J344+J348+J352+J356+J360+J364+J368+J372+J377+J381+J385+J390</f>
        <v>269</v>
      </c>
      <c r="K394" s="264"/>
      <c r="L394" s="401">
        <f t="shared" ref="L394:M395" si="274">L336+L340+L344+L348+L352+L356+L360+L364+L368+L372+L377+L381+L385+L390</f>
        <v>616</v>
      </c>
      <c r="M394" s="406">
        <f t="shared" si="274"/>
        <v>54</v>
      </c>
      <c r="N394" s="264"/>
      <c r="O394" s="401">
        <f t="shared" ref="O394:Q395" si="275">O336+O340+O344+O348+O352+O356+O360+O364+O368+O372+O377+O381+O385+O390</f>
        <v>2195</v>
      </c>
      <c r="P394" s="402">
        <f t="shared" si="275"/>
        <v>737</v>
      </c>
      <c r="Q394" s="406">
        <f t="shared" si="275"/>
        <v>2932</v>
      </c>
    </row>
    <row r="395" spans="1:17" ht="16.5" thickBot="1">
      <c r="A395" s="602"/>
      <c r="B395" s="682" t="s">
        <v>22</v>
      </c>
      <c r="C395" s="404">
        <f t="shared" si="271"/>
        <v>78</v>
      </c>
      <c r="D395" s="404">
        <f t="shared" si="271"/>
        <v>0</v>
      </c>
      <c r="E395" s="404">
        <f t="shared" si="271"/>
        <v>0</v>
      </c>
      <c r="F395" s="404">
        <f t="shared" si="271"/>
        <v>5</v>
      </c>
      <c r="G395" s="407">
        <f t="shared" si="271"/>
        <v>9</v>
      </c>
      <c r="H395" s="264"/>
      <c r="I395" s="403">
        <f t="shared" si="272"/>
        <v>11</v>
      </c>
      <c r="J395" s="407">
        <f t="shared" si="273"/>
        <v>2</v>
      </c>
      <c r="K395" s="264"/>
      <c r="L395" s="403">
        <f t="shared" si="274"/>
        <v>1</v>
      </c>
      <c r="M395" s="407">
        <f t="shared" si="274"/>
        <v>0</v>
      </c>
      <c r="N395" s="264"/>
      <c r="O395" s="403">
        <f t="shared" si="275"/>
        <v>90</v>
      </c>
      <c r="P395" s="404">
        <f t="shared" si="275"/>
        <v>16</v>
      </c>
      <c r="Q395" s="407">
        <f t="shared" si="275"/>
        <v>106</v>
      </c>
    </row>
    <row r="397" spans="1:17">
      <c r="A397" s="89" t="s">
        <v>40</v>
      </c>
      <c r="B397" s="24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</row>
    <row r="398" spans="1:17">
      <c r="A398" s="23"/>
      <c r="B398" s="24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</row>
    <row r="399" spans="1:17">
      <c r="A399" s="89" t="s">
        <v>186</v>
      </c>
      <c r="B399" s="24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</row>
    <row r="400" spans="1:17">
      <c r="A400" s="89" t="s">
        <v>187</v>
      </c>
      <c r="B400" s="24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</row>
    <row r="401" spans="1:17">
      <c r="A401" s="23"/>
      <c r="B401" s="24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</row>
    <row r="403" spans="1:17" ht="18.75">
      <c r="A403" s="1130" t="s">
        <v>26</v>
      </c>
      <c r="B403" s="1130"/>
      <c r="C403" s="1130"/>
      <c r="D403" s="1130"/>
      <c r="E403" s="1130"/>
      <c r="F403" s="1130"/>
      <c r="G403" s="1130"/>
      <c r="H403" s="1130"/>
      <c r="I403" s="1130"/>
      <c r="J403" s="1130"/>
      <c r="K403" s="1130"/>
      <c r="L403" s="1130"/>
      <c r="M403" s="1130"/>
      <c r="N403" s="1130"/>
      <c r="O403" s="1130"/>
      <c r="P403" s="1130"/>
      <c r="Q403" s="1130"/>
    </row>
    <row r="404" spans="1:17" ht="16.5" thickBot="1">
      <c r="A404" s="1112" t="s">
        <v>27</v>
      </c>
      <c r="B404" s="1112"/>
      <c r="C404" s="1112"/>
      <c r="D404" s="1112"/>
      <c r="E404" s="1112"/>
      <c r="F404" s="1112"/>
      <c r="G404" s="1112"/>
      <c r="H404" s="1112"/>
      <c r="I404" s="1112"/>
      <c r="J404" s="1112"/>
      <c r="K404" s="1112"/>
      <c r="L404" s="1112"/>
      <c r="M404" s="1112"/>
      <c r="N404" s="1112"/>
      <c r="O404" s="1112"/>
      <c r="P404" s="1112"/>
      <c r="Q404" s="1112"/>
    </row>
    <row r="405" spans="1:17" ht="24" thickBot="1">
      <c r="A405" s="1142" t="s">
        <v>51</v>
      </c>
      <c r="B405" s="1143"/>
      <c r="C405" s="1143"/>
      <c r="D405" s="1143"/>
      <c r="E405" s="1143"/>
      <c r="F405" s="1143"/>
      <c r="G405" s="1143"/>
      <c r="H405" s="1143"/>
      <c r="I405" s="1143"/>
      <c r="J405" s="1143"/>
      <c r="K405" s="1143"/>
      <c r="L405" s="1143"/>
      <c r="M405" s="1143"/>
      <c r="N405" s="1143"/>
      <c r="O405" s="1143"/>
      <c r="P405" s="1143"/>
      <c r="Q405" s="1144"/>
    </row>
    <row r="406" spans="1:17" ht="16.5" thickBot="1">
      <c r="A406" s="33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</row>
    <row r="407" spans="1:17" ht="16.5">
      <c r="A407" s="40" t="s">
        <v>149</v>
      </c>
      <c r="B407" s="41"/>
      <c r="C407" s="41" t="s">
        <v>166</v>
      </c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34"/>
      <c r="P407" s="34"/>
      <c r="Q407" s="35"/>
    </row>
    <row r="408" spans="1:17" ht="16.5">
      <c r="A408" s="265" t="s">
        <v>339</v>
      </c>
      <c r="B408" s="42"/>
      <c r="C408" s="42" t="s">
        <v>265</v>
      </c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36"/>
      <c r="P408" s="36"/>
      <c r="Q408" s="240"/>
    </row>
    <row r="409" spans="1:17" ht="17.25" thickBot="1">
      <c r="A409" s="43" t="s">
        <v>334</v>
      </c>
      <c r="B409" s="44"/>
      <c r="C409" s="625" t="s">
        <v>266</v>
      </c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37"/>
      <c r="P409" s="37"/>
      <c r="Q409" s="38"/>
    </row>
    <row r="410" spans="1:17" ht="16.5" thickBot="1">
      <c r="A410" s="33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</row>
    <row r="411" spans="1:17" ht="17.25" thickBot="1">
      <c r="A411" s="32"/>
      <c r="B411" s="32"/>
      <c r="C411" s="58" t="s">
        <v>28</v>
      </c>
      <c r="D411" s="58"/>
      <c r="E411" s="59"/>
      <c r="F411" s="59" t="s">
        <v>267</v>
      </c>
      <c r="G411" s="59"/>
      <c r="H411" s="59"/>
      <c r="I411" s="59"/>
      <c r="J411" s="59"/>
      <c r="K411" s="59"/>
      <c r="L411" s="59"/>
      <c r="M411" s="59"/>
      <c r="N411" s="59"/>
      <c r="O411" s="130"/>
      <c r="P411" s="39"/>
      <c r="Q411" s="32"/>
    </row>
    <row r="412" spans="1:17" ht="16.5" thickBot="1">
      <c r="A412" s="1"/>
    </row>
    <row r="413" spans="1:17" ht="19.5" thickBot="1">
      <c r="A413" s="6"/>
      <c r="B413" s="7"/>
      <c r="C413" s="51"/>
      <c r="D413" s="52" t="s">
        <v>2</v>
      </c>
      <c r="E413" s="52"/>
      <c r="F413" s="52"/>
      <c r="G413" s="53"/>
      <c r="H413" s="60"/>
      <c r="I413" s="1140" t="s">
        <v>34</v>
      </c>
      <c r="J413" s="1141"/>
      <c r="K413" s="60"/>
      <c r="L413" s="1140" t="s">
        <v>35</v>
      </c>
      <c r="M413" s="1141"/>
      <c r="N413" s="60"/>
      <c r="O413" s="69"/>
      <c r="P413" s="70" t="s">
        <v>9</v>
      </c>
      <c r="Q413" s="53"/>
    </row>
    <row r="414" spans="1:17" ht="73.5" thickBot="1">
      <c r="A414" s="90" t="s">
        <v>39</v>
      </c>
      <c r="B414" s="46"/>
      <c r="C414" s="54" t="s">
        <v>92</v>
      </c>
      <c r="D414" s="55" t="s">
        <v>93</v>
      </c>
      <c r="E414" s="56" t="s">
        <v>29</v>
      </c>
      <c r="F414" s="56" t="s">
        <v>30</v>
      </c>
      <c r="G414" s="57" t="s">
        <v>31</v>
      </c>
      <c r="H414" s="50"/>
      <c r="I414" s="54" t="s">
        <v>15</v>
      </c>
      <c r="J414" s="57" t="s">
        <v>32</v>
      </c>
      <c r="K414" s="50"/>
      <c r="L414" s="54" t="s">
        <v>15</v>
      </c>
      <c r="M414" s="57" t="s">
        <v>32</v>
      </c>
      <c r="N414" s="50"/>
      <c r="O414" s="54" t="s">
        <v>15</v>
      </c>
      <c r="P414" s="56" t="s">
        <v>32</v>
      </c>
      <c r="Q414" s="71" t="s">
        <v>9</v>
      </c>
    </row>
    <row r="415" spans="1:17" ht="16.5" thickBot="1">
      <c r="A415" s="20"/>
      <c r="H415" s="4"/>
      <c r="K415" s="4"/>
      <c r="N415" s="4"/>
    </row>
    <row r="416" spans="1:17">
      <c r="A416" s="273" t="s">
        <v>268</v>
      </c>
      <c r="B416" s="806" t="s">
        <v>19</v>
      </c>
      <c r="C416" s="431">
        <f>77+4</f>
        <v>81</v>
      </c>
      <c r="D416" s="432">
        <v>0</v>
      </c>
      <c r="E416" s="432">
        <v>0</v>
      </c>
      <c r="F416" s="432">
        <v>46</v>
      </c>
      <c r="G416" s="433">
        <v>7</v>
      </c>
      <c r="H416" s="617"/>
      <c r="I416" s="431"/>
      <c r="J416" s="433"/>
      <c r="K416" s="617"/>
      <c r="L416" s="683"/>
      <c r="M416" s="685"/>
      <c r="N416" s="617"/>
      <c r="O416" s="235">
        <f>C416+I416+L416</f>
        <v>81</v>
      </c>
      <c r="P416" s="236">
        <f>D416+E416+F416+G416+J416+M416</f>
        <v>53</v>
      </c>
      <c r="Q416" s="237">
        <f>SUM(O416:P416)</f>
        <v>134</v>
      </c>
    </row>
    <row r="417" spans="1:17" ht="16.5">
      <c r="A417" s="926" t="s">
        <v>269</v>
      </c>
      <c r="B417" s="807" t="s">
        <v>21</v>
      </c>
      <c r="C417" s="886">
        <v>19</v>
      </c>
      <c r="D417" s="769">
        <v>0</v>
      </c>
      <c r="E417" s="769">
        <v>0</v>
      </c>
      <c r="F417" s="769">
        <v>3</v>
      </c>
      <c r="G417" s="770">
        <v>0</v>
      </c>
      <c r="H417" s="246"/>
      <c r="I417" s="772"/>
      <c r="J417" s="773"/>
      <c r="K417" s="246"/>
      <c r="L417" s="686"/>
      <c r="M417" s="688"/>
      <c r="N417" s="617"/>
      <c r="O417" s="401">
        <f t="shared" ref="O417:O418" si="276">C417+I417+L417</f>
        <v>19</v>
      </c>
      <c r="P417" s="402">
        <f t="shared" ref="P417:P418" si="277">D417+E417+F417+G417+J417+M417</f>
        <v>3</v>
      </c>
      <c r="Q417" s="406">
        <f t="shared" ref="Q417:Q418" si="278">SUM(O417:P417)</f>
        <v>22</v>
      </c>
    </row>
    <row r="418" spans="1:17" ht="16.5" thickBot="1">
      <c r="A418" s="927" t="s">
        <v>270</v>
      </c>
      <c r="B418" s="783" t="s">
        <v>22</v>
      </c>
      <c r="C418" s="435">
        <v>0</v>
      </c>
      <c r="D418" s="436">
        <v>0</v>
      </c>
      <c r="E418" s="436">
        <v>0</v>
      </c>
      <c r="F418" s="436">
        <v>0</v>
      </c>
      <c r="G418" s="437">
        <v>0</v>
      </c>
      <c r="H418" s="617"/>
      <c r="I418" s="435"/>
      <c r="J418" s="437"/>
      <c r="K418" s="617"/>
      <c r="L418" s="689"/>
      <c r="M418" s="691"/>
      <c r="N418" s="617"/>
      <c r="O418" s="403">
        <f t="shared" si="276"/>
        <v>0</v>
      </c>
      <c r="P418" s="404">
        <f t="shared" si="277"/>
        <v>0</v>
      </c>
      <c r="Q418" s="407">
        <f t="shared" si="278"/>
        <v>0</v>
      </c>
    </row>
    <row r="419" spans="1:17" ht="16.5" thickBot="1">
      <c r="A419" s="14"/>
      <c r="C419" s="616"/>
      <c r="D419" s="616"/>
      <c r="E419" s="616"/>
      <c r="F419" s="616"/>
      <c r="G419" s="616"/>
      <c r="H419" s="617"/>
      <c r="I419" s="616"/>
      <c r="J419" s="616"/>
      <c r="K419" s="617"/>
      <c r="L419" s="616"/>
      <c r="M419" s="616"/>
      <c r="N419" s="617"/>
      <c r="O419" s="616"/>
      <c r="P419" s="616"/>
      <c r="Q419" s="616"/>
    </row>
    <row r="420" spans="1:17">
      <c r="A420" s="928" t="s">
        <v>271</v>
      </c>
      <c r="B420" s="308" t="s">
        <v>19</v>
      </c>
      <c r="C420" s="411"/>
      <c r="D420" s="412"/>
      <c r="E420" s="412"/>
      <c r="F420" s="412"/>
      <c r="G420" s="413"/>
      <c r="H420" s="414"/>
      <c r="I420" s="411">
        <v>49</v>
      </c>
      <c r="J420" s="413">
        <v>5</v>
      </c>
      <c r="K420" s="414"/>
      <c r="L420" s="411"/>
      <c r="M420" s="413"/>
      <c r="N420" s="414"/>
      <c r="O420" s="415">
        <f>C420+I420+L420</f>
        <v>49</v>
      </c>
      <c r="P420" s="416">
        <f>D420+E420+F420+G420+J420+M420</f>
        <v>5</v>
      </c>
      <c r="Q420" s="417">
        <f>SUM(O420:P420)</f>
        <v>54</v>
      </c>
    </row>
    <row r="421" spans="1:17">
      <c r="A421" s="562" t="s">
        <v>272</v>
      </c>
      <c r="B421" s="309" t="s">
        <v>21</v>
      </c>
      <c r="C421" s="418"/>
      <c r="D421" s="419"/>
      <c r="E421" s="419"/>
      <c r="F421" s="419"/>
      <c r="G421" s="420"/>
      <c r="H421" s="414"/>
      <c r="I421" s="418">
        <v>16</v>
      </c>
      <c r="J421" s="420">
        <v>0</v>
      </c>
      <c r="K421" s="414"/>
      <c r="L421" s="418"/>
      <c r="M421" s="420"/>
      <c r="N421" s="414"/>
      <c r="O421" s="421">
        <f t="shared" ref="O421:O422" si="279">C421+I421+L421</f>
        <v>16</v>
      </c>
      <c r="P421" s="422">
        <f t="shared" ref="P421:P422" si="280">D421+E421+F421+G421+J421+M421</f>
        <v>0</v>
      </c>
      <c r="Q421" s="423">
        <f t="shared" ref="Q421:Q422" si="281">SUM(O421:P421)</f>
        <v>16</v>
      </c>
    </row>
    <row r="422" spans="1:17" ht="16.5" thickBot="1">
      <c r="A422" s="565" t="s">
        <v>273</v>
      </c>
      <c r="B422" s="310" t="s">
        <v>22</v>
      </c>
      <c r="C422" s="424"/>
      <c r="D422" s="425"/>
      <c r="E422" s="425"/>
      <c r="F422" s="425"/>
      <c r="G422" s="426"/>
      <c r="H422" s="414"/>
      <c r="I422" s="424">
        <v>0</v>
      </c>
      <c r="J422" s="426">
        <v>0</v>
      </c>
      <c r="K422" s="414"/>
      <c r="L422" s="424"/>
      <c r="M422" s="426"/>
      <c r="N422" s="414"/>
      <c r="O422" s="427">
        <f t="shared" si="279"/>
        <v>0</v>
      </c>
      <c r="P422" s="428">
        <f t="shared" si="280"/>
        <v>0</v>
      </c>
      <c r="Q422" s="429">
        <f t="shared" si="281"/>
        <v>0</v>
      </c>
    </row>
    <row r="423" spans="1:17">
      <c r="A423" s="555"/>
      <c r="B423" s="294"/>
      <c r="C423" s="293"/>
      <c r="D423" s="293"/>
      <c r="E423" s="293"/>
      <c r="F423" s="293"/>
      <c r="G423" s="293"/>
      <c r="H423" s="414"/>
      <c r="I423" s="293"/>
      <c r="J423" s="293"/>
      <c r="K423" s="414"/>
      <c r="L423" s="293"/>
      <c r="M423" s="293"/>
      <c r="N423" s="414"/>
      <c r="O423" s="293"/>
      <c r="P423" s="293"/>
      <c r="Q423" s="293"/>
    </row>
    <row r="424" spans="1:17" ht="16.5" thickBot="1">
      <c r="A424" s="555"/>
      <c r="B424" s="294"/>
      <c r="C424" s="293"/>
      <c r="D424" s="293"/>
      <c r="E424" s="293"/>
      <c r="F424" s="293"/>
      <c r="G424" s="293"/>
      <c r="H424" s="414"/>
      <c r="I424" s="293"/>
      <c r="J424" s="293"/>
      <c r="K424" s="414"/>
      <c r="L424" s="293"/>
      <c r="M424" s="293"/>
      <c r="N424" s="414"/>
      <c r="O424" s="293"/>
      <c r="P424" s="293"/>
      <c r="Q424" s="293"/>
    </row>
    <row r="425" spans="1:17">
      <c r="A425" s="928" t="s">
        <v>274</v>
      </c>
      <c r="B425" s="308" t="s">
        <v>19</v>
      </c>
      <c r="C425" s="411"/>
      <c r="D425" s="412"/>
      <c r="E425" s="412"/>
      <c r="F425" s="412"/>
      <c r="G425" s="413"/>
      <c r="H425" s="414"/>
      <c r="I425" s="411"/>
      <c r="J425" s="413"/>
      <c r="K425" s="414"/>
      <c r="L425" s="411">
        <v>40</v>
      </c>
      <c r="M425" s="413">
        <v>3</v>
      </c>
      <c r="N425" s="414"/>
      <c r="O425" s="415">
        <f>C425+I425+L425</f>
        <v>40</v>
      </c>
      <c r="P425" s="416">
        <f>D425+E425+F425+G425+J425+M425</f>
        <v>3</v>
      </c>
      <c r="Q425" s="417">
        <f>SUM(O425:P425)</f>
        <v>43</v>
      </c>
    </row>
    <row r="426" spans="1:17">
      <c r="A426" s="902" t="s">
        <v>275</v>
      </c>
      <c r="B426" s="312" t="s">
        <v>21</v>
      </c>
      <c r="C426" s="418"/>
      <c r="D426" s="419"/>
      <c r="E426" s="419"/>
      <c r="F426" s="419"/>
      <c r="G426" s="420"/>
      <c r="H426" s="414"/>
      <c r="I426" s="418"/>
      <c r="J426" s="420"/>
      <c r="K426" s="414"/>
      <c r="L426" s="418">
        <v>10</v>
      </c>
      <c r="M426" s="420">
        <v>1</v>
      </c>
      <c r="N426" s="414"/>
      <c r="O426" s="421">
        <f t="shared" ref="O426:O427" si="282">C426+I426+L426</f>
        <v>10</v>
      </c>
      <c r="P426" s="422">
        <f t="shared" ref="P426:P427" si="283">D426+E426+F426+G426+J426+M426</f>
        <v>1</v>
      </c>
      <c r="Q426" s="423">
        <f t="shared" ref="Q426:Q427" si="284">SUM(O426:P426)</f>
        <v>11</v>
      </c>
    </row>
    <row r="427" spans="1:17" ht="16.5" thickBot="1">
      <c r="A427" s="903"/>
      <c r="B427" s="313" t="s">
        <v>22</v>
      </c>
      <c r="C427" s="424"/>
      <c r="D427" s="425"/>
      <c r="E427" s="425"/>
      <c r="F427" s="425"/>
      <c r="G427" s="426"/>
      <c r="H427" s="414"/>
      <c r="I427" s="424"/>
      <c r="J427" s="426"/>
      <c r="K427" s="414"/>
      <c r="L427" s="424">
        <v>0</v>
      </c>
      <c r="M427" s="426">
        <v>0</v>
      </c>
      <c r="N427" s="414"/>
      <c r="O427" s="427">
        <f t="shared" si="282"/>
        <v>0</v>
      </c>
      <c r="P427" s="428">
        <f t="shared" si="283"/>
        <v>0</v>
      </c>
      <c r="Q427" s="429">
        <f t="shared" si="284"/>
        <v>0</v>
      </c>
    </row>
    <row r="428" spans="1:17" ht="16.5" thickBot="1">
      <c r="A428" s="14"/>
      <c r="C428" s="616"/>
      <c r="D428" s="616"/>
      <c r="E428" s="616"/>
      <c r="F428" s="616"/>
      <c r="G428" s="616"/>
      <c r="H428" s="617"/>
      <c r="I428" s="616"/>
      <c r="J428" s="616"/>
      <c r="K428" s="617"/>
      <c r="L428" s="616"/>
      <c r="M428" s="616"/>
      <c r="N428" s="617"/>
      <c r="O428" s="616"/>
      <c r="P428" s="616"/>
      <c r="Q428" s="616"/>
    </row>
    <row r="429" spans="1:17">
      <c r="A429" s="928" t="s">
        <v>271</v>
      </c>
      <c r="B429" s="308" t="s">
        <v>19</v>
      </c>
      <c r="C429" s="411"/>
      <c r="D429" s="412"/>
      <c r="E429" s="412"/>
      <c r="F429" s="412"/>
      <c r="G429" s="413"/>
      <c r="H429" s="414"/>
      <c r="I429" s="411">
        <v>37</v>
      </c>
      <c r="J429" s="413">
        <v>13</v>
      </c>
      <c r="K429" s="414"/>
      <c r="L429" s="411"/>
      <c r="M429" s="413"/>
      <c r="N429" s="414"/>
      <c r="O429" s="415">
        <f>C429+I429+L429</f>
        <v>37</v>
      </c>
      <c r="P429" s="416">
        <f>D429+E429+F429+G429+J429+M429</f>
        <v>13</v>
      </c>
      <c r="Q429" s="417">
        <f>SUM(O429:P429)</f>
        <v>50</v>
      </c>
    </row>
    <row r="430" spans="1:17">
      <c r="A430" s="902" t="s">
        <v>276</v>
      </c>
      <c r="B430" s="312" t="s">
        <v>21</v>
      </c>
      <c r="C430" s="418"/>
      <c r="D430" s="419"/>
      <c r="E430" s="419"/>
      <c r="F430" s="419"/>
      <c r="G430" s="420"/>
      <c r="H430" s="414"/>
      <c r="I430" s="418">
        <v>4</v>
      </c>
      <c r="J430" s="420">
        <v>0</v>
      </c>
      <c r="K430" s="414"/>
      <c r="L430" s="418"/>
      <c r="M430" s="420"/>
      <c r="N430" s="414"/>
      <c r="O430" s="421">
        <f t="shared" ref="O430:O431" si="285">C430+I430+L430</f>
        <v>4</v>
      </c>
      <c r="P430" s="422">
        <f t="shared" ref="P430:P431" si="286">D430+E430+F430+G430+J430+M430</f>
        <v>0</v>
      </c>
      <c r="Q430" s="423">
        <f t="shared" ref="Q430:Q431" si="287">SUM(O430:P430)</f>
        <v>4</v>
      </c>
    </row>
    <row r="431" spans="1:17" ht="16.5" thickBot="1">
      <c r="A431" s="903"/>
      <c r="B431" s="313" t="s">
        <v>22</v>
      </c>
      <c r="C431" s="424"/>
      <c r="D431" s="425"/>
      <c r="E431" s="425"/>
      <c r="F431" s="425"/>
      <c r="G431" s="426"/>
      <c r="H431" s="414"/>
      <c r="I431" s="424">
        <v>0</v>
      </c>
      <c r="J431" s="426">
        <v>0</v>
      </c>
      <c r="K431" s="414"/>
      <c r="L431" s="424"/>
      <c r="M431" s="426"/>
      <c r="N431" s="414"/>
      <c r="O431" s="427">
        <f t="shared" si="285"/>
        <v>0</v>
      </c>
      <c r="P431" s="428">
        <f t="shared" si="286"/>
        <v>0</v>
      </c>
      <c r="Q431" s="429">
        <f t="shared" si="287"/>
        <v>0</v>
      </c>
    </row>
    <row r="432" spans="1:17" ht="16.5" thickBot="1">
      <c r="A432" s="555"/>
      <c r="B432" s="294"/>
      <c r="C432" s="293"/>
      <c r="D432" s="293"/>
      <c r="E432" s="293"/>
      <c r="F432" s="293"/>
      <c r="G432" s="293"/>
      <c r="H432" s="414"/>
      <c r="I432" s="293"/>
      <c r="J432" s="293"/>
      <c r="K432" s="414"/>
      <c r="L432" s="293"/>
      <c r="M432" s="293"/>
      <c r="N432" s="414"/>
      <c r="O432" s="293"/>
      <c r="P432" s="293"/>
      <c r="Q432" s="293"/>
    </row>
    <row r="433" spans="1:17">
      <c r="A433" s="928" t="s">
        <v>274</v>
      </c>
      <c r="B433" s="308" t="s">
        <v>19</v>
      </c>
      <c r="C433" s="411"/>
      <c r="D433" s="412"/>
      <c r="E433" s="412"/>
      <c r="F433" s="412"/>
      <c r="G433" s="413"/>
      <c r="H433" s="414"/>
      <c r="I433" s="411"/>
      <c r="J433" s="413"/>
      <c r="K433" s="414"/>
      <c r="L433" s="411">
        <v>36</v>
      </c>
      <c r="M433" s="413">
        <v>8</v>
      </c>
      <c r="N433" s="414"/>
      <c r="O433" s="415">
        <f>C433+I433+L433</f>
        <v>36</v>
      </c>
      <c r="P433" s="416">
        <f>D433+E433+F433+G433+J433+M433</f>
        <v>8</v>
      </c>
      <c r="Q433" s="417">
        <f>SUM(O433:P433)</f>
        <v>44</v>
      </c>
    </row>
    <row r="434" spans="1:17">
      <c r="A434" s="902" t="s">
        <v>277</v>
      </c>
      <c r="B434" s="312" t="s">
        <v>21</v>
      </c>
      <c r="C434" s="418"/>
      <c r="D434" s="419"/>
      <c r="E434" s="419"/>
      <c r="F434" s="419"/>
      <c r="G434" s="420"/>
      <c r="H434" s="414"/>
      <c r="I434" s="418"/>
      <c r="J434" s="420"/>
      <c r="K434" s="414"/>
      <c r="L434" s="418">
        <v>9</v>
      </c>
      <c r="M434" s="420">
        <v>1</v>
      </c>
      <c r="N434" s="414"/>
      <c r="O434" s="421">
        <f t="shared" ref="O434:O435" si="288">C434+I434+L434</f>
        <v>9</v>
      </c>
      <c r="P434" s="422">
        <f t="shared" ref="P434:P435" si="289">D434+E434+F434+G434+J434+M434</f>
        <v>1</v>
      </c>
      <c r="Q434" s="423">
        <f t="shared" ref="Q434:Q435" si="290">SUM(O434:P434)</f>
        <v>10</v>
      </c>
    </row>
    <row r="435" spans="1:17" ht="16.5" thickBot="1">
      <c r="A435" s="903"/>
      <c r="B435" s="313" t="s">
        <v>22</v>
      </c>
      <c r="C435" s="424"/>
      <c r="D435" s="425"/>
      <c r="E435" s="425"/>
      <c r="F435" s="425"/>
      <c r="G435" s="426"/>
      <c r="H435" s="414"/>
      <c r="I435" s="424"/>
      <c r="J435" s="426"/>
      <c r="K435" s="414"/>
      <c r="L435" s="424">
        <v>0</v>
      </c>
      <c r="M435" s="426">
        <v>0</v>
      </c>
      <c r="N435" s="414"/>
      <c r="O435" s="427">
        <f t="shared" si="288"/>
        <v>0</v>
      </c>
      <c r="P435" s="428">
        <f t="shared" si="289"/>
        <v>0</v>
      </c>
      <c r="Q435" s="429">
        <f t="shared" si="290"/>
        <v>0</v>
      </c>
    </row>
    <row r="436" spans="1:17" ht="16.5" thickBot="1">
      <c r="A436" s="14"/>
      <c r="C436" s="616"/>
      <c r="D436" s="616"/>
      <c r="E436" s="616"/>
      <c r="F436" s="616"/>
      <c r="G436" s="616"/>
      <c r="H436" s="617"/>
      <c r="I436" s="616"/>
      <c r="J436" s="616"/>
      <c r="K436" s="617"/>
      <c r="L436" s="616"/>
      <c r="M436" s="616"/>
      <c r="N436" s="617"/>
      <c r="O436" s="616"/>
      <c r="P436" s="616"/>
      <c r="Q436" s="616"/>
    </row>
    <row r="437" spans="1:17">
      <c r="A437" s="273"/>
      <c r="B437" s="84" t="s">
        <v>19</v>
      </c>
      <c r="C437" s="683"/>
      <c r="D437" s="684"/>
      <c r="E437" s="684"/>
      <c r="F437" s="684"/>
      <c r="G437" s="685"/>
      <c r="H437" s="617"/>
      <c r="I437" s="683"/>
      <c r="J437" s="685"/>
      <c r="K437" s="617"/>
      <c r="L437" s="683"/>
      <c r="M437" s="685"/>
      <c r="N437" s="617"/>
      <c r="O437" s="235">
        <f>C437+I437+L437</f>
        <v>0</v>
      </c>
      <c r="P437" s="236">
        <f>D437+E437+F437+G437+J437+M437</f>
        <v>0</v>
      </c>
      <c r="Q437" s="237">
        <f>SUM(O437:P437)</f>
        <v>0</v>
      </c>
    </row>
    <row r="438" spans="1:17">
      <c r="A438" s="680"/>
      <c r="B438" s="85" t="s">
        <v>21</v>
      </c>
      <c r="C438" s="686"/>
      <c r="D438" s="687"/>
      <c r="E438" s="687"/>
      <c r="F438" s="687"/>
      <c r="G438" s="688"/>
      <c r="H438" s="617"/>
      <c r="I438" s="686"/>
      <c r="J438" s="688"/>
      <c r="K438" s="617"/>
      <c r="L438" s="686"/>
      <c r="M438" s="688"/>
      <c r="N438" s="617"/>
      <c r="O438" s="401">
        <f t="shared" ref="O438:O439" si="291">C438+I438+L438</f>
        <v>0</v>
      </c>
      <c r="P438" s="402">
        <f t="shared" ref="P438:P439" si="292">D438+E438+F438+G438+J438+M438</f>
        <v>0</v>
      </c>
      <c r="Q438" s="406">
        <f t="shared" ref="Q438:Q439" si="293">SUM(O438:P438)</f>
        <v>0</v>
      </c>
    </row>
    <row r="439" spans="1:17" ht="16.5" thickBot="1">
      <c r="A439" s="602"/>
      <c r="B439" s="86" t="s">
        <v>22</v>
      </c>
      <c r="C439" s="689"/>
      <c r="D439" s="690"/>
      <c r="E439" s="690"/>
      <c r="F439" s="690"/>
      <c r="G439" s="691"/>
      <c r="H439" s="617"/>
      <c r="I439" s="689"/>
      <c r="J439" s="691"/>
      <c r="K439" s="617"/>
      <c r="L439" s="689"/>
      <c r="M439" s="691"/>
      <c r="N439" s="617"/>
      <c r="O439" s="403">
        <f t="shared" si="291"/>
        <v>0</v>
      </c>
      <c r="P439" s="404">
        <f t="shared" si="292"/>
        <v>0</v>
      </c>
      <c r="Q439" s="407">
        <f t="shared" si="293"/>
        <v>0</v>
      </c>
    </row>
    <row r="440" spans="1:17" ht="16.5" thickBot="1">
      <c r="A440" s="14"/>
      <c r="C440" s="616"/>
      <c r="D440" s="616"/>
      <c r="E440" s="616"/>
      <c r="F440" s="616"/>
      <c r="G440" s="616"/>
      <c r="H440" s="617"/>
      <c r="I440" s="616"/>
      <c r="J440" s="616"/>
      <c r="K440" s="617"/>
      <c r="L440" s="616"/>
      <c r="M440" s="616"/>
      <c r="N440" s="617"/>
      <c r="O440" s="616"/>
      <c r="P440" s="616"/>
      <c r="Q440" s="616"/>
    </row>
    <row r="441" spans="1:17">
      <c r="A441" s="273"/>
      <c r="B441" s="84" t="s">
        <v>19</v>
      </c>
      <c r="C441" s="683"/>
      <c r="D441" s="684"/>
      <c r="E441" s="684"/>
      <c r="F441" s="684"/>
      <c r="G441" s="685"/>
      <c r="H441" s="617"/>
      <c r="I441" s="683"/>
      <c r="J441" s="685"/>
      <c r="K441" s="617"/>
      <c r="L441" s="683"/>
      <c r="M441" s="685"/>
      <c r="N441" s="617"/>
      <c r="O441" s="235">
        <f>C441+I441+L441</f>
        <v>0</v>
      </c>
      <c r="P441" s="236">
        <f>D441+E441+F441+G441+J441+M441</f>
        <v>0</v>
      </c>
      <c r="Q441" s="237">
        <f>SUM(O441:P441)</f>
        <v>0</v>
      </c>
    </row>
    <row r="442" spans="1:17">
      <c r="A442" s="680"/>
      <c r="B442" s="85" t="s">
        <v>21</v>
      </c>
      <c r="C442" s="686"/>
      <c r="D442" s="687"/>
      <c r="E442" s="687"/>
      <c r="F442" s="687"/>
      <c r="G442" s="688"/>
      <c r="H442" s="617"/>
      <c r="I442" s="686"/>
      <c r="J442" s="688"/>
      <c r="K442" s="617"/>
      <c r="L442" s="686"/>
      <c r="M442" s="688"/>
      <c r="N442" s="617"/>
      <c r="O442" s="401">
        <f t="shared" ref="O442:O443" si="294">C442+I442+L442</f>
        <v>0</v>
      </c>
      <c r="P442" s="402">
        <f t="shared" ref="P442:P443" si="295">D442+E442+F442+G442+J442+M442</f>
        <v>0</v>
      </c>
      <c r="Q442" s="406">
        <f t="shared" ref="Q442:Q443" si="296">SUM(O442:P442)</f>
        <v>0</v>
      </c>
    </row>
    <row r="443" spans="1:17" ht="16.5" thickBot="1">
      <c r="A443" s="602"/>
      <c r="B443" s="86" t="s">
        <v>22</v>
      </c>
      <c r="C443" s="689"/>
      <c r="D443" s="690"/>
      <c r="E443" s="690"/>
      <c r="F443" s="690"/>
      <c r="G443" s="691"/>
      <c r="H443" s="617"/>
      <c r="I443" s="689"/>
      <c r="J443" s="691"/>
      <c r="K443" s="617"/>
      <c r="L443" s="689"/>
      <c r="M443" s="691"/>
      <c r="N443" s="617"/>
      <c r="O443" s="403">
        <f t="shared" si="294"/>
        <v>0</v>
      </c>
      <c r="P443" s="404">
        <f t="shared" si="295"/>
        <v>0</v>
      </c>
      <c r="Q443" s="407">
        <f t="shared" si="296"/>
        <v>0</v>
      </c>
    </row>
    <row r="444" spans="1:17" ht="16.5" thickBot="1">
      <c r="A444" s="14"/>
      <c r="C444" s="616"/>
      <c r="D444" s="616"/>
      <c r="E444" s="616"/>
      <c r="F444" s="616"/>
      <c r="G444" s="616"/>
      <c r="H444" s="617"/>
      <c r="I444" s="616"/>
      <c r="J444" s="616"/>
      <c r="K444" s="617"/>
      <c r="L444" s="616"/>
      <c r="M444" s="616"/>
      <c r="N444" s="617"/>
      <c r="O444" s="616"/>
      <c r="P444" s="616"/>
      <c r="Q444" s="616"/>
    </row>
    <row r="445" spans="1:17">
      <c r="A445" s="273"/>
      <c r="B445" s="84" t="s">
        <v>19</v>
      </c>
      <c r="C445" s="683"/>
      <c r="D445" s="684"/>
      <c r="E445" s="684"/>
      <c r="F445" s="684"/>
      <c r="G445" s="685"/>
      <c r="H445" s="617"/>
      <c r="I445" s="683"/>
      <c r="J445" s="685"/>
      <c r="K445" s="617"/>
      <c r="L445" s="683"/>
      <c r="M445" s="685"/>
      <c r="N445" s="617"/>
      <c r="O445" s="235">
        <f>C445+I445+L445</f>
        <v>0</v>
      </c>
      <c r="P445" s="236">
        <f>D445+E445+F445+G445+J445+M445</f>
        <v>0</v>
      </c>
      <c r="Q445" s="237">
        <f>SUM(O445:P445)</f>
        <v>0</v>
      </c>
    </row>
    <row r="446" spans="1:17">
      <c r="A446" s="680"/>
      <c r="B446" s="85" t="s">
        <v>21</v>
      </c>
      <c r="C446" s="686"/>
      <c r="D446" s="687"/>
      <c r="E446" s="687"/>
      <c r="F446" s="687"/>
      <c r="G446" s="688"/>
      <c r="H446" s="617"/>
      <c r="I446" s="686"/>
      <c r="J446" s="688"/>
      <c r="K446" s="617"/>
      <c r="L446" s="686"/>
      <c r="M446" s="688"/>
      <c r="N446" s="617"/>
      <c r="O446" s="401">
        <f t="shared" ref="O446:O447" si="297">C446+I446+L446</f>
        <v>0</v>
      </c>
      <c r="P446" s="402">
        <f t="shared" ref="P446:P447" si="298">D446+E446+F446+G446+J446+M446</f>
        <v>0</v>
      </c>
      <c r="Q446" s="406">
        <f t="shared" ref="Q446:Q447" si="299">SUM(O446:P446)</f>
        <v>0</v>
      </c>
    </row>
    <row r="447" spans="1:17" ht="16.5" thickBot="1">
      <c r="A447" s="602"/>
      <c r="B447" s="86" t="s">
        <v>22</v>
      </c>
      <c r="C447" s="689"/>
      <c r="D447" s="690"/>
      <c r="E447" s="690"/>
      <c r="F447" s="690"/>
      <c r="G447" s="691"/>
      <c r="H447" s="617"/>
      <c r="I447" s="689"/>
      <c r="J447" s="691"/>
      <c r="K447" s="617"/>
      <c r="L447" s="689"/>
      <c r="M447" s="691"/>
      <c r="N447" s="617"/>
      <c r="O447" s="403">
        <f t="shared" si="297"/>
        <v>0</v>
      </c>
      <c r="P447" s="404">
        <f t="shared" si="298"/>
        <v>0</v>
      </c>
      <c r="Q447" s="407">
        <f t="shared" si="299"/>
        <v>0</v>
      </c>
    </row>
    <row r="448" spans="1:17" ht="16.5" thickBot="1">
      <c r="A448" s="14"/>
      <c r="C448" s="616"/>
      <c r="D448" s="616"/>
      <c r="E448" s="616"/>
      <c r="F448" s="616"/>
      <c r="G448" s="616"/>
      <c r="H448" s="617"/>
      <c r="I448" s="616"/>
      <c r="J448" s="616"/>
      <c r="K448" s="617"/>
      <c r="L448" s="616"/>
      <c r="M448" s="616"/>
      <c r="N448" s="617"/>
      <c r="O448" s="616"/>
      <c r="P448" s="616"/>
      <c r="Q448" s="616"/>
    </row>
    <row r="449" spans="1:17">
      <c r="A449" s="273"/>
      <c r="B449" s="84" t="s">
        <v>19</v>
      </c>
      <c r="C449" s="683"/>
      <c r="D449" s="684"/>
      <c r="E449" s="684"/>
      <c r="F449" s="684"/>
      <c r="G449" s="685"/>
      <c r="H449" s="617"/>
      <c r="I449" s="683"/>
      <c r="J449" s="685"/>
      <c r="K449" s="617"/>
      <c r="L449" s="683"/>
      <c r="M449" s="685"/>
      <c r="N449" s="617"/>
      <c r="O449" s="235">
        <f>C449+I449+L449</f>
        <v>0</v>
      </c>
      <c r="P449" s="236">
        <f>D449+E449+F449+G449+J449+M449</f>
        <v>0</v>
      </c>
      <c r="Q449" s="237">
        <f>SUM(O449:P449)</f>
        <v>0</v>
      </c>
    </row>
    <row r="450" spans="1:17">
      <c r="A450" s="680"/>
      <c r="B450" s="85" t="s">
        <v>21</v>
      </c>
      <c r="C450" s="686"/>
      <c r="D450" s="687"/>
      <c r="E450" s="687"/>
      <c r="F450" s="687"/>
      <c r="G450" s="688"/>
      <c r="H450" s="617"/>
      <c r="I450" s="686"/>
      <c r="J450" s="688"/>
      <c r="K450" s="617"/>
      <c r="L450" s="686"/>
      <c r="M450" s="688"/>
      <c r="N450" s="617"/>
      <c r="O450" s="401">
        <f t="shared" ref="O450:O451" si="300">C450+I450+L450</f>
        <v>0</v>
      </c>
      <c r="P450" s="402">
        <f t="shared" ref="P450:P451" si="301">D450+E450+F450+G450+J450+M450</f>
        <v>0</v>
      </c>
      <c r="Q450" s="406">
        <f t="shared" ref="Q450:Q451" si="302">SUM(O450:P450)</f>
        <v>0</v>
      </c>
    </row>
    <row r="451" spans="1:17" ht="16.5" thickBot="1">
      <c r="A451" s="602"/>
      <c r="B451" s="86" t="s">
        <v>22</v>
      </c>
      <c r="C451" s="689"/>
      <c r="D451" s="690"/>
      <c r="E451" s="690"/>
      <c r="F451" s="690"/>
      <c r="G451" s="691"/>
      <c r="H451" s="617"/>
      <c r="I451" s="689"/>
      <c r="J451" s="691"/>
      <c r="K451" s="617"/>
      <c r="L451" s="689"/>
      <c r="M451" s="691"/>
      <c r="N451" s="617"/>
      <c r="O451" s="403">
        <f t="shared" si="300"/>
        <v>0</v>
      </c>
      <c r="P451" s="404">
        <f t="shared" si="301"/>
        <v>0</v>
      </c>
      <c r="Q451" s="407">
        <f t="shared" si="302"/>
        <v>0</v>
      </c>
    </row>
    <row r="452" spans="1:17" ht="16.5" thickBot="1">
      <c r="A452" s="14"/>
      <c r="C452" s="616"/>
      <c r="D452" s="616"/>
      <c r="E452" s="616"/>
      <c r="F452" s="616"/>
      <c r="G452" s="616"/>
      <c r="H452" s="617"/>
      <c r="I452" s="616"/>
      <c r="J452" s="616"/>
      <c r="K452" s="617"/>
      <c r="L452" s="616"/>
      <c r="M452" s="616"/>
      <c r="N452" s="617"/>
      <c r="O452" s="616"/>
      <c r="P452" s="616"/>
      <c r="Q452" s="616"/>
    </row>
    <row r="453" spans="1:17">
      <c r="A453" s="273"/>
      <c r="B453" s="709" t="s">
        <v>19</v>
      </c>
      <c r="C453" s="236">
        <f>C416</f>
        <v>81</v>
      </c>
      <c r="D453" s="236">
        <f t="shared" ref="D453:G454" si="303">D416</f>
        <v>0</v>
      </c>
      <c r="E453" s="236">
        <f t="shared" si="303"/>
        <v>0</v>
      </c>
      <c r="F453" s="236">
        <f t="shared" si="303"/>
        <v>46</v>
      </c>
      <c r="G453" s="805">
        <f t="shared" si="303"/>
        <v>7</v>
      </c>
      <c r="H453" s="264"/>
      <c r="I453" s="235">
        <f>I433+I429+I425+I420+I416</f>
        <v>86</v>
      </c>
      <c r="J453" s="237">
        <f>J433+J429+J425+J420+J416</f>
        <v>18</v>
      </c>
      <c r="K453" s="264">
        <f t="shared" ref="K453:M453" si="304">K433+K429+K425+K420+K416</f>
        <v>0</v>
      </c>
      <c r="L453" s="235">
        <f t="shared" si="304"/>
        <v>76</v>
      </c>
      <c r="M453" s="805">
        <f t="shared" si="304"/>
        <v>11</v>
      </c>
      <c r="N453" s="264"/>
      <c r="O453" s="235">
        <f>C453+I453+L453</f>
        <v>243</v>
      </c>
      <c r="P453" s="236">
        <f>D453+E453+F453+G453+J453+M453</f>
        <v>82</v>
      </c>
      <c r="Q453" s="237">
        <f>SUM(O453:P453)</f>
        <v>325</v>
      </c>
    </row>
    <row r="454" spans="1:17">
      <c r="A454" s="275" t="s">
        <v>9</v>
      </c>
      <c r="B454" s="681" t="s">
        <v>21</v>
      </c>
      <c r="C454" s="402">
        <f>C417</f>
        <v>19</v>
      </c>
      <c r="D454" s="402">
        <f t="shared" si="303"/>
        <v>0</v>
      </c>
      <c r="E454" s="402">
        <f t="shared" si="303"/>
        <v>0</v>
      </c>
      <c r="F454" s="402">
        <f t="shared" si="303"/>
        <v>3</v>
      </c>
      <c r="G454" s="887">
        <f t="shared" si="303"/>
        <v>0</v>
      </c>
      <c r="H454" s="264"/>
      <c r="I454" s="401">
        <f>I434+I426+I421+I417+I430</f>
        <v>20</v>
      </c>
      <c r="J454" s="887">
        <f>J434+J426+J421+J417+J430</f>
        <v>0</v>
      </c>
      <c r="K454" s="264">
        <f t="shared" ref="K454:M454" si="305">K434+K426+K421+K417+K430</f>
        <v>0</v>
      </c>
      <c r="L454" s="401">
        <f t="shared" si="305"/>
        <v>19</v>
      </c>
      <c r="M454" s="887">
        <f t="shared" si="305"/>
        <v>2</v>
      </c>
      <c r="N454" s="264"/>
      <c r="O454" s="401">
        <f t="shared" ref="O454:O455" si="306">C454+I454+L454</f>
        <v>58</v>
      </c>
      <c r="P454" s="402">
        <f t="shared" ref="P454:P455" si="307">D454+E454+F454+G454+J454+M454</f>
        <v>5</v>
      </c>
      <c r="Q454" s="406">
        <f t="shared" ref="Q454:Q455" si="308">SUM(O454:P454)</f>
        <v>63</v>
      </c>
    </row>
    <row r="455" spans="1:17" ht="16.5" thickBot="1">
      <c r="A455" s="602"/>
      <c r="B455" s="682" t="s">
        <v>22</v>
      </c>
      <c r="C455" s="404">
        <f>+C418+C439+C443</f>
        <v>0</v>
      </c>
      <c r="D455" s="404">
        <f>+D418+D439+D443</f>
        <v>0</v>
      </c>
      <c r="E455" s="404">
        <f>+E418+E439+E443</f>
        <v>0</v>
      </c>
      <c r="F455" s="404">
        <f>+F418+F439+F443</f>
        <v>0</v>
      </c>
      <c r="G455" s="774">
        <f>+G418+G439+G443</f>
        <v>0</v>
      </c>
      <c r="H455" s="264"/>
      <c r="I455" s="403">
        <f>+I418+I439+I443</f>
        <v>0</v>
      </c>
      <c r="J455" s="407">
        <f>+J418+J439+J443</f>
        <v>0</v>
      </c>
      <c r="K455" s="264"/>
      <c r="L455" s="403">
        <f>+L418+L439+L443</f>
        <v>0</v>
      </c>
      <c r="M455" s="407">
        <f>+M418+M439+M443</f>
        <v>0</v>
      </c>
      <c r="N455" s="264"/>
      <c r="O455" s="403">
        <f t="shared" si="306"/>
        <v>0</v>
      </c>
      <c r="P455" s="404">
        <f t="shared" si="307"/>
        <v>0</v>
      </c>
      <c r="Q455" s="407">
        <f t="shared" si="308"/>
        <v>0</v>
      </c>
    </row>
    <row r="456" spans="1:17">
      <c r="A456" s="89" t="s">
        <v>40</v>
      </c>
      <c r="B456" s="24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</row>
    <row r="457" spans="1:17">
      <c r="A457" s="23"/>
      <c r="B457" s="24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</row>
    <row r="458" spans="1:17">
      <c r="A458" s="89" t="s">
        <v>186</v>
      </c>
      <c r="B458" s="24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</row>
    <row r="459" spans="1:17">
      <c r="A459" s="89" t="s">
        <v>187</v>
      </c>
      <c r="B459" s="24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</row>
    <row r="460" spans="1:17">
      <c r="A460" s="23"/>
      <c r="B460" s="24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</row>
    <row r="461" spans="1:17">
      <c r="A461" s="23"/>
      <c r="B461" s="24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</row>
    <row r="462" spans="1:17" ht="18.75">
      <c r="A462" s="1130" t="s">
        <v>26</v>
      </c>
      <c r="B462" s="1130"/>
      <c r="C462" s="1130"/>
      <c r="D462" s="1130"/>
      <c r="E462" s="1130"/>
      <c r="F462" s="1130"/>
      <c r="G462" s="1130"/>
      <c r="H462" s="1130"/>
      <c r="I462" s="1130"/>
      <c r="J462" s="1130"/>
      <c r="K462" s="1130"/>
      <c r="L462" s="1130"/>
      <c r="M462" s="1130"/>
      <c r="N462" s="1130"/>
      <c r="O462" s="1130"/>
      <c r="P462" s="1130"/>
      <c r="Q462" s="1130"/>
    </row>
    <row r="463" spans="1:17" ht="16.5" thickBot="1">
      <c r="A463" s="1112" t="s">
        <v>27</v>
      </c>
      <c r="B463" s="1112"/>
      <c r="C463" s="1112"/>
      <c r="D463" s="1112"/>
      <c r="E463" s="1112"/>
      <c r="F463" s="1112"/>
      <c r="G463" s="1112"/>
      <c r="H463" s="1112"/>
      <c r="I463" s="1112"/>
      <c r="J463" s="1112"/>
      <c r="K463" s="1112"/>
      <c r="L463" s="1112"/>
      <c r="M463" s="1112"/>
      <c r="N463" s="1112"/>
      <c r="O463" s="1112"/>
      <c r="P463" s="1112"/>
      <c r="Q463" s="1112"/>
    </row>
    <row r="464" spans="1:17" ht="24" thickBot="1">
      <c r="A464" s="1142" t="s">
        <v>51</v>
      </c>
      <c r="B464" s="1143"/>
      <c r="C464" s="1143"/>
      <c r="D464" s="1143"/>
      <c r="E464" s="1143"/>
      <c r="F464" s="1143"/>
      <c r="G464" s="1143"/>
      <c r="H464" s="1143"/>
      <c r="I464" s="1143"/>
      <c r="J464" s="1143"/>
      <c r="K464" s="1143"/>
      <c r="L464" s="1143"/>
      <c r="M464" s="1143"/>
      <c r="N464" s="1143"/>
      <c r="O464" s="1143"/>
      <c r="P464" s="1143"/>
      <c r="Q464" s="1144"/>
    </row>
    <row r="465" spans="1:17" ht="16.5" thickBot="1">
      <c r="A465" s="33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</row>
    <row r="466" spans="1:17" ht="16.5">
      <c r="A466" s="40" t="s">
        <v>322</v>
      </c>
      <c r="B466" s="41"/>
      <c r="C466" s="41" t="s">
        <v>166</v>
      </c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34"/>
      <c r="P466" s="34"/>
      <c r="Q466" s="35"/>
    </row>
    <row r="467" spans="1:17" ht="16.5">
      <c r="A467" s="265" t="s">
        <v>150</v>
      </c>
      <c r="B467" s="42"/>
      <c r="C467" s="42" t="s">
        <v>265</v>
      </c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36"/>
      <c r="P467" s="36"/>
      <c r="Q467" s="240"/>
    </row>
    <row r="468" spans="1:17" ht="17.25" thickBot="1">
      <c r="A468" s="43" t="s">
        <v>334</v>
      </c>
      <c r="B468" s="44"/>
      <c r="C468" s="625" t="s">
        <v>278</v>
      </c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37"/>
      <c r="P468" s="37"/>
      <c r="Q468" s="38"/>
    </row>
    <row r="469" spans="1:17" ht="16.5" thickBot="1">
      <c r="A469" s="33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</row>
    <row r="470" spans="1:17" ht="17.25" thickBot="1">
      <c r="A470" s="32"/>
      <c r="B470" s="32"/>
      <c r="C470" s="58" t="s">
        <v>28</v>
      </c>
      <c r="D470" s="58"/>
      <c r="E470" s="59"/>
      <c r="F470" s="59" t="s">
        <v>267</v>
      </c>
      <c r="G470" s="59"/>
      <c r="H470" s="59"/>
      <c r="I470" s="59"/>
      <c r="J470" s="59"/>
      <c r="K470" s="59"/>
      <c r="L470" s="59"/>
      <c r="M470" s="59"/>
      <c r="N470" s="59"/>
      <c r="O470" s="130"/>
      <c r="P470" s="39"/>
      <c r="Q470" s="32"/>
    </row>
    <row r="471" spans="1:17" ht="16.5" thickBot="1">
      <c r="A471" s="1"/>
    </row>
    <row r="472" spans="1:17" ht="19.5" thickBot="1">
      <c r="A472" s="6"/>
      <c r="B472" s="7"/>
      <c r="C472" s="51"/>
      <c r="D472" s="52" t="s">
        <v>2</v>
      </c>
      <c r="E472" s="52"/>
      <c r="F472" s="52"/>
      <c r="G472" s="53"/>
      <c r="H472" s="60"/>
      <c r="I472" s="1140" t="s">
        <v>34</v>
      </c>
      <c r="J472" s="1141"/>
      <c r="K472" s="60"/>
      <c r="L472" s="1140" t="s">
        <v>35</v>
      </c>
      <c r="M472" s="1141"/>
      <c r="N472" s="60"/>
      <c r="O472" s="69"/>
      <c r="P472" s="70" t="s">
        <v>9</v>
      </c>
      <c r="Q472" s="53"/>
    </row>
    <row r="473" spans="1:17" ht="73.5" thickBot="1">
      <c r="A473" s="90" t="s">
        <v>39</v>
      </c>
      <c r="B473" s="46"/>
      <c r="C473" s="54" t="s">
        <v>92</v>
      </c>
      <c r="D473" s="55" t="s">
        <v>93</v>
      </c>
      <c r="E473" s="56" t="s">
        <v>29</v>
      </c>
      <c r="F473" s="56" t="s">
        <v>30</v>
      </c>
      <c r="G473" s="57" t="s">
        <v>31</v>
      </c>
      <c r="H473" s="50"/>
      <c r="I473" s="54" t="s">
        <v>15</v>
      </c>
      <c r="J473" s="57" t="s">
        <v>32</v>
      </c>
      <c r="K473" s="50"/>
      <c r="L473" s="54" t="s">
        <v>15</v>
      </c>
      <c r="M473" s="57" t="s">
        <v>32</v>
      </c>
      <c r="N473" s="50"/>
      <c r="O473" s="54" t="s">
        <v>15</v>
      </c>
      <c r="P473" s="56" t="s">
        <v>32</v>
      </c>
      <c r="Q473" s="71" t="s">
        <v>9</v>
      </c>
    </row>
    <row r="474" spans="1:17" ht="16.5" thickBot="1">
      <c r="A474" s="20"/>
      <c r="H474" s="4"/>
      <c r="K474" s="4"/>
      <c r="N474" s="4"/>
    </row>
    <row r="475" spans="1:17">
      <c r="A475" s="273" t="s">
        <v>268</v>
      </c>
      <c r="B475" s="708" t="s">
        <v>19</v>
      </c>
      <c r="C475" s="431">
        <v>522</v>
      </c>
      <c r="D475" s="432">
        <v>3</v>
      </c>
      <c r="E475" s="432">
        <v>6</v>
      </c>
      <c r="F475" s="432">
        <v>260</v>
      </c>
      <c r="G475" s="433">
        <v>83</v>
      </c>
      <c r="H475" s="617"/>
      <c r="I475" s="431"/>
      <c r="J475" s="433"/>
      <c r="K475" s="617"/>
      <c r="L475" s="683"/>
      <c r="M475" s="685"/>
      <c r="N475" s="23"/>
      <c r="O475" s="235">
        <f>C475+I475+L475</f>
        <v>522</v>
      </c>
      <c r="P475" s="236">
        <f>D475+E475+F475+G475+J475+M475</f>
        <v>352</v>
      </c>
      <c r="Q475" s="237">
        <f>SUM(O475:P475)</f>
        <v>874</v>
      </c>
    </row>
    <row r="476" spans="1:17" ht="16.5">
      <c r="A476" s="926" t="s">
        <v>279</v>
      </c>
      <c r="B476" s="289" t="s">
        <v>21</v>
      </c>
      <c r="C476" s="775">
        <v>320</v>
      </c>
      <c r="D476" s="775">
        <v>2</v>
      </c>
      <c r="E476" s="775">
        <v>3</v>
      </c>
      <c r="F476" s="775">
        <v>146</v>
      </c>
      <c r="G476" s="776">
        <v>36</v>
      </c>
      <c r="H476" s="246"/>
      <c r="I476" s="772"/>
      <c r="J476" s="773"/>
      <c r="K476" s="246"/>
      <c r="L476" s="686"/>
      <c r="M476" s="688"/>
      <c r="N476" s="23"/>
      <c r="O476" s="401">
        <f t="shared" ref="O476:O477" si="309">C476+I476+L476</f>
        <v>320</v>
      </c>
      <c r="P476" s="402">
        <f t="shared" ref="P476:P477" si="310">D476+E476+F476+G476+J476+M476</f>
        <v>187</v>
      </c>
      <c r="Q476" s="406">
        <f t="shared" ref="Q476:Q477" si="311">SUM(O476:P476)</f>
        <v>507</v>
      </c>
    </row>
    <row r="477" spans="1:17" ht="16.5" thickBot="1">
      <c r="A477" s="927"/>
      <c r="B477" s="290" t="s">
        <v>22</v>
      </c>
      <c r="C477" s="435">
        <v>19</v>
      </c>
      <c r="D477" s="436">
        <v>7</v>
      </c>
      <c r="E477" s="436">
        <v>0</v>
      </c>
      <c r="F477" s="436">
        <v>2</v>
      </c>
      <c r="G477" s="437">
        <v>1</v>
      </c>
      <c r="H477" s="617"/>
      <c r="I477" s="435"/>
      <c r="J477" s="437"/>
      <c r="K477" s="617"/>
      <c r="L477" s="689"/>
      <c r="M477" s="691"/>
      <c r="N477" s="23"/>
      <c r="O477" s="403">
        <f t="shared" si="309"/>
        <v>19</v>
      </c>
      <c r="P477" s="404">
        <f t="shared" si="310"/>
        <v>10</v>
      </c>
      <c r="Q477" s="407">
        <f t="shared" si="311"/>
        <v>29</v>
      </c>
    </row>
    <row r="478" spans="1:17" ht="16.5" thickBot="1">
      <c r="A478" s="14"/>
      <c r="C478" s="20"/>
      <c r="D478" s="20"/>
      <c r="E478" s="20"/>
      <c r="F478" s="20"/>
      <c r="G478" s="20"/>
      <c r="H478" s="23"/>
      <c r="I478" s="20"/>
      <c r="J478" s="20"/>
      <c r="K478" s="23"/>
      <c r="L478" s="20"/>
      <c r="M478" s="20"/>
      <c r="N478" s="23"/>
      <c r="O478" s="20"/>
      <c r="P478" s="20"/>
      <c r="Q478" s="20"/>
    </row>
    <row r="479" spans="1:17">
      <c r="A479" s="928" t="s">
        <v>271</v>
      </c>
      <c r="B479" s="308" t="s">
        <v>19</v>
      </c>
      <c r="C479" s="411"/>
      <c r="D479" s="412"/>
      <c r="E479" s="412"/>
      <c r="F479" s="412"/>
      <c r="G479" s="413"/>
      <c r="H479" s="414"/>
      <c r="I479" s="411">
        <v>160</v>
      </c>
      <c r="J479" s="413">
        <v>122</v>
      </c>
      <c r="K479" s="414"/>
      <c r="L479" s="411"/>
      <c r="M479" s="413"/>
      <c r="N479" s="414"/>
      <c r="O479" s="415">
        <f>C479+I479+L479</f>
        <v>160</v>
      </c>
      <c r="P479" s="416">
        <f>D479+E479+F479+G479+J479+M479</f>
        <v>122</v>
      </c>
      <c r="Q479" s="417">
        <f>SUM(O479:P479)</f>
        <v>282</v>
      </c>
    </row>
    <row r="480" spans="1:17">
      <c r="A480" s="562" t="s">
        <v>280</v>
      </c>
      <c r="B480" s="309" t="s">
        <v>21</v>
      </c>
      <c r="C480" s="418"/>
      <c r="D480" s="419"/>
      <c r="E480" s="419"/>
      <c r="F480" s="419"/>
      <c r="G480" s="420"/>
      <c r="H480" s="414"/>
      <c r="I480" s="418">
        <v>96</v>
      </c>
      <c r="J480" s="420">
        <v>52</v>
      </c>
      <c r="K480" s="414"/>
      <c r="L480" s="418"/>
      <c r="M480" s="420"/>
      <c r="N480" s="414"/>
      <c r="O480" s="421">
        <f t="shared" ref="O480:O481" si="312">C480+I480+L480</f>
        <v>96</v>
      </c>
      <c r="P480" s="422">
        <f t="shared" ref="P480:P481" si="313">D480+E480+F480+G480+J480+M480</f>
        <v>52</v>
      </c>
      <c r="Q480" s="423">
        <f t="shared" ref="Q480:Q481" si="314">SUM(O480:P480)</f>
        <v>148</v>
      </c>
    </row>
    <row r="481" spans="1:18" ht="16.5" thickBot="1">
      <c r="A481" s="565"/>
      <c r="B481" s="310" t="s">
        <v>22</v>
      </c>
      <c r="C481" s="424"/>
      <c r="D481" s="425"/>
      <c r="E481" s="425"/>
      <c r="F481" s="425"/>
      <c r="G481" s="426"/>
      <c r="H481" s="414"/>
      <c r="I481" s="424">
        <v>6</v>
      </c>
      <c r="J481" s="426">
        <v>5</v>
      </c>
      <c r="K481" s="414"/>
      <c r="L481" s="424"/>
      <c r="M481" s="426"/>
      <c r="N481" s="414"/>
      <c r="O481" s="427">
        <f t="shared" si="312"/>
        <v>6</v>
      </c>
      <c r="P481" s="428">
        <f t="shared" si="313"/>
        <v>5</v>
      </c>
      <c r="Q481" s="429">
        <f t="shared" si="314"/>
        <v>11</v>
      </c>
    </row>
    <row r="482" spans="1:18" ht="16.5" thickBot="1">
      <c r="A482" s="555"/>
      <c r="B482" s="294"/>
      <c r="C482" s="293"/>
      <c r="D482" s="293"/>
      <c r="E482" s="293"/>
      <c r="F482" s="293"/>
      <c r="G482" s="293"/>
      <c r="H482" s="414"/>
      <c r="I482" s="293"/>
      <c r="J482" s="293"/>
      <c r="K482" s="414"/>
      <c r="L482" s="293"/>
      <c r="M482" s="293"/>
      <c r="N482" s="414"/>
      <c r="O482" s="293"/>
      <c r="P482" s="293"/>
      <c r="Q482" s="293"/>
    </row>
    <row r="483" spans="1:18">
      <c r="A483" s="928" t="s">
        <v>274</v>
      </c>
      <c r="B483" s="308" t="s">
        <v>19</v>
      </c>
      <c r="C483" s="411"/>
      <c r="D483" s="412"/>
      <c r="E483" s="412"/>
      <c r="F483" s="412"/>
      <c r="G483" s="413"/>
      <c r="H483" s="414"/>
      <c r="I483" s="411"/>
      <c r="J483" s="413"/>
      <c r="K483" s="414"/>
      <c r="L483" s="411">
        <v>177</v>
      </c>
      <c r="M483" s="413">
        <v>10</v>
      </c>
      <c r="N483" s="414"/>
      <c r="O483" s="415">
        <f>C483+I483+L483</f>
        <v>177</v>
      </c>
      <c r="P483" s="416">
        <f>D483+E483+F483+G483+J483+M483</f>
        <v>10</v>
      </c>
      <c r="Q483" s="417">
        <f>SUM(O483:P483)</f>
        <v>187</v>
      </c>
    </row>
    <row r="484" spans="1:18">
      <c r="A484" s="902" t="s">
        <v>281</v>
      </c>
      <c r="B484" s="312" t="s">
        <v>21</v>
      </c>
      <c r="C484" s="418"/>
      <c r="D484" s="419"/>
      <c r="E484" s="419"/>
      <c r="F484" s="419"/>
      <c r="G484" s="420"/>
      <c r="H484" s="414"/>
      <c r="I484" s="418"/>
      <c r="J484" s="420"/>
      <c r="K484" s="414"/>
      <c r="L484" s="418">
        <v>116</v>
      </c>
      <c r="M484" s="420">
        <v>4</v>
      </c>
      <c r="N484" s="414"/>
      <c r="O484" s="421">
        <f t="shared" ref="O484:O485" si="315">C484+I484+L484</f>
        <v>116</v>
      </c>
      <c r="P484" s="422">
        <f t="shared" ref="P484:P485" si="316">D484+E484+F484+G484+J484+M484</f>
        <v>4</v>
      </c>
      <c r="Q484" s="423">
        <f t="shared" ref="Q484:Q485" si="317">SUM(O484:P484)</f>
        <v>120</v>
      </c>
    </row>
    <row r="485" spans="1:18" ht="16.5" thickBot="1">
      <c r="A485" s="903"/>
      <c r="B485" s="313" t="s">
        <v>22</v>
      </c>
      <c r="C485" s="424"/>
      <c r="D485" s="425"/>
      <c r="E485" s="425"/>
      <c r="F485" s="425"/>
      <c r="G485" s="426"/>
      <c r="H485" s="414"/>
      <c r="I485" s="424"/>
      <c r="J485" s="426"/>
      <c r="K485" s="414"/>
      <c r="L485" s="424">
        <v>2</v>
      </c>
      <c r="M485" s="426">
        <v>0</v>
      </c>
      <c r="N485" s="414"/>
      <c r="O485" s="427">
        <f t="shared" si="315"/>
        <v>2</v>
      </c>
      <c r="P485" s="428">
        <f t="shared" si="316"/>
        <v>0</v>
      </c>
      <c r="Q485" s="429">
        <f t="shared" si="317"/>
        <v>2</v>
      </c>
    </row>
    <row r="486" spans="1:18" ht="16.5" thickBot="1">
      <c r="A486" s="555"/>
      <c r="B486" s="294"/>
      <c r="C486" s="293"/>
      <c r="D486" s="293"/>
      <c r="E486" s="293"/>
      <c r="F486" s="293"/>
      <c r="G486" s="293"/>
      <c r="H486" s="414"/>
      <c r="I486" s="293"/>
      <c r="J486" s="293"/>
      <c r="K486" s="414"/>
      <c r="L486" s="293"/>
      <c r="M486" s="293"/>
      <c r="N486" s="414"/>
      <c r="O486" s="293"/>
      <c r="P486" s="293"/>
      <c r="Q486" s="293"/>
    </row>
    <row r="487" spans="1:18" ht="16.5" thickBot="1">
      <c r="A487" s="928" t="s">
        <v>282</v>
      </c>
      <c r="B487" s="308" t="s">
        <v>19</v>
      </c>
      <c r="C487" s="411"/>
      <c r="D487" s="412"/>
      <c r="E487" s="412"/>
      <c r="F487" s="412"/>
      <c r="G487" s="413"/>
      <c r="H487" s="414"/>
      <c r="I487" s="411"/>
      <c r="J487" s="413"/>
      <c r="K487" s="414"/>
      <c r="L487" s="411">
        <v>0</v>
      </c>
      <c r="M487" s="413">
        <v>3</v>
      </c>
      <c r="N487" s="414"/>
      <c r="O487" s="415">
        <f>C487+I487+L487</f>
        <v>0</v>
      </c>
      <c r="P487" s="416">
        <f>D487+E487+F487+G487+J487+M487</f>
        <v>3</v>
      </c>
      <c r="Q487" s="417">
        <f>SUM(O487:P487)</f>
        <v>3</v>
      </c>
    </row>
    <row r="488" spans="1:18">
      <c r="A488" s="928" t="s">
        <v>274</v>
      </c>
      <c r="B488" s="312" t="s">
        <v>21</v>
      </c>
      <c r="C488" s="418"/>
      <c r="D488" s="419"/>
      <c r="E488" s="419"/>
      <c r="F488" s="419"/>
      <c r="G488" s="420"/>
      <c r="H488" s="414"/>
      <c r="I488" s="418"/>
      <c r="J488" s="420"/>
      <c r="K488" s="414"/>
      <c r="L488" s="418">
        <v>0</v>
      </c>
      <c r="M488" s="420">
        <v>2</v>
      </c>
      <c r="N488" s="414"/>
      <c r="O488" s="421">
        <f t="shared" ref="O488:O489" si="318">C488+I488+L488</f>
        <v>0</v>
      </c>
      <c r="P488" s="422">
        <f t="shared" ref="P488:P489" si="319">D488+E488+F488+G488+J488+M488</f>
        <v>2</v>
      </c>
      <c r="Q488" s="423">
        <f t="shared" ref="Q488:Q489" si="320">SUM(O488:P488)</f>
        <v>2</v>
      </c>
    </row>
    <row r="489" spans="1:18" ht="16.5" thickBot="1">
      <c r="A489" s="918" t="s">
        <v>283</v>
      </c>
      <c r="B489" s="313" t="s">
        <v>22</v>
      </c>
      <c r="C489" s="424"/>
      <c r="D489" s="425"/>
      <c r="E489" s="425"/>
      <c r="F489" s="425"/>
      <c r="G489" s="426"/>
      <c r="H489" s="414"/>
      <c r="I489" s="424"/>
      <c r="J489" s="426"/>
      <c r="K489" s="414"/>
      <c r="L489" s="424">
        <v>0</v>
      </c>
      <c r="M489" s="426">
        <v>0</v>
      </c>
      <c r="N489" s="414"/>
      <c r="O489" s="427">
        <f t="shared" si="318"/>
        <v>0</v>
      </c>
      <c r="P489" s="428">
        <f t="shared" si="319"/>
        <v>0</v>
      </c>
      <c r="Q489" s="429">
        <f t="shared" si="320"/>
        <v>0</v>
      </c>
    </row>
    <row r="490" spans="1:18" ht="16.5" thickBot="1">
      <c r="A490" s="929"/>
      <c r="B490" s="292"/>
      <c r="C490" s="291"/>
      <c r="D490" s="291"/>
      <c r="E490" s="291"/>
      <c r="F490" s="291"/>
      <c r="G490" s="291"/>
      <c r="H490" s="438"/>
      <c r="I490" s="291"/>
      <c r="J490" s="291"/>
      <c r="K490" s="438"/>
      <c r="L490" s="291"/>
      <c r="M490" s="291"/>
      <c r="N490" s="438"/>
      <c r="O490" s="291"/>
      <c r="P490" s="291"/>
      <c r="Q490" s="291"/>
    </row>
    <row r="491" spans="1:18">
      <c r="A491" s="928" t="s">
        <v>271</v>
      </c>
      <c r="B491" s="308" t="s">
        <v>19</v>
      </c>
      <c r="C491" s="411"/>
      <c r="D491" s="412"/>
      <c r="E491" s="412"/>
      <c r="F491" s="412"/>
      <c r="G491" s="413"/>
      <c r="H491" s="414"/>
      <c r="I491" s="411">
        <v>230</v>
      </c>
      <c r="J491" s="413">
        <v>39</v>
      </c>
      <c r="K491" s="414"/>
      <c r="L491" s="411"/>
      <c r="M491" s="413"/>
      <c r="N491" s="414"/>
      <c r="O491" s="415">
        <f>C491+I491+L491</f>
        <v>230</v>
      </c>
      <c r="P491" s="416">
        <f>D491+E491+F491+G491+J491+M491</f>
        <v>39</v>
      </c>
      <c r="Q491" s="417">
        <f>SUM(O491:P491)</f>
        <v>269</v>
      </c>
      <c r="R491" s="610"/>
    </row>
    <row r="492" spans="1:18">
      <c r="A492" s="562" t="s">
        <v>284</v>
      </c>
      <c r="B492" s="309" t="s">
        <v>21</v>
      </c>
      <c r="C492" s="418"/>
      <c r="D492" s="419"/>
      <c r="E492" s="419"/>
      <c r="F492" s="419"/>
      <c r="G492" s="420"/>
      <c r="H492" s="414"/>
      <c r="I492" s="418">
        <v>157</v>
      </c>
      <c r="J492" s="420">
        <v>27</v>
      </c>
      <c r="K492" s="414"/>
      <c r="L492" s="418"/>
      <c r="M492" s="420"/>
      <c r="N492" s="414"/>
      <c r="O492" s="421">
        <f t="shared" ref="O492:O493" si="321">C492+I492+L492</f>
        <v>157</v>
      </c>
      <c r="P492" s="422">
        <f t="shared" ref="P492:P493" si="322">D492+E492+F492+G492+J492+M492</f>
        <v>27</v>
      </c>
      <c r="Q492" s="423">
        <f t="shared" ref="Q492:Q493" si="323">SUM(O492:P492)</f>
        <v>184</v>
      </c>
    </row>
    <row r="493" spans="1:18" ht="16.5" thickBot="1">
      <c r="A493" s="565"/>
      <c r="B493" s="310" t="s">
        <v>22</v>
      </c>
      <c r="C493" s="424"/>
      <c r="D493" s="425"/>
      <c r="E493" s="425"/>
      <c r="F493" s="425"/>
      <c r="G493" s="426"/>
      <c r="H493" s="414"/>
      <c r="I493" s="424">
        <v>0</v>
      </c>
      <c r="J493" s="426">
        <v>0</v>
      </c>
      <c r="K493" s="414"/>
      <c r="L493" s="424"/>
      <c r="M493" s="426"/>
      <c r="N493" s="414"/>
      <c r="O493" s="427">
        <f t="shared" si="321"/>
        <v>0</v>
      </c>
      <c r="P493" s="428">
        <f t="shared" si="322"/>
        <v>0</v>
      </c>
      <c r="Q493" s="429">
        <f t="shared" si="323"/>
        <v>0</v>
      </c>
    </row>
    <row r="494" spans="1:18" ht="16.5" thickBot="1">
      <c r="A494" s="555"/>
      <c r="B494" s="294"/>
      <c r="C494" s="293"/>
      <c r="D494" s="293"/>
      <c r="E494" s="293"/>
      <c r="F494" s="293"/>
      <c r="G494" s="293"/>
      <c r="H494" s="414"/>
      <c r="I494" s="293"/>
      <c r="J494" s="293"/>
      <c r="K494" s="414"/>
      <c r="L494" s="293"/>
      <c r="M494" s="293"/>
      <c r="N494" s="414"/>
      <c r="O494" s="293"/>
      <c r="P494" s="293"/>
      <c r="Q494" s="293"/>
    </row>
    <row r="495" spans="1:18">
      <c r="A495" s="928" t="s">
        <v>274</v>
      </c>
      <c r="B495" s="308" t="s">
        <v>19</v>
      </c>
      <c r="C495" s="411"/>
      <c r="D495" s="412"/>
      <c r="E495" s="412"/>
      <c r="F495" s="412"/>
      <c r="G495" s="413"/>
      <c r="H495" s="414"/>
      <c r="I495" s="411"/>
      <c r="J495" s="413"/>
      <c r="K495" s="414"/>
      <c r="L495" s="411">
        <v>133</v>
      </c>
      <c r="M495" s="413">
        <v>24</v>
      </c>
      <c r="N495" s="414"/>
      <c r="O495" s="415">
        <f>C495+I495+L495</f>
        <v>133</v>
      </c>
      <c r="P495" s="416">
        <f>D495+E495+F495+G495+J495+M495</f>
        <v>24</v>
      </c>
      <c r="Q495" s="417">
        <f>SUM(O495:P495)</f>
        <v>157</v>
      </c>
    </row>
    <row r="496" spans="1:18">
      <c r="A496" s="902" t="s">
        <v>285</v>
      </c>
      <c r="B496" s="312" t="s">
        <v>21</v>
      </c>
      <c r="C496" s="418"/>
      <c r="D496" s="419"/>
      <c r="E496" s="419"/>
      <c r="F496" s="419"/>
      <c r="G496" s="420"/>
      <c r="H496" s="414"/>
      <c r="I496" s="418"/>
      <c r="J496" s="420"/>
      <c r="K496" s="414"/>
      <c r="L496" s="418">
        <v>115</v>
      </c>
      <c r="M496" s="420">
        <v>21</v>
      </c>
      <c r="N496" s="414"/>
      <c r="O496" s="421">
        <f t="shared" ref="O496:O497" si="324">C496+I496+L496</f>
        <v>115</v>
      </c>
      <c r="P496" s="422">
        <f t="shared" ref="P496:P497" si="325">D496+E496+F496+G496+J496+M496</f>
        <v>21</v>
      </c>
      <c r="Q496" s="423">
        <f t="shared" ref="Q496:Q497" si="326">SUM(O496:P496)</f>
        <v>136</v>
      </c>
    </row>
    <row r="497" spans="1:17" ht="16.5" thickBot="1">
      <c r="A497" s="903"/>
      <c r="B497" s="313" t="s">
        <v>22</v>
      </c>
      <c r="C497" s="424"/>
      <c r="D497" s="425"/>
      <c r="E497" s="425"/>
      <c r="F497" s="425"/>
      <c r="G497" s="426"/>
      <c r="H497" s="414"/>
      <c r="I497" s="424"/>
      <c r="J497" s="426"/>
      <c r="K497" s="414"/>
      <c r="L497" s="424">
        <v>1</v>
      </c>
      <c r="M497" s="426">
        <v>0</v>
      </c>
      <c r="N497" s="414"/>
      <c r="O497" s="427">
        <f t="shared" si="324"/>
        <v>1</v>
      </c>
      <c r="P497" s="428">
        <f t="shared" si="325"/>
        <v>0</v>
      </c>
      <c r="Q497" s="429">
        <f t="shared" si="326"/>
        <v>1</v>
      </c>
    </row>
    <row r="498" spans="1:17" ht="16.5" thickBot="1">
      <c r="A498" s="555"/>
      <c r="B498" s="294"/>
      <c r="C498" s="293"/>
      <c r="D498" s="293"/>
      <c r="E498" s="293"/>
      <c r="F498" s="293"/>
      <c r="G498" s="293"/>
      <c r="H498" s="414"/>
      <c r="I498" s="293"/>
      <c r="J498" s="293"/>
      <c r="K498" s="414"/>
      <c r="L498" s="293"/>
      <c r="M498" s="293"/>
      <c r="N498" s="414"/>
      <c r="O498" s="293"/>
      <c r="P498" s="293"/>
      <c r="Q498" s="293"/>
    </row>
    <row r="499" spans="1:17">
      <c r="A499" s="928" t="s">
        <v>274</v>
      </c>
      <c r="B499" s="308" t="s">
        <v>19</v>
      </c>
      <c r="C499" s="411"/>
      <c r="D499" s="412"/>
      <c r="E499" s="412"/>
      <c r="F499" s="412"/>
      <c r="G499" s="413"/>
      <c r="H499" s="414"/>
      <c r="I499" s="411"/>
      <c r="J499" s="413"/>
      <c r="K499" s="414"/>
      <c r="L499" s="411">
        <v>22</v>
      </c>
      <c r="M499" s="413">
        <v>0</v>
      </c>
      <c r="N499" s="414"/>
      <c r="O499" s="415">
        <f>C499+I499+L499</f>
        <v>22</v>
      </c>
      <c r="P499" s="416">
        <f>D499+E499+F499+G499+J499+M499</f>
        <v>0</v>
      </c>
      <c r="Q499" s="417">
        <f>SUM(O499:P499)</f>
        <v>22</v>
      </c>
    </row>
    <row r="500" spans="1:17">
      <c r="A500" s="1100" t="s">
        <v>286</v>
      </c>
      <c r="B500" s="312" t="s">
        <v>21</v>
      </c>
      <c r="C500" s="418"/>
      <c r="D500" s="419"/>
      <c r="E500" s="419"/>
      <c r="F500" s="419"/>
      <c r="G500" s="420"/>
      <c r="H500" s="414"/>
      <c r="I500" s="418"/>
      <c r="J500" s="420"/>
      <c r="K500" s="414"/>
      <c r="L500" s="418">
        <v>13</v>
      </c>
      <c r="M500" s="420">
        <v>0</v>
      </c>
      <c r="N500" s="414"/>
      <c r="O500" s="421">
        <f t="shared" ref="O500:O501" si="327">C500+I500+L500</f>
        <v>13</v>
      </c>
      <c r="P500" s="422">
        <f t="shared" ref="P500:P501" si="328">D500+E500+F500+G500+J500+M500</f>
        <v>0</v>
      </c>
      <c r="Q500" s="423">
        <f t="shared" ref="Q500:Q501" si="329">SUM(O500:P500)</f>
        <v>13</v>
      </c>
    </row>
    <row r="501" spans="1:17" ht="16.5" thickBot="1">
      <c r="A501" s="903"/>
      <c r="B501" s="313" t="s">
        <v>22</v>
      </c>
      <c r="C501" s="424"/>
      <c r="D501" s="425"/>
      <c r="E501" s="425"/>
      <c r="F501" s="425"/>
      <c r="G501" s="426"/>
      <c r="H501" s="414"/>
      <c r="I501" s="424"/>
      <c r="J501" s="426"/>
      <c r="K501" s="414"/>
      <c r="L501" s="424">
        <v>0</v>
      </c>
      <c r="M501" s="426">
        <v>0</v>
      </c>
      <c r="N501" s="414"/>
      <c r="O501" s="427">
        <f t="shared" si="327"/>
        <v>0</v>
      </c>
      <c r="P501" s="428">
        <f t="shared" si="328"/>
        <v>0</v>
      </c>
      <c r="Q501" s="429">
        <f t="shared" si="329"/>
        <v>0</v>
      </c>
    </row>
    <row r="502" spans="1:17" ht="16.5" thickBot="1">
      <c r="A502" s="555"/>
      <c r="B502" s="294"/>
      <c r="C502" s="293"/>
      <c r="D502" s="293"/>
      <c r="E502" s="293"/>
      <c r="F502" s="293"/>
      <c r="G502" s="293"/>
      <c r="H502" s="414"/>
      <c r="I502" s="293"/>
      <c r="J502" s="293"/>
      <c r="K502" s="414"/>
      <c r="L502" s="293"/>
      <c r="M502" s="293"/>
      <c r="N502" s="414"/>
      <c r="O502" s="293"/>
      <c r="P502" s="293"/>
      <c r="Q502" s="293"/>
    </row>
    <row r="503" spans="1:17" ht="16.5" thickBot="1">
      <c r="A503" s="928" t="s">
        <v>287</v>
      </c>
      <c r="B503" s="308" t="s">
        <v>19</v>
      </c>
      <c r="C503" s="411"/>
      <c r="D503" s="412"/>
      <c r="E503" s="412"/>
      <c r="F503" s="412"/>
      <c r="G503" s="413"/>
      <c r="H503" s="414"/>
      <c r="I503" s="411"/>
      <c r="J503" s="413"/>
      <c r="K503" s="414"/>
      <c r="L503" s="411">
        <v>0</v>
      </c>
      <c r="M503" s="413">
        <v>5</v>
      </c>
      <c r="N503" s="414"/>
      <c r="O503" s="415">
        <f>C503+I503+L503</f>
        <v>0</v>
      </c>
      <c r="P503" s="416">
        <f>D503+E503+F503+G503+J503+M503</f>
        <v>5</v>
      </c>
      <c r="Q503" s="417">
        <f>SUM(O503:P503)</f>
        <v>5</v>
      </c>
    </row>
    <row r="504" spans="1:17">
      <c r="A504" s="928" t="s">
        <v>274</v>
      </c>
      <c r="B504" s="312" t="s">
        <v>21</v>
      </c>
      <c r="C504" s="418"/>
      <c r="D504" s="419"/>
      <c r="E504" s="419"/>
      <c r="F504" s="419"/>
      <c r="G504" s="420"/>
      <c r="H504" s="414"/>
      <c r="I504" s="418"/>
      <c r="J504" s="420"/>
      <c r="K504" s="414"/>
      <c r="L504" s="418">
        <v>0</v>
      </c>
      <c r="M504" s="420">
        <v>1</v>
      </c>
      <c r="N504" s="414"/>
      <c r="O504" s="421">
        <f t="shared" ref="O504:O505" si="330">C504+I504+L504</f>
        <v>0</v>
      </c>
      <c r="P504" s="422">
        <f t="shared" ref="P504:P505" si="331">D504+E504+F504+G504+J504+M504</f>
        <v>1</v>
      </c>
      <c r="Q504" s="423">
        <f t="shared" ref="Q504:Q505" si="332">SUM(O504:P504)</f>
        <v>1</v>
      </c>
    </row>
    <row r="505" spans="1:17" ht="16.5" thickBot="1">
      <c r="A505" s="903" t="s">
        <v>285</v>
      </c>
      <c r="B505" s="313" t="s">
        <v>22</v>
      </c>
      <c r="C505" s="424"/>
      <c r="D505" s="425"/>
      <c r="E505" s="425"/>
      <c r="F505" s="425"/>
      <c r="G505" s="426"/>
      <c r="H505" s="414"/>
      <c r="I505" s="424"/>
      <c r="J505" s="426"/>
      <c r="K505" s="414"/>
      <c r="L505" s="424">
        <v>0</v>
      </c>
      <c r="M505" s="426">
        <v>0</v>
      </c>
      <c r="N505" s="414"/>
      <c r="O505" s="427">
        <f t="shared" si="330"/>
        <v>0</v>
      </c>
      <c r="P505" s="428">
        <f t="shared" si="331"/>
        <v>0</v>
      </c>
      <c r="Q505" s="429">
        <f t="shared" si="332"/>
        <v>0</v>
      </c>
    </row>
    <row r="506" spans="1:17" ht="16.5" thickBot="1">
      <c r="A506" s="555"/>
      <c r="B506" s="294"/>
      <c r="C506" s="293"/>
      <c r="D506" s="293"/>
      <c r="E506" s="293"/>
      <c r="F506" s="293"/>
      <c r="G506" s="293"/>
      <c r="H506" s="414"/>
      <c r="I506" s="293"/>
      <c r="J506" s="293"/>
      <c r="K506" s="414"/>
      <c r="L506" s="293"/>
      <c r="M506" s="293"/>
      <c r="N506" s="414"/>
      <c r="O506" s="293"/>
      <c r="P506" s="293"/>
      <c r="Q506" s="293"/>
    </row>
    <row r="507" spans="1:17">
      <c r="A507" s="928" t="s">
        <v>271</v>
      </c>
      <c r="B507" s="308" t="s">
        <v>19</v>
      </c>
      <c r="C507" s="411"/>
      <c r="D507" s="412"/>
      <c r="E507" s="412"/>
      <c r="F507" s="412"/>
      <c r="G507" s="413"/>
      <c r="H507" s="414"/>
      <c r="I507" s="411">
        <v>84</v>
      </c>
      <c r="J507" s="413">
        <v>34</v>
      </c>
      <c r="K507" s="414"/>
      <c r="L507" s="411"/>
      <c r="M507" s="413"/>
      <c r="N507" s="414"/>
      <c r="O507" s="415">
        <f>C507+I507+L507</f>
        <v>84</v>
      </c>
      <c r="P507" s="416">
        <f>D507+E507+F507+G507+J507+M507</f>
        <v>34</v>
      </c>
      <c r="Q507" s="417">
        <f>SUM(O507:P507)</f>
        <v>118</v>
      </c>
    </row>
    <row r="508" spans="1:17">
      <c r="A508" s="562" t="s">
        <v>288</v>
      </c>
      <c r="B508" s="312" t="s">
        <v>21</v>
      </c>
      <c r="C508" s="418"/>
      <c r="D508" s="419"/>
      <c r="E508" s="419"/>
      <c r="F508" s="419"/>
      <c r="G508" s="420"/>
      <c r="H508" s="414"/>
      <c r="I508" s="418">
        <v>74</v>
      </c>
      <c r="J508" s="420">
        <v>24</v>
      </c>
      <c r="K508" s="414"/>
      <c r="L508" s="418"/>
      <c r="M508" s="420"/>
      <c r="N508" s="414"/>
      <c r="O508" s="421">
        <f t="shared" ref="O508:O509" si="333">C508+I508+L508</f>
        <v>74</v>
      </c>
      <c r="P508" s="422">
        <f t="shared" ref="P508:P509" si="334">D508+E508+F508+G508+J508+M508</f>
        <v>24</v>
      </c>
      <c r="Q508" s="423">
        <f t="shared" ref="Q508:Q509" si="335">SUM(O508:P508)</f>
        <v>98</v>
      </c>
    </row>
    <row r="509" spans="1:17" ht="16.5" thickBot="1">
      <c r="A509" s="565"/>
      <c r="B509" s="313" t="s">
        <v>22</v>
      </c>
      <c r="C509" s="424"/>
      <c r="D509" s="425"/>
      <c r="E509" s="425"/>
      <c r="F509" s="425"/>
      <c r="G509" s="426"/>
      <c r="H509" s="414"/>
      <c r="I509" s="424">
        <v>0</v>
      </c>
      <c r="J509" s="426">
        <v>0</v>
      </c>
      <c r="K509" s="414"/>
      <c r="L509" s="424"/>
      <c r="M509" s="426"/>
      <c r="N509" s="414"/>
      <c r="O509" s="427">
        <f t="shared" si="333"/>
        <v>0</v>
      </c>
      <c r="P509" s="428">
        <f t="shared" si="334"/>
        <v>0</v>
      </c>
      <c r="Q509" s="429">
        <f t="shared" si="335"/>
        <v>0</v>
      </c>
    </row>
    <row r="510" spans="1:17" ht="16.5" thickBot="1">
      <c r="A510" s="555"/>
      <c r="B510" s="314"/>
      <c r="C510" s="414"/>
      <c r="D510" s="414"/>
      <c r="E510" s="414"/>
      <c r="F510" s="414"/>
      <c r="G510" s="414"/>
      <c r="H510" s="414"/>
      <c r="I510" s="414"/>
      <c r="J510" s="414"/>
      <c r="K510" s="414"/>
      <c r="L510" s="414"/>
      <c r="M510" s="414"/>
      <c r="N510" s="414"/>
      <c r="O510" s="430"/>
      <c r="P510" s="430"/>
      <c r="Q510" s="430"/>
    </row>
    <row r="511" spans="1:17">
      <c r="A511" s="928" t="s">
        <v>274</v>
      </c>
      <c r="B511" s="308" t="s">
        <v>19</v>
      </c>
      <c r="C511" s="411"/>
      <c r="D511" s="412"/>
      <c r="E511" s="412"/>
      <c r="F511" s="412"/>
      <c r="G511" s="413"/>
      <c r="H511" s="414"/>
      <c r="I511" s="411"/>
      <c r="J511" s="413"/>
      <c r="K511" s="414"/>
      <c r="L511" s="411">
        <v>54</v>
      </c>
      <c r="M511" s="413">
        <v>9</v>
      </c>
      <c r="N511" s="414"/>
      <c r="O511" s="415">
        <f>C511+I511+L511</f>
        <v>54</v>
      </c>
      <c r="P511" s="416">
        <f>D511+E511+F511+G511+J511+M511</f>
        <v>9</v>
      </c>
      <c r="Q511" s="417">
        <f>SUM(O511:P511)</f>
        <v>63</v>
      </c>
    </row>
    <row r="512" spans="1:17">
      <c r="A512" s="902" t="s">
        <v>289</v>
      </c>
      <c r="B512" s="312" t="s">
        <v>21</v>
      </c>
      <c r="C512" s="418"/>
      <c r="D512" s="419"/>
      <c r="E512" s="419"/>
      <c r="F512" s="419"/>
      <c r="G512" s="420"/>
      <c r="H512" s="414"/>
      <c r="I512" s="418"/>
      <c r="J512" s="420"/>
      <c r="K512" s="414"/>
      <c r="L512" s="418">
        <v>50</v>
      </c>
      <c r="M512" s="420">
        <v>8</v>
      </c>
      <c r="N512" s="414"/>
      <c r="O512" s="421">
        <f t="shared" ref="O512:O513" si="336">C512+I512+L512</f>
        <v>50</v>
      </c>
      <c r="P512" s="422">
        <f t="shared" ref="P512:P513" si="337">D512+E512+F512+G512+J512+M512</f>
        <v>8</v>
      </c>
      <c r="Q512" s="423">
        <f t="shared" ref="Q512:Q513" si="338">SUM(O512:P512)</f>
        <v>58</v>
      </c>
    </row>
    <row r="513" spans="1:17" ht="16.5" thickBot="1">
      <c r="A513" s="903"/>
      <c r="B513" s="313" t="s">
        <v>22</v>
      </c>
      <c r="C513" s="424"/>
      <c r="D513" s="425"/>
      <c r="E513" s="425"/>
      <c r="F513" s="425"/>
      <c r="G513" s="426"/>
      <c r="H513" s="414"/>
      <c r="I513" s="424"/>
      <c r="J513" s="426"/>
      <c r="K513" s="414"/>
      <c r="L513" s="424"/>
      <c r="M513" s="426"/>
      <c r="N513" s="414"/>
      <c r="O513" s="427">
        <f t="shared" si="336"/>
        <v>0</v>
      </c>
      <c r="P513" s="428">
        <f t="shared" si="337"/>
        <v>0</v>
      </c>
      <c r="Q513" s="429">
        <f t="shared" si="338"/>
        <v>0</v>
      </c>
    </row>
    <row r="514" spans="1:17" ht="16.5" thickBot="1">
      <c r="A514" s="555"/>
      <c r="B514" s="294"/>
      <c r="C514" s="293"/>
      <c r="D514" s="293"/>
      <c r="E514" s="293"/>
      <c r="F514" s="293"/>
      <c r="G514" s="293"/>
      <c r="H514" s="414"/>
      <c r="I514" s="293"/>
      <c r="J514" s="293"/>
      <c r="K514" s="414"/>
      <c r="L514" s="293"/>
      <c r="M514" s="293"/>
      <c r="N514" s="414"/>
      <c r="O514" s="293"/>
      <c r="P514" s="293"/>
      <c r="Q514" s="293"/>
    </row>
    <row r="515" spans="1:17">
      <c r="A515" s="273"/>
      <c r="B515" s="709" t="s">
        <v>19</v>
      </c>
      <c r="C515" s="236">
        <f>C475</f>
        <v>522</v>
      </c>
      <c r="D515" s="236">
        <f t="shared" ref="D515:H517" si="339">D475</f>
        <v>3</v>
      </c>
      <c r="E515" s="236">
        <f t="shared" si="339"/>
        <v>6</v>
      </c>
      <c r="F515" s="236">
        <f t="shared" si="339"/>
        <v>260</v>
      </c>
      <c r="G515" s="237">
        <f t="shared" si="339"/>
        <v>83</v>
      </c>
      <c r="H515" s="264"/>
      <c r="I515" s="235">
        <f>I511+I507+I503+I499+I495+I491+I487+I483+I479+I475</f>
        <v>474</v>
      </c>
      <c r="J515" s="237">
        <f>J511+J507+J503+J499+J495+J491+J487+J483+J479+J475</f>
        <v>195</v>
      </c>
      <c r="K515" s="264">
        <f t="shared" ref="K515:M516" si="340">K511+K507+K503+K499+K495+K491+K487+K483+K479+K475</f>
        <v>0</v>
      </c>
      <c r="L515" s="235">
        <f t="shared" si="340"/>
        <v>386</v>
      </c>
      <c r="M515" s="237">
        <f t="shared" si="340"/>
        <v>51</v>
      </c>
      <c r="N515" s="264"/>
      <c r="O515" s="235">
        <f>C515+I515+L515</f>
        <v>1382</v>
      </c>
      <c r="P515" s="236">
        <f>D515+E515+F515+G515+J515+M515</f>
        <v>598</v>
      </c>
      <c r="Q515" s="237">
        <f>SUM(O515:P515)</f>
        <v>1980</v>
      </c>
    </row>
    <row r="516" spans="1:17">
      <c r="A516" s="275" t="s">
        <v>9</v>
      </c>
      <c r="B516" s="681" t="s">
        <v>21</v>
      </c>
      <c r="C516" s="402">
        <f>C476</f>
        <v>320</v>
      </c>
      <c r="D516" s="402">
        <f t="shared" si="339"/>
        <v>2</v>
      </c>
      <c r="E516" s="402">
        <f t="shared" si="339"/>
        <v>3</v>
      </c>
      <c r="F516" s="402">
        <f t="shared" si="339"/>
        <v>146</v>
      </c>
      <c r="G516" s="406">
        <f t="shared" si="339"/>
        <v>36</v>
      </c>
      <c r="H516" s="264">
        <f t="shared" si="339"/>
        <v>0</v>
      </c>
      <c r="I516" s="401">
        <f>I512+I508+I504+I500+I496+I492+I488+I484+I480+I476</f>
        <v>327</v>
      </c>
      <c r="J516" s="406">
        <f>J512+J508+J504+J500+J496+J492+J488+J484+J480+J476</f>
        <v>103</v>
      </c>
      <c r="K516" s="264">
        <f t="shared" si="340"/>
        <v>0</v>
      </c>
      <c r="L516" s="401">
        <f t="shared" si="340"/>
        <v>294</v>
      </c>
      <c r="M516" s="406">
        <f t="shared" si="340"/>
        <v>36</v>
      </c>
      <c r="N516" s="264"/>
      <c r="O516" s="401">
        <f t="shared" ref="O516:O517" si="341">C516+I516+L516</f>
        <v>941</v>
      </c>
      <c r="P516" s="402">
        <f t="shared" ref="P516:P517" si="342">D516+E516+F516+G516+J516+M516</f>
        <v>326</v>
      </c>
      <c r="Q516" s="406">
        <f t="shared" ref="Q516:Q517" si="343">SUM(O516:P516)</f>
        <v>1267</v>
      </c>
    </row>
    <row r="517" spans="1:17" ht="16.5" thickBot="1">
      <c r="A517" s="602"/>
      <c r="B517" s="682" t="s">
        <v>22</v>
      </c>
      <c r="C517" s="404">
        <f>C477</f>
        <v>19</v>
      </c>
      <c r="D517" s="404">
        <f t="shared" si="339"/>
        <v>7</v>
      </c>
      <c r="E517" s="404">
        <f t="shared" si="339"/>
        <v>0</v>
      </c>
      <c r="F517" s="404">
        <f t="shared" si="339"/>
        <v>2</v>
      </c>
      <c r="G517" s="407">
        <f t="shared" si="339"/>
        <v>1</v>
      </c>
      <c r="H517" s="264"/>
      <c r="I517" s="403">
        <f>I477+I481+I485+I489+I493+I497+I501+I505+I509+I513</f>
        <v>6</v>
      </c>
      <c r="J517" s="407">
        <f>J477+J481+J485+J489+J493+J497+J501+J505+J509+J513</f>
        <v>5</v>
      </c>
      <c r="K517" s="264"/>
      <c r="L517" s="403">
        <f>L477+L481+L485+L489+L493+L497+L501+L505+L509+L513</f>
        <v>3</v>
      </c>
      <c r="M517" s="407">
        <f>M477+M481+M485+M489+M493+M497+M501+M505+M509+M513</f>
        <v>0</v>
      </c>
      <c r="N517" s="264"/>
      <c r="O517" s="403">
        <f t="shared" si="341"/>
        <v>28</v>
      </c>
      <c r="P517" s="404">
        <f t="shared" si="342"/>
        <v>15</v>
      </c>
      <c r="Q517" s="407">
        <f t="shared" si="343"/>
        <v>43</v>
      </c>
    </row>
    <row r="518" spans="1:17">
      <c r="A518" s="89" t="s">
        <v>40</v>
      </c>
      <c r="B518" s="24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</row>
    <row r="519" spans="1:17">
      <c r="A519" s="23"/>
      <c r="B519" s="24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</row>
    <row r="520" spans="1:17">
      <c r="A520" s="89" t="s">
        <v>186</v>
      </c>
      <c r="B520" s="24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</row>
    <row r="521" spans="1:17">
      <c r="A521" s="89" t="s">
        <v>187</v>
      </c>
      <c r="B521" s="24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</row>
    <row r="523" spans="1:17" ht="18.75">
      <c r="A523" s="1130" t="s">
        <v>26</v>
      </c>
      <c r="B523" s="1130"/>
      <c r="C523" s="1130"/>
      <c r="D523" s="1130"/>
      <c r="E523" s="1130"/>
      <c r="F523" s="1130"/>
      <c r="G523" s="1130"/>
      <c r="H523" s="1130"/>
      <c r="I523" s="1130"/>
      <c r="J523" s="1130"/>
      <c r="K523" s="1130"/>
      <c r="L523" s="1130"/>
      <c r="M523" s="1130"/>
      <c r="N523" s="1130"/>
      <c r="O523" s="1130"/>
      <c r="P523" s="1130"/>
      <c r="Q523" s="1130"/>
    </row>
    <row r="524" spans="1:17" ht="16.5" thickBot="1">
      <c r="A524" s="1112" t="s">
        <v>27</v>
      </c>
      <c r="B524" s="1112"/>
      <c r="C524" s="1112"/>
      <c r="D524" s="1112"/>
      <c r="E524" s="1112"/>
      <c r="F524" s="1112"/>
      <c r="G524" s="1112"/>
      <c r="H524" s="1112"/>
      <c r="I524" s="1112"/>
      <c r="J524" s="1112"/>
      <c r="K524" s="1112"/>
      <c r="L524" s="1112"/>
      <c r="M524" s="1112"/>
      <c r="N524" s="1112"/>
      <c r="O524" s="1112"/>
      <c r="P524" s="1112"/>
      <c r="Q524" s="1112"/>
    </row>
    <row r="525" spans="1:17" ht="24" thickBot="1">
      <c r="A525" s="1142" t="s">
        <v>51</v>
      </c>
      <c r="B525" s="1143"/>
      <c r="C525" s="1143"/>
      <c r="D525" s="1143"/>
      <c r="E525" s="1143"/>
      <c r="F525" s="1143"/>
      <c r="G525" s="1143"/>
      <c r="H525" s="1143"/>
      <c r="I525" s="1143"/>
      <c r="J525" s="1143"/>
      <c r="K525" s="1143"/>
      <c r="L525" s="1143"/>
      <c r="M525" s="1143"/>
      <c r="N525" s="1143"/>
      <c r="O525" s="1143"/>
      <c r="P525" s="1143"/>
      <c r="Q525" s="1144"/>
    </row>
    <row r="526" spans="1:17" ht="16.5" thickBot="1">
      <c r="A526" s="33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</row>
    <row r="527" spans="1:17" ht="16.5">
      <c r="A527" s="40" t="s">
        <v>330</v>
      </c>
      <c r="B527" s="41"/>
      <c r="C527" s="41" t="s">
        <v>166</v>
      </c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34"/>
      <c r="P527" s="34"/>
      <c r="Q527" s="35"/>
    </row>
    <row r="528" spans="1:17" ht="16.5">
      <c r="A528" s="265" t="s">
        <v>150</v>
      </c>
      <c r="B528" s="42"/>
      <c r="C528" s="42" t="s">
        <v>265</v>
      </c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36"/>
      <c r="P528" s="36"/>
      <c r="Q528" s="240"/>
    </row>
    <row r="529" spans="1:17" ht="17.25" thickBot="1">
      <c r="A529" s="43" t="s">
        <v>334</v>
      </c>
      <c r="B529" s="44"/>
      <c r="C529" s="625" t="s">
        <v>290</v>
      </c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37"/>
      <c r="P529" s="37"/>
      <c r="Q529" s="38"/>
    </row>
    <row r="530" spans="1:17" ht="16.5" thickBot="1">
      <c r="A530" s="33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</row>
    <row r="531" spans="1:17" ht="17.25" thickBot="1">
      <c r="A531" s="32"/>
      <c r="B531" s="32"/>
      <c r="C531" s="58" t="s">
        <v>28</v>
      </c>
      <c r="D531" s="58"/>
      <c r="E531" s="59"/>
      <c r="F531" s="59" t="s">
        <v>267</v>
      </c>
      <c r="G531" s="59"/>
      <c r="H531" s="59"/>
      <c r="I531" s="59"/>
      <c r="J531" s="59"/>
      <c r="K531" s="59"/>
      <c r="L531" s="59"/>
      <c r="M531" s="59"/>
      <c r="N531" s="59"/>
      <c r="O531" s="39"/>
      <c r="P531" s="39"/>
      <c r="Q531" s="32"/>
    </row>
    <row r="532" spans="1:17" ht="16.5" thickBot="1">
      <c r="A532" s="1"/>
    </row>
    <row r="533" spans="1:17" ht="19.5" thickBot="1">
      <c r="A533" s="6"/>
      <c r="B533" s="7"/>
      <c r="C533" s="51"/>
      <c r="D533" s="52" t="s">
        <v>2</v>
      </c>
      <c r="E533" s="52"/>
      <c r="F533" s="52"/>
      <c r="G533" s="53"/>
      <c r="H533" s="60"/>
      <c r="I533" s="1140" t="s">
        <v>34</v>
      </c>
      <c r="J533" s="1141"/>
      <c r="K533" s="60"/>
      <c r="L533" s="1140" t="s">
        <v>35</v>
      </c>
      <c r="M533" s="1141"/>
      <c r="N533" s="60"/>
      <c r="O533" s="69"/>
      <c r="P533" s="70" t="s">
        <v>9</v>
      </c>
      <c r="Q533" s="53"/>
    </row>
    <row r="534" spans="1:17" ht="73.5" thickBot="1">
      <c r="A534" s="90" t="s">
        <v>39</v>
      </c>
      <c r="B534" s="46"/>
      <c r="C534" s="54" t="s">
        <v>92</v>
      </c>
      <c r="D534" s="55" t="s">
        <v>93</v>
      </c>
      <c r="E534" s="56" t="s">
        <v>29</v>
      </c>
      <c r="F534" s="56" t="s">
        <v>30</v>
      </c>
      <c r="G534" s="57" t="s">
        <v>31</v>
      </c>
      <c r="H534" s="50"/>
      <c r="I534" s="54" t="s">
        <v>15</v>
      </c>
      <c r="J534" s="57" t="s">
        <v>32</v>
      </c>
      <c r="K534" s="50"/>
      <c r="L534" s="54" t="s">
        <v>15</v>
      </c>
      <c r="M534" s="57" t="s">
        <v>32</v>
      </c>
      <c r="N534" s="50"/>
      <c r="O534" s="54" t="s">
        <v>15</v>
      </c>
      <c r="P534" s="56" t="s">
        <v>32</v>
      </c>
      <c r="Q534" s="71" t="s">
        <v>9</v>
      </c>
    </row>
    <row r="535" spans="1:17" ht="16.5" thickBot="1">
      <c r="A535" s="20"/>
      <c r="H535" s="4"/>
      <c r="K535" s="4"/>
      <c r="N535" s="4"/>
    </row>
    <row r="536" spans="1:17">
      <c r="A536" s="273" t="s">
        <v>268</v>
      </c>
      <c r="B536" s="708" t="s">
        <v>19</v>
      </c>
      <c r="C536" s="431">
        <v>500</v>
      </c>
      <c r="D536" s="432">
        <v>0</v>
      </c>
      <c r="E536" s="432">
        <v>3</v>
      </c>
      <c r="F536" s="432">
        <v>152</v>
      </c>
      <c r="G536" s="433">
        <v>54</v>
      </c>
      <c r="H536" s="617"/>
      <c r="I536" s="431"/>
      <c r="J536" s="433"/>
      <c r="K536" s="617"/>
      <c r="L536" s="683"/>
      <c r="M536" s="685"/>
      <c r="N536" s="617"/>
      <c r="O536" s="235">
        <f>C536+I536+L536</f>
        <v>500</v>
      </c>
      <c r="P536" s="236">
        <f>D536+E536+F536+G536+J536+M536</f>
        <v>209</v>
      </c>
      <c r="Q536" s="237">
        <f>SUM(O536:P536)</f>
        <v>709</v>
      </c>
    </row>
    <row r="537" spans="1:17" ht="16.5">
      <c r="A537" s="926" t="s">
        <v>279</v>
      </c>
      <c r="B537" s="777" t="s">
        <v>21</v>
      </c>
      <c r="C537" s="769">
        <v>337</v>
      </c>
      <c r="D537" s="769">
        <v>0</v>
      </c>
      <c r="E537" s="769">
        <v>1</v>
      </c>
      <c r="F537" s="769">
        <v>84</v>
      </c>
      <c r="G537" s="770">
        <v>25</v>
      </c>
      <c r="H537" s="246"/>
      <c r="I537" s="772"/>
      <c r="J537" s="773"/>
      <c r="K537" s="246"/>
      <c r="L537" s="686"/>
      <c r="M537" s="688"/>
      <c r="N537" s="617"/>
      <c r="O537" s="401">
        <f t="shared" ref="O537:O538" si="344">C537+I537+L537</f>
        <v>337</v>
      </c>
      <c r="P537" s="402">
        <f t="shared" ref="P537:P538" si="345">D537+E537+F537+G537+J537+M537</f>
        <v>110</v>
      </c>
      <c r="Q537" s="406">
        <f t="shared" ref="Q537:Q538" si="346">SUM(O537:P537)</f>
        <v>447</v>
      </c>
    </row>
    <row r="538" spans="1:17" ht="16.5" thickBot="1">
      <c r="A538" s="927"/>
      <c r="B538" s="290" t="s">
        <v>22</v>
      </c>
      <c r="C538" s="435">
        <v>7</v>
      </c>
      <c r="D538" s="436">
        <v>0</v>
      </c>
      <c r="E538" s="436">
        <v>0</v>
      </c>
      <c r="F538" s="436">
        <v>0</v>
      </c>
      <c r="G538" s="437">
        <v>0</v>
      </c>
      <c r="H538" s="617"/>
      <c r="I538" s="435"/>
      <c r="J538" s="437"/>
      <c r="K538" s="617"/>
      <c r="L538" s="689"/>
      <c r="M538" s="691"/>
      <c r="N538" s="617"/>
      <c r="O538" s="403">
        <f t="shared" si="344"/>
        <v>7</v>
      </c>
      <c r="P538" s="404">
        <f t="shared" si="345"/>
        <v>0</v>
      </c>
      <c r="Q538" s="407">
        <f t="shared" si="346"/>
        <v>7</v>
      </c>
    </row>
    <row r="539" spans="1:17" ht="16.5" thickBot="1">
      <c r="A539" s="14"/>
      <c r="C539" s="616"/>
      <c r="D539" s="616"/>
      <c r="E539" s="616"/>
      <c r="F539" s="616"/>
      <c r="G539" s="616"/>
      <c r="H539" s="617"/>
      <c r="I539" s="616"/>
      <c r="J539" s="616"/>
      <c r="K539" s="617"/>
      <c r="L539" s="616"/>
      <c r="M539" s="616"/>
      <c r="N539" s="617"/>
      <c r="O539" s="616"/>
      <c r="P539" s="616"/>
      <c r="Q539" s="616"/>
    </row>
    <row r="540" spans="1:17">
      <c r="A540" s="928" t="s">
        <v>271</v>
      </c>
      <c r="B540" s="308" t="s">
        <v>19</v>
      </c>
      <c r="C540" s="411"/>
      <c r="D540" s="412"/>
      <c r="E540" s="412"/>
      <c r="F540" s="412"/>
      <c r="G540" s="413"/>
      <c r="H540" s="414"/>
      <c r="I540" s="411">
        <v>208</v>
      </c>
      <c r="J540" s="413">
        <v>192</v>
      </c>
      <c r="K540" s="414"/>
      <c r="L540" s="411"/>
      <c r="M540" s="413"/>
      <c r="N540" s="414"/>
      <c r="O540" s="415">
        <f>C540+I540+L540</f>
        <v>208</v>
      </c>
      <c r="P540" s="416">
        <f>D540+E540+F540+G540+J540+M540</f>
        <v>192</v>
      </c>
      <c r="Q540" s="417">
        <f>SUM(O540:P540)</f>
        <v>400</v>
      </c>
    </row>
    <row r="541" spans="1:17">
      <c r="A541" s="930" t="s">
        <v>291</v>
      </c>
      <c r="B541" s="309" t="s">
        <v>21</v>
      </c>
      <c r="C541" s="418"/>
      <c r="D541" s="419"/>
      <c r="E541" s="419"/>
      <c r="F541" s="419"/>
      <c r="G541" s="420"/>
      <c r="H541" s="414"/>
      <c r="I541" s="418">
        <v>129</v>
      </c>
      <c r="J541" s="420">
        <v>138</v>
      </c>
      <c r="K541" s="414"/>
      <c r="L541" s="418"/>
      <c r="M541" s="420"/>
      <c r="N541" s="414"/>
      <c r="O541" s="421">
        <f t="shared" ref="O541:O542" si="347">C541+I541+L541</f>
        <v>129</v>
      </c>
      <c r="P541" s="422">
        <f t="shared" ref="P541:P542" si="348">D541+E541+F541+G541+J541+M541</f>
        <v>138</v>
      </c>
      <c r="Q541" s="423">
        <f t="shared" ref="Q541:Q542" si="349">SUM(O541:P541)</f>
        <v>267</v>
      </c>
    </row>
    <row r="542" spans="1:17" ht="16.5" thickBot="1">
      <c r="A542" s="565" t="s">
        <v>292</v>
      </c>
      <c r="B542" s="310" t="s">
        <v>22</v>
      </c>
      <c r="C542" s="424"/>
      <c r="D542" s="425"/>
      <c r="E542" s="425"/>
      <c r="F542" s="425"/>
      <c r="G542" s="426"/>
      <c r="H542" s="414"/>
      <c r="I542" s="424">
        <v>0</v>
      </c>
      <c r="J542" s="426">
        <v>0</v>
      </c>
      <c r="K542" s="414"/>
      <c r="L542" s="424"/>
      <c r="M542" s="426"/>
      <c r="N542" s="414"/>
      <c r="O542" s="427">
        <f t="shared" si="347"/>
        <v>0</v>
      </c>
      <c r="P542" s="428">
        <f t="shared" si="348"/>
        <v>0</v>
      </c>
      <c r="Q542" s="429">
        <f t="shared" si="349"/>
        <v>0</v>
      </c>
    </row>
    <row r="543" spans="1:17" ht="16.5" thickBot="1">
      <c r="A543" s="555"/>
      <c r="B543" s="294"/>
      <c r="C543" s="293"/>
      <c r="D543" s="293"/>
      <c r="E543" s="293"/>
      <c r="F543" s="293"/>
      <c r="G543" s="293"/>
      <c r="H543" s="414"/>
      <c r="I543" s="293"/>
      <c r="J543" s="293"/>
      <c r="K543" s="414"/>
      <c r="L543" s="293"/>
      <c r="M543" s="293"/>
      <c r="N543" s="414"/>
      <c r="O543" s="293"/>
      <c r="P543" s="293"/>
      <c r="Q543" s="293"/>
    </row>
    <row r="544" spans="1:17">
      <c r="A544" s="928" t="s">
        <v>274</v>
      </c>
      <c r="B544" s="308" t="s">
        <v>19</v>
      </c>
      <c r="C544" s="411"/>
      <c r="D544" s="412"/>
      <c r="E544" s="412"/>
      <c r="F544" s="412"/>
      <c r="G544" s="413"/>
      <c r="H544" s="414"/>
      <c r="I544" s="411"/>
      <c r="J544" s="413"/>
      <c r="K544" s="414"/>
      <c r="L544" s="411">
        <v>192</v>
      </c>
      <c r="M544" s="413">
        <v>103</v>
      </c>
      <c r="N544" s="414"/>
      <c r="O544" s="415">
        <f>C544+I544+L544</f>
        <v>192</v>
      </c>
      <c r="P544" s="416">
        <f>D544+E544+F544+G544+J544+M544</f>
        <v>103</v>
      </c>
      <c r="Q544" s="417">
        <f>SUM(O544:P544)</f>
        <v>295</v>
      </c>
    </row>
    <row r="545" spans="1:17">
      <c r="A545" s="902" t="s">
        <v>293</v>
      </c>
      <c r="B545" s="312" t="s">
        <v>21</v>
      </c>
      <c r="C545" s="418"/>
      <c r="D545" s="419"/>
      <c r="E545" s="419"/>
      <c r="F545" s="419"/>
      <c r="G545" s="420"/>
      <c r="H545" s="414"/>
      <c r="I545" s="418"/>
      <c r="J545" s="420"/>
      <c r="K545" s="414"/>
      <c r="L545" s="418">
        <v>125</v>
      </c>
      <c r="M545" s="420">
        <v>72</v>
      </c>
      <c r="N545" s="414"/>
      <c r="O545" s="421">
        <f t="shared" ref="O545:O546" si="350">C545+I545+L545</f>
        <v>125</v>
      </c>
      <c r="P545" s="422">
        <f t="shared" ref="P545:P546" si="351">D545+E545+F545+G545+J545+M545</f>
        <v>72</v>
      </c>
      <c r="Q545" s="423">
        <f t="shared" ref="Q545:Q546" si="352">SUM(O545:P545)</f>
        <v>197</v>
      </c>
    </row>
    <row r="546" spans="1:17" ht="16.5" thickBot="1">
      <c r="A546" s="903"/>
      <c r="B546" s="313" t="s">
        <v>22</v>
      </c>
      <c r="C546" s="424"/>
      <c r="D546" s="425"/>
      <c r="E546" s="425"/>
      <c r="F546" s="425"/>
      <c r="G546" s="426"/>
      <c r="H546" s="414"/>
      <c r="I546" s="424"/>
      <c r="J546" s="426"/>
      <c r="K546" s="414"/>
      <c r="L546" s="424">
        <v>0</v>
      </c>
      <c r="M546" s="426">
        <v>0</v>
      </c>
      <c r="N546" s="414"/>
      <c r="O546" s="427">
        <f t="shared" si="350"/>
        <v>0</v>
      </c>
      <c r="P546" s="428">
        <f t="shared" si="351"/>
        <v>0</v>
      </c>
      <c r="Q546" s="429">
        <f t="shared" si="352"/>
        <v>0</v>
      </c>
    </row>
    <row r="547" spans="1:17" ht="16.5" thickBot="1">
      <c r="A547" s="555"/>
      <c r="B547" s="294"/>
      <c r="C547" s="293"/>
      <c r="D547" s="293"/>
      <c r="E547" s="293"/>
      <c r="F547" s="293"/>
      <c r="G547" s="293"/>
      <c r="H547" s="414"/>
      <c r="I547" s="293"/>
      <c r="J547" s="293"/>
      <c r="K547" s="414"/>
      <c r="L547" s="293"/>
      <c r="M547" s="293"/>
      <c r="N547" s="414"/>
      <c r="O547" s="293"/>
      <c r="P547" s="293"/>
      <c r="Q547" s="293"/>
    </row>
    <row r="548" spans="1:17" ht="16.5" thickBot="1">
      <c r="A548" s="928" t="s">
        <v>294</v>
      </c>
      <c r="B548" s="308" t="s">
        <v>19</v>
      </c>
      <c r="C548" s="411"/>
      <c r="D548" s="412"/>
      <c r="E548" s="412"/>
      <c r="F548" s="412"/>
      <c r="G548" s="413"/>
      <c r="H548" s="414"/>
      <c r="I548" s="411"/>
      <c r="J548" s="413"/>
      <c r="K548" s="414"/>
      <c r="L548" s="411">
        <v>0</v>
      </c>
      <c r="M548" s="413">
        <v>1</v>
      </c>
      <c r="N548" s="414"/>
      <c r="O548" s="415">
        <f>C548+I548+L548</f>
        <v>0</v>
      </c>
      <c r="P548" s="416">
        <f>D548+E548+F548+G548+J548+M548</f>
        <v>1</v>
      </c>
      <c r="Q548" s="417">
        <f>SUM(O548:P548)</f>
        <v>1</v>
      </c>
    </row>
    <row r="549" spans="1:17" ht="15" customHeight="1">
      <c r="A549" s="928" t="s">
        <v>295</v>
      </c>
      <c r="B549" s="312" t="s">
        <v>21</v>
      </c>
      <c r="C549" s="418"/>
      <c r="D549" s="419"/>
      <c r="E549" s="419"/>
      <c r="F549" s="419"/>
      <c r="G549" s="420"/>
      <c r="H549" s="414"/>
      <c r="I549" s="418"/>
      <c r="J549" s="420"/>
      <c r="K549" s="414"/>
      <c r="L549" s="418">
        <v>0</v>
      </c>
      <c r="M549" s="420">
        <v>1</v>
      </c>
      <c r="N549" s="414"/>
      <c r="O549" s="421">
        <f t="shared" ref="O549:O550" si="353">C549+I549+L549</f>
        <v>0</v>
      </c>
      <c r="P549" s="422">
        <f t="shared" ref="P549:P550" si="354">D549+E549+F549+G549+J549+M549</f>
        <v>1</v>
      </c>
      <c r="Q549" s="423">
        <f t="shared" ref="Q549:Q550" si="355">SUM(O549:P549)</f>
        <v>1</v>
      </c>
    </row>
    <row r="550" spans="1:17" ht="16.5" thickBot="1">
      <c r="A550" s="903" t="s">
        <v>296</v>
      </c>
      <c r="B550" s="313" t="s">
        <v>22</v>
      </c>
      <c r="C550" s="424"/>
      <c r="D550" s="425"/>
      <c r="E550" s="425"/>
      <c r="F550" s="425"/>
      <c r="G550" s="426"/>
      <c r="H550" s="414"/>
      <c r="I550" s="424"/>
      <c r="J550" s="426"/>
      <c r="K550" s="414"/>
      <c r="L550" s="424">
        <v>0</v>
      </c>
      <c r="M550" s="426">
        <v>0</v>
      </c>
      <c r="N550" s="414"/>
      <c r="O550" s="427">
        <f t="shared" si="353"/>
        <v>0</v>
      </c>
      <c r="P550" s="428">
        <f t="shared" si="354"/>
        <v>0</v>
      </c>
      <c r="Q550" s="429">
        <f t="shared" si="355"/>
        <v>0</v>
      </c>
    </row>
    <row r="551" spans="1:17" ht="16.5" thickBot="1">
      <c r="A551" s="929"/>
      <c r="B551" s="292"/>
      <c r="C551" s="291"/>
      <c r="D551" s="291"/>
      <c r="E551" s="291"/>
      <c r="F551" s="291"/>
      <c r="G551" s="291"/>
      <c r="H551" s="438"/>
      <c r="I551" s="291"/>
      <c r="J551" s="291"/>
      <c r="K551" s="438"/>
      <c r="L551" s="291"/>
      <c r="M551" s="291"/>
      <c r="N551" s="438"/>
      <c r="O551" s="291"/>
      <c r="P551" s="291"/>
      <c r="Q551" s="291"/>
    </row>
    <row r="552" spans="1:17">
      <c r="A552" s="928" t="s">
        <v>271</v>
      </c>
      <c r="B552" s="308" t="s">
        <v>19</v>
      </c>
      <c r="C552" s="411"/>
      <c r="D552" s="412"/>
      <c r="E552" s="412"/>
      <c r="F552" s="412"/>
      <c r="G552" s="413"/>
      <c r="H552" s="414"/>
      <c r="I552" s="411">
        <v>25</v>
      </c>
      <c r="J552" s="413">
        <v>2</v>
      </c>
      <c r="K552" s="414"/>
      <c r="L552" s="411"/>
      <c r="M552" s="413"/>
      <c r="N552" s="414"/>
      <c r="O552" s="415">
        <f>C552+I552+L552</f>
        <v>25</v>
      </c>
      <c r="P552" s="416">
        <f>D552+E552+F552+G552+J552+M552</f>
        <v>2</v>
      </c>
      <c r="Q552" s="417">
        <f>SUM(O552:P552)</f>
        <v>27</v>
      </c>
    </row>
    <row r="553" spans="1:17">
      <c r="A553" s="930" t="s">
        <v>297</v>
      </c>
      <c r="B553" s="309" t="s">
        <v>21</v>
      </c>
      <c r="C553" s="418"/>
      <c r="D553" s="419"/>
      <c r="E553" s="419"/>
      <c r="F553" s="419"/>
      <c r="G553" s="420"/>
      <c r="H553" s="414"/>
      <c r="I553" s="418">
        <v>20</v>
      </c>
      <c r="J553" s="420">
        <v>2</v>
      </c>
      <c r="K553" s="414"/>
      <c r="L553" s="418"/>
      <c r="M553" s="420"/>
      <c r="N553" s="414"/>
      <c r="O553" s="421">
        <f t="shared" ref="O553:O554" si="356">C553+I553+L553</f>
        <v>20</v>
      </c>
      <c r="P553" s="422">
        <f t="shared" ref="P553:P554" si="357">D553+E553+F553+G553+J553+M553</f>
        <v>2</v>
      </c>
      <c r="Q553" s="423">
        <f t="shared" ref="Q553:Q554" si="358">SUM(O553:P553)</f>
        <v>22</v>
      </c>
    </row>
    <row r="554" spans="1:17" ht="16.5" thickBot="1">
      <c r="A554" s="565"/>
      <c r="B554" s="310" t="s">
        <v>22</v>
      </c>
      <c r="C554" s="424"/>
      <c r="D554" s="425"/>
      <c r="E554" s="425"/>
      <c r="F554" s="425"/>
      <c r="G554" s="426"/>
      <c r="H554" s="414"/>
      <c r="I554" s="424">
        <v>0</v>
      </c>
      <c r="J554" s="426">
        <v>0</v>
      </c>
      <c r="K554" s="414"/>
      <c r="L554" s="424"/>
      <c r="M554" s="426"/>
      <c r="N554" s="414"/>
      <c r="O554" s="427">
        <f t="shared" si="356"/>
        <v>0</v>
      </c>
      <c r="P554" s="428">
        <f t="shared" si="357"/>
        <v>0</v>
      </c>
      <c r="Q554" s="429">
        <f t="shared" si="358"/>
        <v>0</v>
      </c>
    </row>
    <row r="555" spans="1:17" ht="16.5" thickBot="1">
      <c r="A555" s="555"/>
      <c r="B555" s="294"/>
      <c r="C555" s="293"/>
      <c r="D555" s="293"/>
      <c r="E555" s="293"/>
      <c r="F555" s="293"/>
      <c r="G555" s="293"/>
      <c r="H555" s="414"/>
      <c r="I555" s="293"/>
      <c r="J555" s="293"/>
      <c r="K555" s="414"/>
      <c r="L555" s="293"/>
      <c r="M555" s="293"/>
      <c r="N555" s="414"/>
      <c r="O555" s="293"/>
      <c r="P555" s="293"/>
      <c r="Q555" s="293"/>
    </row>
    <row r="556" spans="1:17">
      <c r="A556" s="928" t="s">
        <v>274</v>
      </c>
      <c r="B556" s="308" t="s">
        <v>19</v>
      </c>
      <c r="C556" s="411"/>
      <c r="D556" s="412"/>
      <c r="E556" s="412"/>
      <c r="F556" s="412"/>
      <c r="G556" s="413"/>
      <c r="H556" s="414"/>
      <c r="I556" s="411"/>
      <c r="J556" s="413"/>
      <c r="K556" s="414"/>
      <c r="L556" s="411">
        <v>19</v>
      </c>
      <c r="M556" s="413">
        <v>0</v>
      </c>
      <c r="N556" s="414"/>
      <c r="O556" s="415">
        <f>C556+I556+L556</f>
        <v>19</v>
      </c>
      <c r="P556" s="416">
        <f>D556+E556+F556+G556+J556+M556</f>
        <v>0</v>
      </c>
      <c r="Q556" s="417">
        <f>SUM(O556:P556)</f>
        <v>19</v>
      </c>
    </row>
    <row r="557" spans="1:17">
      <c r="A557" s="902" t="s">
        <v>298</v>
      </c>
      <c r="B557" s="312" t="s">
        <v>21</v>
      </c>
      <c r="C557" s="418"/>
      <c r="D557" s="419"/>
      <c r="E557" s="419"/>
      <c r="F557" s="419"/>
      <c r="G557" s="420"/>
      <c r="H557" s="414"/>
      <c r="I557" s="418"/>
      <c r="J557" s="420"/>
      <c r="K557" s="414"/>
      <c r="L557" s="418">
        <v>17</v>
      </c>
      <c r="M557" s="420">
        <v>0</v>
      </c>
      <c r="N557" s="414"/>
      <c r="O557" s="421">
        <f t="shared" ref="O557:O558" si="359">C557+I557+L557</f>
        <v>17</v>
      </c>
      <c r="P557" s="422">
        <f t="shared" ref="P557:P558" si="360">D557+E557+F557+G557+J557+M557</f>
        <v>0</v>
      </c>
      <c r="Q557" s="423">
        <f t="shared" ref="Q557:Q558" si="361">SUM(O557:P557)</f>
        <v>17</v>
      </c>
    </row>
    <row r="558" spans="1:17" ht="16.5" thickBot="1">
      <c r="A558" s="903"/>
      <c r="B558" s="313" t="s">
        <v>22</v>
      </c>
      <c r="C558" s="424"/>
      <c r="D558" s="425"/>
      <c r="E558" s="425"/>
      <c r="F558" s="425"/>
      <c r="G558" s="426"/>
      <c r="H558" s="414"/>
      <c r="I558" s="424"/>
      <c r="J558" s="426"/>
      <c r="K558" s="414"/>
      <c r="L558" s="424">
        <v>0</v>
      </c>
      <c r="M558" s="426">
        <v>0</v>
      </c>
      <c r="N558" s="414"/>
      <c r="O558" s="427">
        <f t="shared" si="359"/>
        <v>0</v>
      </c>
      <c r="P558" s="428">
        <f t="shared" si="360"/>
        <v>0</v>
      </c>
      <c r="Q558" s="429">
        <f t="shared" si="361"/>
        <v>0</v>
      </c>
    </row>
    <row r="559" spans="1:17" ht="16.5" thickBot="1">
      <c r="A559" s="555"/>
      <c r="B559" s="294"/>
      <c r="C559" s="293"/>
      <c r="D559" s="293"/>
      <c r="E559" s="293"/>
      <c r="F559" s="293"/>
      <c r="G559" s="293"/>
      <c r="H559" s="414"/>
      <c r="I559" s="293"/>
      <c r="J559" s="293"/>
      <c r="K559" s="414"/>
      <c r="L559" s="293"/>
      <c r="M559" s="293"/>
      <c r="N559" s="414"/>
      <c r="O559" s="293"/>
      <c r="P559" s="293"/>
      <c r="Q559" s="293"/>
    </row>
    <row r="560" spans="1:17">
      <c r="A560" s="931"/>
      <c r="B560" s="295"/>
      <c r="C560" s="439"/>
      <c r="D560" s="440"/>
      <c r="E560" s="440"/>
      <c r="F560" s="440"/>
      <c r="G560" s="441"/>
      <c r="H560" s="442"/>
      <c r="I560" s="439"/>
      <c r="J560" s="441"/>
      <c r="K560" s="442"/>
      <c r="L560" s="439"/>
      <c r="M560" s="441"/>
      <c r="N560" s="442"/>
      <c r="O560" s="443"/>
      <c r="P560" s="444"/>
      <c r="Q560" s="445"/>
    </row>
    <row r="561" spans="1:17">
      <c r="A561" s="932"/>
      <c r="B561" s="299"/>
      <c r="C561" s="446"/>
      <c r="D561" s="447"/>
      <c r="E561" s="447"/>
      <c r="F561" s="447"/>
      <c r="G561" s="448"/>
      <c r="H561" s="442"/>
      <c r="I561" s="446"/>
      <c r="J561" s="448"/>
      <c r="K561" s="442"/>
      <c r="L561" s="446"/>
      <c r="M561" s="448"/>
      <c r="N561" s="442"/>
      <c r="O561" s="449"/>
      <c r="P561" s="450"/>
      <c r="Q561" s="451"/>
    </row>
    <row r="562" spans="1:17" ht="16.5" thickBot="1">
      <c r="A562" s="917"/>
      <c r="B562" s="302"/>
      <c r="C562" s="452"/>
      <c r="D562" s="453"/>
      <c r="E562" s="453"/>
      <c r="F562" s="453"/>
      <c r="G562" s="454"/>
      <c r="H562" s="442"/>
      <c r="I562" s="452"/>
      <c r="J562" s="454"/>
      <c r="K562" s="442"/>
      <c r="L562" s="452"/>
      <c r="M562" s="454"/>
      <c r="N562" s="442"/>
      <c r="O562" s="455"/>
      <c r="P562" s="456"/>
      <c r="Q562" s="457"/>
    </row>
    <row r="563" spans="1:17" ht="16.5" thickBot="1">
      <c r="A563" s="933"/>
      <c r="B563" s="306"/>
      <c r="C563" s="305"/>
      <c r="D563" s="305"/>
      <c r="E563" s="305"/>
      <c r="F563" s="305"/>
      <c r="G563" s="305"/>
      <c r="H563" s="442"/>
      <c r="I563" s="305"/>
      <c r="J563" s="305"/>
      <c r="K563" s="442"/>
      <c r="L563" s="305"/>
      <c r="M563" s="305"/>
      <c r="N563" s="442"/>
      <c r="O563" s="305"/>
      <c r="P563" s="305"/>
      <c r="Q563" s="305"/>
    </row>
    <row r="564" spans="1:17" ht="16.5" thickBot="1">
      <c r="A564" s="931"/>
      <c r="B564" s="295"/>
      <c r="C564" s="439"/>
      <c r="D564" s="440"/>
      <c r="E564" s="440"/>
      <c r="F564" s="440"/>
      <c r="G564" s="441"/>
      <c r="H564" s="442"/>
      <c r="I564" s="439"/>
      <c r="J564" s="441"/>
      <c r="K564" s="442"/>
      <c r="L564" s="439"/>
      <c r="M564" s="441"/>
      <c r="N564" s="442"/>
      <c r="O564" s="443"/>
      <c r="P564" s="444"/>
      <c r="Q564" s="445"/>
    </row>
    <row r="565" spans="1:17">
      <c r="A565" s="931"/>
      <c r="B565" s="299"/>
      <c r="C565" s="446"/>
      <c r="D565" s="447"/>
      <c r="E565" s="447"/>
      <c r="F565" s="447"/>
      <c r="G565" s="448"/>
      <c r="H565" s="442"/>
      <c r="I565" s="446"/>
      <c r="J565" s="448"/>
      <c r="K565" s="442"/>
      <c r="L565" s="446"/>
      <c r="M565" s="448"/>
      <c r="N565" s="442"/>
      <c r="O565" s="449"/>
      <c r="P565" s="450"/>
      <c r="Q565" s="451"/>
    </row>
    <row r="566" spans="1:17" ht="16.5" thickBot="1">
      <c r="A566" s="917"/>
      <c r="B566" s="302"/>
      <c r="C566" s="452"/>
      <c r="D566" s="453"/>
      <c r="E566" s="453"/>
      <c r="F566" s="453"/>
      <c r="G566" s="454"/>
      <c r="H566" s="442"/>
      <c r="I566" s="452"/>
      <c r="J566" s="454"/>
      <c r="K566" s="442"/>
      <c r="L566" s="452"/>
      <c r="M566" s="454"/>
      <c r="N566" s="442"/>
      <c r="O566" s="455"/>
      <c r="P566" s="456"/>
      <c r="Q566" s="457"/>
    </row>
    <row r="567" spans="1:17" ht="16.5" thickBot="1">
      <c r="A567" s="933"/>
      <c r="B567" s="306"/>
      <c r="C567" s="305"/>
      <c r="D567" s="305"/>
      <c r="E567" s="305"/>
      <c r="F567" s="305"/>
      <c r="G567" s="305"/>
      <c r="H567" s="442"/>
      <c r="I567" s="305"/>
      <c r="J567" s="305"/>
      <c r="K567" s="442"/>
      <c r="L567" s="305"/>
      <c r="M567" s="305"/>
      <c r="N567" s="442"/>
      <c r="O567" s="305"/>
      <c r="P567" s="305"/>
      <c r="Q567" s="305"/>
    </row>
    <row r="568" spans="1:17">
      <c r="A568" s="931"/>
      <c r="B568" s="295"/>
      <c r="C568" s="439"/>
      <c r="D568" s="440"/>
      <c r="E568" s="440"/>
      <c r="F568" s="440"/>
      <c r="G568" s="441"/>
      <c r="H568" s="442"/>
      <c r="I568" s="439"/>
      <c r="J568" s="441"/>
      <c r="K568" s="442"/>
      <c r="L568" s="439"/>
      <c r="M568" s="441"/>
      <c r="N568" s="442"/>
      <c r="O568" s="443"/>
      <c r="P568" s="444"/>
      <c r="Q568" s="445"/>
    </row>
    <row r="569" spans="1:17">
      <c r="A569" s="934"/>
      <c r="B569" s="299"/>
      <c r="C569" s="446"/>
      <c r="D569" s="447"/>
      <c r="E569" s="447"/>
      <c r="F569" s="447"/>
      <c r="G569" s="448"/>
      <c r="H569" s="442"/>
      <c r="I569" s="446"/>
      <c r="J569" s="448"/>
      <c r="K569" s="442"/>
      <c r="L569" s="446"/>
      <c r="M569" s="448"/>
      <c r="N569" s="442"/>
      <c r="O569" s="449"/>
      <c r="P569" s="450"/>
      <c r="Q569" s="451"/>
    </row>
    <row r="570" spans="1:17" ht="16.5" thickBot="1">
      <c r="A570" s="935"/>
      <c r="B570" s="302"/>
      <c r="C570" s="452"/>
      <c r="D570" s="453"/>
      <c r="E570" s="453"/>
      <c r="F570" s="453"/>
      <c r="G570" s="454"/>
      <c r="H570" s="442"/>
      <c r="I570" s="452"/>
      <c r="J570" s="454"/>
      <c r="K570" s="442"/>
      <c r="L570" s="452"/>
      <c r="M570" s="454"/>
      <c r="N570" s="442"/>
      <c r="O570" s="455"/>
      <c r="P570" s="456"/>
      <c r="Q570" s="457"/>
    </row>
    <row r="571" spans="1:17" ht="16.5" thickBot="1">
      <c r="A571" s="933"/>
      <c r="B571" s="307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58"/>
      <c r="P571" s="458"/>
      <c r="Q571" s="458"/>
    </row>
    <row r="572" spans="1:17">
      <c r="A572" s="931"/>
      <c r="B572" s="295"/>
      <c r="C572" s="439"/>
      <c r="D572" s="440"/>
      <c r="E572" s="440"/>
      <c r="F572" s="440"/>
      <c r="G572" s="441"/>
      <c r="H572" s="442"/>
      <c r="I572" s="439"/>
      <c r="J572" s="441"/>
      <c r="K572" s="442"/>
      <c r="L572" s="439"/>
      <c r="M572" s="441"/>
      <c r="N572" s="442"/>
      <c r="O572" s="443"/>
      <c r="P572" s="444"/>
      <c r="Q572" s="445"/>
    </row>
    <row r="573" spans="1:17">
      <c r="A573" s="932"/>
      <c r="B573" s="299"/>
      <c r="C573" s="446"/>
      <c r="D573" s="447"/>
      <c r="E573" s="447"/>
      <c r="F573" s="447"/>
      <c r="G573" s="448"/>
      <c r="H573" s="442"/>
      <c r="I573" s="446"/>
      <c r="J573" s="448"/>
      <c r="K573" s="442"/>
      <c r="L573" s="446"/>
      <c r="M573" s="448"/>
      <c r="N573" s="442"/>
      <c r="O573" s="449"/>
      <c r="P573" s="450"/>
      <c r="Q573" s="451"/>
    </row>
    <row r="574" spans="1:17" ht="16.5" thickBot="1">
      <c r="A574" s="917"/>
      <c r="B574" s="302"/>
      <c r="C574" s="452"/>
      <c r="D574" s="453"/>
      <c r="E574" s="453"/>
      <c r="F574" s="453"/>
      <c r="G574" s="454"/>
      <c r="H574" s="442"/>
      <c r="I574" s="452"/>
      <c r="J574" s="454"/>
      <c r="K574" s="442"/>
      <c r="L574" s="452"/>
      <c r="M574" s="454"/>
      <c r="N574" s="442"/>
      <c r="O574" s="455"/>
      <c r="P574" s="456"/>
      <c r="Q574" s="457"/>
    </row>
    <row r="575" spans="1:17" ht="16.5" thickBot="1">
      <c r="A575" s="14"/>
      <c r="C575" s="616"/>
      <c r="D575" s="616"/>
      <c r="E575" s="616"/>
      <c r="F575" s="616"/>
      <c r="G575" s="616"/>
      <c r="H575" s="617"/>
      <c r="I575" s="616"/>
      <c r="J575" s="616"/>
      <c r="K575" s="617"/>
      <c r="L575" s="616"/>
      <c r="M575" s="616"/>
      <c r="N575" s="617"/>
      <c r="O575" s="616"/>
      <c r="P575" s="616"/>
      <c r="Q575" s="616"/>
    </row>
    <row r="576" spans="1:17">
      <c r="A576" s="273"/>
      <c r="B576" s="84" t="s">
        <v>19</v>
      </c>
      <c r="C576" s="235">
        <f>C556+C552+C548+C544+C540+C536</f>
        <v>500</v>
      </c>
      <c r="D576" s="235">
        <f>D556+D552+D548+D544+D540+D536</f>
        <v>0</v>
      </c>
      <c r="E576" s="235">
        <f>E556+E552+E548+E544+E540+E536</f>
        <v>3</v>
      </c>
      <c r="F576" s="235">
        <f>F556+F552+F548+F544+F540+F536</f>
        <v>152</v>
      </c>
      <c r="G576" s="235">
        <f>G556+G552+G548+G544+G540+G536</f>
        <v>54</v>
      </c>
      <c r="H576" s="264"/>
      <c r="I576" s="235">
        <f>I556+I552+I548+I544+I540+I536</f>
        <v>233</v>
      </c>
      <c r="J576" s="237">
        <f>J556+J552+J548+J544+J540+J536</f>
        <v>194</v>
      </c>
      <c r="K576" s="235">
        <f t="shared" ref="K576:M577" si="362">K556+K552+K548+K544+K540+K536</f>
        <v>0</v>
      </c>
      <c r="L576" s="237">
        <f t="shared" si="362"/>
        <v>211</v>
      </c>
      <c r="M576" s="235">
        <f t="shared" si="362"/>
        <v>104</v>
      </c>
      <c r="N576" s="264"/>
      <c r="O576" s="235">
        <f>C576+I576+L576</f>
        <v>944</v>
      </c>
      <c r="P576" s="236">
        <f>D576+E576+F576+G576+J576+M576</f>
        <v>507</v>
      </c>
      <c r="Q576" s="237">
        <f>SUM(O576:P576)</f>
        <v>1451</v>
      </c>
    </row>
    <row r="577" spans="1:17">
      <c r="A577" s="275" t="s">
        <v>9</v>
      </c>
      <c r="B577" s="85" t="s">
        <v>21</v>
      </c>
      <c r="C577" s="401">
        <f>C557+C553+C549+C545+C541+C537</f>
        <v>337</v>
      </c>
      <c r="D577" s="401">
        <f t="shared" ref="D577:E577" si="363">D557+D553+D549+D545+D541+D537</f>
        <v>0</v>
      </c>
      <c r="E577" s="401">
        <f t="shared" si="363"/>
        <v>1</v>
      </c>
      <c r="F577" s="401">
        <f>F557+F553+F549+F545+F541+F537</f>
        <v>84</v>
      </c>
      <c r="G577" s="401">
        <f>G557+G553+G549+G545+G541+G537</f>
        <v>25</v>
      </c>
      <c r="H577" s="264"/>
      <c r="I577" s="401">
        <f>I557+I553+I549+I545+I541+I537</f>
        <v>149</v>
      </c>
      <c r="J577" s="401">
        <f>J557+J553+J549+J545+J541+J537</f>
        <v>140</v>
      </c>
      <c r="K577" s="401">
        <f t="shared" si="362"/>
        <v>0</v>
      </c>
      <c r="L577" s="401">
        <f t="shared" si="362"/>
        <v>142</v>
      </c>
      <c r="M577" s="401">
        <f t="shared" si="362"/>
        <v>73</v>
      </c>
      <c r="N577" s="264"/>
      <c r="O577" s="401">
        <f t="shared" ref="O577:O578" si="364">C577+I577+L577</f>
        <v>628</v>
      </c>
      <c r="P577" s="402">
        <f t="shared" ref="P577:P578" si="365">D577+E577+F577+G577+J577+M577</f>
        <v>323</v>
      </c>
      <c r="Q577" s="406">
        <f t="shared" ref="Q577:Q578" si="366">SUM(O577:P577)</f>
        <v>951</v>
      </c>
    </row>
    <row r="578" spans="1:17" ht="16.5" thickBot="1">
      <c r="A578" s="602"/>
      <c r="B578" s="86" t="s">
        <v>22</v>
      </c>
      <c r="C578" s="403">
        <f>+C538+C558+C562</f>
        <v>7</v>
      </c>
      <c r="D578" s="404">
        <f>+D538+D558+D562</f>
        <v>0</v>
      </c>
      <c r="E578" s="404">
        <f>+E538+E558+E562</f>
        <v>0</v>
      </c>
      <c r="F578" s="404">
        <f>+F538+F558+F562</f>
        <v>0</v>
      </c>
      <c r="G578" s="407">
        <f>+G538+G558+G562</f>
        <v>0</v>
      </c>
      <c r="H578" s="264"/>
      <c r="I578" s="403">
        <f>+I538+I558+I562</f>
        <v>0</v>
      </c>
      <c r="J578" s="407">
        <f>+J538+J558+J562</f>
        <v>0</v>
      </c>
      <c r="K578" s="264"/>
      <c r="L578" s="403">
        <f>+L538+L558+L562</f>
        <v>0</v>
      </c>
      <c r="M578" s="407">
        <f>+M538+M558+M562</f>
        <v>0</v>
      </c>
      <c r="N578" s="264"/>
      <c r="O578" s="403">
        <f t="shared" si="364"/>
        <v>7</v>
      </c>
      <c r="P578" s="404">
        <f t="shared" si="365"/>
        <v>0</v>
      </c>
      <c r="Q578" s="407">
        <f t="shared" si="366"/>
        <v>7</v>
      </c>
    </row>
    <row r="579" spans="1:17" ht="16.5" thickBot="1">
      <c r="A579" s="633"/>
      <c r="B579" s="24"/>
      <c r="C579" s="264"/>
      <c r="D579" s="264"/>
      <c r="E579" s="264"/>
      <c r="F579" s="264"/>
      <c r="G579" s="264"/>
      <c r="H579" s="264"/>
      <c r="I579" s="264"/>
      <c r="J579" s="264"/>
      <c r="K579" s="264"/>
      <c r="L579" s="264"/>
      <c r="M579" s="264"/>
      <c r="N579" s="264"/>
      <c r="O579" s="264"/>
      <c r="P579" s="264"/>
      <c r="Q579" s="264"/>
    </row>
    <row r="580" spans="1:17" ht="16.5" thickBot="1">
      <c r="A580" s="1150" t="s">
        <v>351</v>
      </c>
      <c r="B580" s="84" t="s">
        <v>19</v>
      </c>
      <c r="C580" s="235">
        <f>C453+C515+C576</f>
        <v>1103</v>
      </c>
      <c r="D580" s="235">
        <f t="shared" ref="D580:G580" si="367">D453+D515+D576</f>
        <v>3</v>
      </c>
      <c r="E580" s="235">
        <f t="shared" si="367"/>
        <v>9</v>
      </c>
      <c r="F580" s="235">
        <f t="shared" si="367"/>
        <v>458</v>
      </c>
      <c r="G580" s="235">
        <f t="shared" si="367"/>
        <v>144</v>
      </c>
      <c r="H580" s="264"/>
      <c r="I580" s="235">
        <f>I453+I515+I576</f>
        <v>793</v>
      </c>
      <c r="J580" s="235">
        <f>J453+J515+J576</f>
        <v>407</v>
      </c>
      <c r="K580" s="235">
        <f t="shared" ref="K580" si="368">K561+K557+K553+K549+K545+K541</f>
        <v>0</v>
      </c>
      <c r="L580" s="237">
        <f>L453+L515+L576</f>
        <v>673</v>
      </c>
      <c r="M580" s="237">
        <f>M453+M515+M576</f>
        <v>166</v>
      </c>
      <c r="N580" s="264"/>
      <c r="O580" s="235">
        <f>C580+I580+L580</f>
        <v>2569</v>
      </c>
      <c r="P580" s="236">
        <f>D580+E580+F580+G580+J580+M580</f>
        <v>1187</v>
      </c>
      <c r="Q580" s="237">
        <f>SUM(O580:P580)</f>
        <v>3756</v>
      </c>
    </row>
    <row r="581" spans="1:17" ht="16.5" thickBot="1">
      <c r="A581" s="1151"/>
      <c r="B581" s="85" t="s">
        <v>21</v>
      </c>
      <c r="C581" s="235">
        <f t="shared" ref="C581:G582" si="369">C454+C516+C577</f>
        <v>676</v>
      </c>
      <c r="D581" s="235">
        <f t="shared" si="369"/>
        <v>2</v>
      </c>
      <c r="E581" s="235">
        <f t="shared" si="369"/>
        <v>4</v>
      </c>
      <c r="F581" s="235">
        <f t="shared" si="369"/>
        <v>233</v>
      </c>
      <c r="G581" s="235">
        <f t="shared" si="369"/>
        <v>61</v>
      </c>
      <c r="H581" s="264"/>
      <c r="I581" s="235">
        <f t="shared" ref="I581:J582" si="370">I454+I516+I577</f>
        <v>496</v>
      </c>
      <c r="J581" s="235">
        <f t="shared" si="370"/>
        <v>243</v>
      </c>
      <c r="K581" s="401">
        <f t="shared" ref="K581" si="371">K562+K558+K554+K550+K546+K542</f>
        <v>0</v>
      </c>
      <c r="L581" s="237">
        <f t="shared" ref="L581:M582" si="372">L454+L516+L577</f>
        <v>455</v>
      </c>
      <c r="M581" s="237">
        <f t="shared" si="372"/>
        <v>111</v>
      </c>
      <c r="N581" s="264"/>
      <c r="O581" s="401">
        <f t="shared" ref="O581:O582" si="373">C581+I581+L581</f>
        <v>1627</v>
      </c>
      <c r="P581" s="402">
        <f t="shared" ref="P581:P582" si="374">D581+E581+F581+G581+J581+M581</f>
        <v>654</v>
      </c>
      <c r="Q581" s="406">
        <f t="shared" ref="Q581:Q582" si="375">SUM(O581:P581)</f>
        <v>2281</v>
      </c>
    </row>
    <row r="582" spans="1:17" ht="16.5" thickBot="1">
      <c r="A582" s="1152"/>
      <c r="B582" s="86" t="s">
        <v>22</v>
      </c>
      <c r="C582" s="235">
        <f t="shared" si="369"/>
        <v>26</v>
      </c>
      <c r="D582" s="235">
        <f t="shared" si="369"/>
        <v>7</v>
      </c>
      <c r="E582" s="235">
        <f t="shared" si="369"/>
        <v>0</v>
      </c>
      <c r="F582" s="235">
        <f t="shared" si="369"/>
        <v>2</v>
      </c>
      <c r="G582" s="235">
        <f t="shared" si="369"/>
        <v>1</v>
      </c>
      <c r="H582" s="264"/>
      <c r="I582" s="235">
        <f t="shared" si="370"/>
        <v>6</v>
      </c>
      <c r="J582" s="235">
        <f t="shared" si="370"/>
        <v>5</v>
      </c>
      <c r="K582" s="264"/>
      <c r="L582" s="237">
        <f t="shared" si="372"/>
        <v>3</v>
      </c>
      <c r="M582" s="237">
        <f t="shared" si="372"/>
        <v>0</v>
      </c>
      <c r="N582" s="264"/>
      <c r="O582" s="403">
        <f t="shared" si="373"/>
        <v>35</v>
      </c>
      <c r="P582" s="404">
        <f t="shared" si="374"/>
        <v>15</v>
      </c>
      <c r="Q582" s="407">
        <f t="shared" si="375"/>
        <v>50</v>
      </c>
    </row>
    <row r="583" spans="1:17">
      <c r="A583" s="89" t="s">
        <v>40</v>
      </c>
      <c r="B583" s="24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</row>
    <row r="584" spans="1:17">
      <c r="A584" s="23"/>
      <c r="B584" s="24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</row>
    <row r="585" spans="1:17">
      <c r="A585" s="89" t="s">
        <v>186</v>
      </c>
      <c r="B585" s="24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</row>
    <row r="586" spans="1:17">
      <c r="A586" s="89" t="s">
        <v>187</v>
      </c>
      <c r="B586" s="24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</row>
    <row r="590" spans="1:17" ht="18.75">
      <c r="A590" s="1130" t="s">
        <v>26</v>
      </c>
      <c r="B590" s="1130"/>
      <c r="C590" s="1130"/>
      <c r="D590" s="1130"/>
      <c r="E590" s="1130"/>
      <c r="F590" s="1130"/>
      <c r="G590" s="1130"/>
      <c r="H590" s="1130"/>
      <c r="I590" s="1130"/>
      <c r="J590" s="1130"/>
      <c r="K590" s="1130"/>
      <c r="L590" s="1130"/>
      <c r="M590" s="1130"/>
      <c r="N590" s="1130"/>
      <c r="O590" s="1130"/>
      <c r="P590" s="1130"/>
      <c r="Q590" s="1130"/>
    </row>
    <row r="591" spans="1:17" ht="16.5" thickBot="1">
      <c r="A591" s="1112" t="s">
        <v>27</v>
      </c>
      <c r="B591" s="1112"/>
      <c r="C591" s="1112"/>
      <c r="D591" s="1112"/>
      <c r="E591" s="1112"/>
      <c r="F591" s="1112"/>
      <c r="G591" s="1112"/>
      <c r="H591" s="1112"/>
      <c r="I591" s="1112"/>
      <c r="J591" s="1112"/>
      <c r="K591" s="1112"/>
      <c r="L591" s="1112"/>
      <c r="M591" s="1112"/>
      <c r="N591" s="1112"/>
      <c r="O591" s="1112"/>
      <c r="P591" s="1112"/>
      <c r="Q591" s="1112"/>
    </row>
    <row r="592" spans="1:17" ht="24" thickBot="1">
      <c r="A592" s="1142" t="s">
        <v>51</v>
      </c>
      <c r="B592" s="1143"/>
      <c r="C592" s="1143"/>
      <c r="D592" s="1143"/>
      <c r="E592" s="1143"/>
      <c r="F592" s="1143"/>
      <c r="G592" s="1143"/>
      <c r="H592" s="1143"/>
      <c r="I592" s="1143"/>
      <c r="J592" s="1143"/>
      <c r="K592" s="1143"/>
      <c r="L592" s="1143"/>
      <c r="M592" s="1143"/>
      <c r="N592" s="1143"/>
      <c r="O592" s="1143"/>
      <c r="P592" s="1143"/>
      <c r="Q592" s="1144"/>
    </row>
    <row r="593" spans="1:17" ht="16.5" thickBot="1">
      <c r="A593" s="33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</row>
    <row r="594" spans="1:17" ht="16.5">
      <c r="A594" s="40" t="s">
        <v>149</v>
      </c>
      <c r="B594" s="41"/>
      <c r="C594" s="41" t="s">
        <v>539</v>
      </c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34"/>
      <c r="P594" s="34"/>
      <c r="Q594" s="35"/>
    </row>
    <row r="595" spans="1:17" ht="16.5">
      <c r="A595" s="623" t="s">
        <v>781</v>
      </c>
      <c r="B595" s="42"/>
      <c r="C595" s="624" t="s">
        <v>782</v>
      </c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36"/>
      <c r="P595" s="36"/>
      <c r="Q595" s="240"/>
    </row>
    <row r="596" spans="1:17" ht="17.25" thickBot="1">
      <c r="A596" s="43" t="s">
        <v>348</v>
      </c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37"/>
      <c r="P596" s="37"/>
      <c r="Q596" s="38"/>
    </row>
    <row r="597" spans="1:17" ht="16.5" thickBot="1">
      <c r="A597" s="33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</row>
    <row r="598" spans="1:17" ht="17.25" thickBot="1">
      <c r="A598" s="32"/>
      <c r="B598" s="32"/>
      <c r="C598" s="58" t="s">
        <v>181</v>
      </c>
      <c r="D598" s="58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39"/>
      <c r="P598" s="39"/>
      <c r="Q598" s="32"/>
    </row>
    <row r="599" spans="1:17" ht="16.5" thickBot="1">
      <c r="A599" s="1"/>
    </row>
    <row r="600" spans="1:17" ht="19.5" thickBot="1">
      <c r="A600" s="6"/>
      <c r="B600" s="7"/>
      <c r="C600" s="51"/>
      <c r="D600" s="52" t="s">
        <v>2</v>
      </c>
      <c r="E600" s="52"/>
      <c r="F600" s="52"/>
      <c r="G600" s="53"/>
      <c r="H600" s="60"/>
      <c r="I600" s="1140" t="s">
        <v>34</v>
      </c>
      <c r="J600" s="1141"/>
      <c r="K600" s="60"/>
      <c r="L600" s="1140" t="s">
        <v>35</v>
      </c>
      <c r="M600" s="1141"/>
      <c r="N600" s="60"/>
      <c r="O600" s="69"/>
      <c r="P600" s="70" t="s">
        <v>9</v>
      </c>
      <c r="Q600" s="53"/>
    </row>
    <row r="601" spans="1:17" ht="73.5" thickBot="1">
      <c r="A601" s="90" t="s">
        <v>39</v>
      </c>
      <c r="B601" s="46"/>
      <c r="C601" s="54" t="s">
        <v>92</v>
      </c>
      <c r="D601" s="55" t="s">
        <v>93</v>
      </c>
      <c r="E601" s="56" t="s">
        <v>29</v>
      </c>
      <c r="F601" s="56" t="s">
        <v>30</v>
      </c>
      <c r="G601" s="57" t="s">
        <v>31</v>
      </c>
      <c r="H601" s="50"/>
      <c r="I601" s="54" t="s">
        <v>15</v>
      </c>
      <c r="J601" s="57" t="s">
        <v>32</v>
      </c>
      <c r="K601" s="50"/>
      <c r="L601" s="54" t="s">
        <v>15</v>
      </c>
      <c r="M601" s="57" t="s">
        <v>32</v>
      </c>
      <c r="N601" s="50"/>
      <c r="O601" s="54" t="s">
        <v>15</v>
      </c>
      <c r="P601" s="56" t="s">
        <v>32</v>
      </c>
      <c r="Q601" s="71" t="s">
        <v>9</v>
      </c>
    </row>
    <row r="602" spans="1:17" ht="16.5" thickBot="1">
      <c r="A602" s="20"/>
      <c r="H602" s="4"/>
      <c r="K602" s="4"/>
      <c r="N602" s="4"/>
    </row>
    <row r="603" spans="1:17">
      <c r="A603" s="653" t="s">
        <v>492</v>
      </c>
      <c r="B603" s="656" t="s">
        <v>19</v>
      </c>
      <c r="C603" s="765">
        <v>687</v>
      </c>
      <c r="D603" s="684">
        <v>2</v>
      </c>
      <c r="E603" s="684">
        <v>20</v>
      </c>
      <c r="F603" s="684">
        <v>361</v>
      </c>
      <c r="G603" s="685">
        <v>145</v>
      </c>
      <c r="H603" s="23"/>
      <c r="I603" s="226">
        <v>466</v>
      </c>
      <c r="J603" s="228">
        <v>197</v>
      </c>
      <c r="K603" s="23"/>
      <c r="L603" s="226"/>
      <c r="M603" s="228"/>
      <c r="N603" s="23"/>
      <c r="O603" s="235">
        <f>C603+I603+L603</f>
        <v>1153</v>
      </c>
      <c r="P603" s="236">
        <f>D603+E603+F603+G603+J603+M603</f>
        <v>725</v>
      </c>
      <c r="Q603" s="237">
        <f>SUM(O603:P603)</f>
        <v>1878</v>
      </c>
    </row>
    <row r="604" spans="1:17">
      <c r="A604" s="680" t="s">
        <v>540</v>
      </c>
      <c r="B604" s="657" t="s">
        <v>21</v>
      </c>
      <c r="C604" s="434">
        <f>466+9</f>
        <v>475</v>
      </c>
      <c r="D604" s="687">
        <v>2</v>
      </c>
      <c r="E604" s="687">
        <v>14</v>
      </c>
      <c r="F604" s="687">
        <v>206</v>
      </c>
      <c r="G604" s="688">
        <v>83</v>
      </c>
      <c r="H604" s="23"/>
      <c r="I604" s="229">
        <v>338</v>
      </c>
      <c r="J604" s="231">
        <v>130</v>
      </c>
      <c r="K604" s="23"/>
      <c r="L604" s="229"/>
      <c r="M604" s="231"/>
      <c r="N604" s="23"/>
      <c r="O604" s="401">
        <f t="shared" ref="O604:O605" si="376">C604+I604+L604</f>
        <v>813</v>
      </c>
      <c r="P604" s="402">
        <f t="shared" ref="P604:P605" si="377">D604+E604+F604+G604+J604+M604</f>
        <v>435</v>
      </c>
      <c r="Q604" s="406">
        <f t="shared" ref="Q604:Q605" si="378">SUM(O604:P604)</f>
        <v>1248</v>
      </c>
    </row>
    <row r="605" spans="1:17" ht="16.5" thickBot="1">
      <c r="A605" s="655"/>
      <c r="B605" s="658" t="s">
        <v>22</v>
      </c>
      <c r="C605" s="771">
        <v>8</v>
      </c>
      <c r="D605" s="690">
        <v>0</v>
      </c>
      <c r="E605" s="690">
        <v>0</v>
      </c>
      <c r="F605" s="690">
        <v>0</v>
      </c>
      <c r="G605" s="691">
        <v>0</v>
      </c>
      <c r="H605" s="23"/>
      <c r="I605" s="232">
        <v>0</v>
      </c>
      <c r="J605" s="234">
        <v>0</v>
      </c>
      <c r="K605" s="23"/>
      <c r="L605" s="232"/>
      <c r="M605" s="234"/>
      <c r="N605" s="23"/>
      <c r="O605" s="403">
        <f t="shared" si="376"/>
        <v>8</v>
      </c>
      <c r="P605" s="404">
        <f t="shared" si="377"/>
        <v>0</v>
      </c>
      <c r="Q605" s="407">
        <f t="shared" si="378"/>
        <v>8</v>
      </c>
    </row>
    <row r="606" spans="1:17" ht="16.5" thickBot="1">
      <c r="A606" s="20"/>
      <c r="C606" s="20"/>
      <c r="D606" s="20"/>
      <c r="E606" s="20"/>
      <c r="F606" s="20"/>
      <c r="G606" s="20"/>
      <c r="H606" s="23"/>
      <c r="I606" s="20"/>
      <c r="J606" s="20"/>
      <c r="K606" s="23"/>
      <c r="L606" s="20"/>
      <c r="M606" s="20"/>
      <c r="N606" s="23"/>
      <c r="O606" s="20"/>
      <c r="P606" s="20"/>
      <c r="Q606" s="20"/>
    </row>
    <row r="607" spans="1:17">
      <c r="A607" s="81" t="s">
        <v>492</v>
      </c>
      <c r="B607" s="84" t="s">
        <v>19</v>
      </c>
      <c r="C607" s="226"/>
      <c r="D607" s="227"/>
      <c r="E607" s="227"/>
      <c r="F607" s="227"/>
      <c r="G607" s="228"/>
      <c r="H607" s="23"/>
      <c r="I607" s="226"/>
      <c r="J607" s="228"/>
      <c r="K607" s="23"/>
      <c r="L607" s="226">
        <v>196</v>
      </c>
      <c r="M607" s="228">
        <v>99</v>
      </c>
      <c r="N607" s="23"/>
      <c r="O607" s="235">
        <f>C607+I607+L607</f>
        <v>196</v>
      </c>
      <c r="P607" s="236">
        <f>D607+E607+F607+G607+J607+M607</f>
        <v>99</v>
      </c>
      <c r="Q607" s="237">
        <f>SUM(O607:P607)</f>
        <v>295</v>
      </c>
    </row>
    <row r="608" spans="1:17">
      <c r="A608" s="270" t="s">
        <v>464</v>
      </c>
      <c r="B608" s="85" t="s">
        <v>21</v>
      </c>
      <c r="C608" s="229"/>
      <c r="D608" s="230"/>
      <c r="E608" s="230"/>
      <c r="F608" s="230"/>
      <c r="G608" s="231"/>
      <c r="H608" s="23"/>
      <c r="I608" s="229"/>
      <c r="J608" s="231"/>
      <c r="K608" s="23"/>
      <c r="L608" s="229">
        <v>137</v>
      </c>
      <c r="M608" s="231">
        <v>56</v>
      </c>
      <c r="N608" s="23"/>
      <c r="O608" s="401">
        <f t="shared" ref="O608:O609" si="379">C608+I608+L608</f>
        <v>137</v>
      </c>
      <c r="P608" s="402">
        <f t="shared" ref="P608:P609" si="380">D608+E608+F608+G608+J608+M608</f>
        <v>56</v>
      </c>
      <c r="Q608" s="406">
        <f t="shared" ref="Q608:Q609" si="381">SUM(O608:P608)</f>
        <v>193</v>
      </c>
    </row>
    <row r="609" spans="1:17" ht="16.5" thickBot="1">
      <c r="A609" s="83"/>
      <c r="B609" s="86" t="s">
        <v>22</v>
      </c>
      <c r="C609" s="232"/>
      <c r="D609" s="233"/>
      <c r="E609" s="233"/>
      <c r="F609" s="233"/>
      <c r="G609" s="234"/>
      <c r="H609" s="23"/>
      <c r="I609" s="232"/>
      <c r="J609" s="234"/>
      <c r="K609" s="23"/>
      <c r="L609" s="232">
        <v>0</v>
      </c>
      <c r="M609" s="234">
        <v>0</v>
      </c>
      <c r="N609" s="23"/>
      <c r="O609" s="403">
        <f t="shared" si="379"/>
        <v>0</v>
      </c>
      <c r="P609" s="404">
        <f t="shared" si="380"/>
        <v>0</v>
      </c>
      <c r="Q609" s="407">
        <f t="shared" si="381"/>
        <v>0</v>
      </c>
    </row>
    <row r="610" spans="1:17" ht="16.5" thickBot="1">
      <c r="A610" s="20"/>
      <c r="C610" s="20"/>
      <c r="D610" s="20"/>
      <c r="E610" s="20"/>
      <c r="F610" s="20"/>
      <c r="G610" s="20"/>
      <c r="H610" s="23"/>
      <c r="I610" s="20"/>
      <c r="J610" s="20"/>
      <c r="K610" s="23"/>
      <c r="L610" s="20"/>
      <c r="M610" s="20"/>
      <c r="N610" s="23"/>
      <c r="O610" s="20"/>
      <c r="P610" s="20"/>
      <c r="Q610" s="20"/>
    </row>
    <row r="611" spans="1:17">
      <c r="A611" s="81" t="s">
        <v>492</v>
      </c>
      <c r="B611" s="84" t="s">
        <v>19</v>
      </c>
      <c r="C611" s="226"/>
      <c r="D611" s="227"/>
      <c r="E611" s="227"/>
      <c r="F611" s="227"/>
      <c r="G611" s="228"/>
      <c r="H611" s="23"/>
      <c r="I611" s="226"/>
      <c r="J611" s="228"/>
      <c r="K611" s="23"/>
      <c r="L611" s="226">
        <v>368</v>
      </c>
      <c r="M611" s="228">
        <v>78</v>
      </c>
      <c r="N611" s="23"/>
      <c r="O611" s="235">
        <f>C611+I611+L611</f>
        <v>368</v>
      </c>
      <c r="P611" s="236">
        <f>D611+E611+F611+G611+J611+M611</f>
        <v>78</v>
      </c>
      <c r="Q611" s="237">
        <f>SUM(O611:P611)</f>
        <v>446</v>
      </c>
    </row>
    <row r="612" spans="1:17">
      <c r="A612" s="270" t="s">
        <v>463</v>
      </c>
      <c r="B612" s="85" t="s">
        <v>21</v>
      </c>
      <c r="C612" s="229"/>
      <c r="D612" s="230"/>
      <c r="E612" s="230"/>
      <c r="F612" s="230"/>
      <c r="G612" s="231"/>
      <c r="H612" s="23"/>
      <c r="I612" s="229"/>
      <c r="J612" s="231"/>
      <c r="K612" s="23"/>
      <c r="L612" s="229">
        <f>279+6</f>
        <v>285</v>
      </c>
      <c r="M612" s="231">
        <v>33</v>
      </c>
      <c r="N612" s="23"/>
      <c r="O612" s="401">
        <f t="shared" ref="O612:O613" si="382">C612+I612+L612</f>
        <v>285</v>
      </c>
      <c r="P612" s="402">
        <f t="shared" ref="P612:P613" si="383">D612+E612+F612+G612+J612+M612</f>
        <v>33</v>
      </c>
      <c r="Q612" s="406">
        <f t="shared" ref="Q612:Q613" si="384">SUM(O612:P612)</f>
        <v>318</v>
      </c>
    </row>
    <row r="613" spans="1:17" ht="16.5" thickBot="1">
      <c r="A613" s="83"/>
      <c r="B613" s="86" t="s">
        <v>22</v>
      </c>
      <c r="C613" s="232"/>
      <c r="D613" s="233"/>
      <c r="E613" s="233"/>
      <c r="F613" s="233"/>
      <c r="G613" s="234"/>
      <c r="H613" s="23"/>
      <c r="I613" s="232"/>
      <c r="J613" s="234"/>
      <c r="K613" s="23"/>
      <c r="L613" s="232">
        <v>0</v>
      </c>
      <c r="M613" s="234">
        <v>0</v>
      </c>
      <c r="N613" s="23"/>
      <c r="O613" s="403">
        <f t="shared" si="382"/>
        <v>0</v>
      </c>
      <c r="P613" s="404">
        <f t="shared" si="383"/>
        <v>0</v>
      </c>
      <c r="Q613" s="407">
        <f t="shared" si="384"/>
        <v>0</v>
      </c>
    </row>
    <row r="614" spans="1:17" ht="16.5" thickBot="1">
      <c r="A614" s="20"/>
      <c r="C614" s="20"/>
      <c r="D614" s="20"/>
      <c r="E614" s="20"/>
      <c r="F614" s="20"/>
      <c r="G614" s="20"/>
      <c r="H614" s="23"/>
      <c r="I614" s="20"/>
      <c r="J614" s="20"/>
      <c r="K614" s="23"/>
      <c r="L614" s="20"/>
      <c r="M614" s="20"/>
      <c r="N614" s="23"/>
      <c r="O614" s="20"/>
      <c r="P614" s="20"/>
      <c r="Q614" s="20"/>
    </row>
    <row r="615" spans="1:17">
      <c r="A615" s="81"/>
      <c r="B615" s="84" t="s">
        <v>19</v>
      </c>
      <c r="C615" s="226"/>
      <c r="D615" s="227"/>
      <c r="E615" s="227"/>
      <c r="F615" s="227"/>
      <c r="G615" s="228"/>
      <c r="H615" s="23"/>
      <c r="I615" s="226"/>
      <c r="J615" s="228"/>
      <c r="K615" s="23"/>
      <c r="L615" s="226"/>
      <c r="M615" s="228"/>
      <c r="N615" s="23"/>
      <c r="O615" s="235">
        <f>C615+I615+L615</f>
        <v>0</v>
      </c>
      <c r="P615" s="236">
        <f>D615+E615+F615+G615+J615+M615</f>
        <v>0</v>
      </c>
      <c r="Q615" s="237">
        <f>SUM(O615:P615)</f>
        <v>0</v>
      </c>
    </row>
    <row r="616" spans="1:17">
      <c r="A616" s="82"/>
      <c r="B616" s="85" t="s">
        <v>21</v>
      </c>
      <c r="C616" s="229"/>
      <c r="D616" s="230"/>
      <c r="E616" s="230"/>
      <c r="F616" s="230"/>
      <c r="G616" s="231"/>
      <c r="H616" s="23"/>
      <c r="I616" s="229"/>
      <c r="J616" s="231"/>
      <c r="K616" s="23"/>
      <c r="L616" s="229"/>
      <c r="M616" s="231"/>
      <c r="N616" s="23"/>
      <c r="O616" s="401">
        <f t="shared" ref="O616:O617" si="385">C616+I616+L616</f>
        <v>0</v>
      </c>
      <c r="P616" s="402">
        <f t="shared" ref="P616:P617" si="386">D616+E616+F616+G616+J616+M616</f>
        <v>0</v>
      </c>
      <c r="Q616" s="406">
        <f t="shared" ref="Q616:Q617" si="387">SUM(O616:P616)</f>
        <v>0</v>
      </c>
    </row>
    <row r="617" spans="1:17" ht="16.5" thickBot="1">
      <c r="A617" s="83"/>
      <c r="B617" s="86" t="s">
        <v>22</v>
      </c>
      <c r="C617" s="232"/>
      <c r="D617" s="233"/>
      <c r="E617" s="233"/>
      <c r="F617" s="233"/>
      <c r="G617" s="234"/>
      <c r="H617" s="23"/>
      <c r="I617" s="232"/>
      <c r="J617" s="234"/>
      <c r="K617" s="23"/>
      <c r="L617" s="232"/>
      <c r="M617" s="234"/>
      <c r="N617" s="23"/>
      <c r="O617" s="403">
        <f t="shared" si="385"/>
        <v>0</v>
      </c>
      <c r="P617" s="404">
        <f t="shared" si="386"/>
        <v>0</v>
      </c>
      <c r="Q617" s="407">
        <f t="shared" si="387"/>
        <v>0</v>
      </c>
    </row>
    <row r="618" spans="1:17" ht="16.5" thickBot="1">
      <c r="A618" s="20"/>
      <c r="C618" s="20"/>
      <c r="D618" s="20"/>
      <c r="E618" s="20"/>
      <c r="F618" s="20"/>
      <c r="G618" s="20"/>
      <c r="H618" s="23"/>
      <c r="I618" s="20"/>
      <c r="J618" s="20"/>
      <c r="K618" s="23"/>
      <c r="L618" s="20"/>
      <c r="M618" s="20"/>
      <c r="N618" s="23"/>
      <c r="O618" s="20"/>
      <c r="P618" s="20"/>
      <c r="Q618" s="20"/>
    </row>
    <row r="619" spans="1:17">
      <c r="A619" s="81"/>
      <c r="B619" s="84" t="s">
        <v>19</v>
      </c>
      <c r="C619" s="226"/>
      <c r="D619" s="227"/>
      <c r="E619" s="227"/>
      <c r="F619" s="227"/>
      <c r="G619" s="228"/>
      <c r="H619" s="23"/>
      <c r="I619" s="226"/>
      <c r="J619" s="228"/>
      <c r="K619" s="23"/>
      <c r="L619" s="226"/>
      <c r="M619" s="228"/>
      <c r="N619" s="23"/>
      <c r="O619" s="235">
        <f>C619+I619+L619</f>
        <v>0</v>
      </c>
      <c r="P619" s="236">
        <f>D619+E619+F619+G619+J619+M619</f>
        <v>0</v>
      </c>
      <c r="Q619" s="237">
        <f>SUM(O619:P619)</f>
        <v>0</v>
      </c>
    </row>
    <row r="620" spans="1:17">
      <c r="A620" s="82"/>
      <c r="B620" s="85" t="s">
        <v>21</v>
      </c>
      <c r="C620" s="229"/>
      <c r="D620" s="230"/>
      <c r="E620" s="230"/>
      <c r="F620" s="230"/>
      <c r="G620" s="231"/>
      <c r="H620" s="23"/>
      <c r="I620" s="229"/>
      <c r="J620" s="231"/>
      <c r="K620" s="23"/>
      <c r="L620" s="229"/>
      <c r="M620" s="231"/>
      <c r="N620" s="23"/>
      <c r="O620" s="401">
        <f t="shared" ref="O620:O621" si="388">C620+I620+L620</f>
        <v>0</v>
      </c>
      <c r="P620" s="402">
        <f t="shared" ref="P620:P621" si="389">D620+E620+F620+G620+J620+M620</f>
        <v>0</v>
      </c>
      <c r="Q620" s="406">
        <f t="shared" ref="Q620:Q621" si="390">SUM(O620:P620)</f>
        <v>0</v>
      </c>
    </row>
    <row r="621" spans="1:17" ht="16.5" thickBot="1">
      <c r="A621" s="83"/>
      <c r="B621" s="86" t="s">
        <v>22</v>
      </c>
      <c r="C621" s="232"/>
      <c r="D621" s="233"/>
      <c r="E621" s="233"/>
      <c r="F621" s="233"/>
      <c r="G621" s="234"/>
      <c r="H621" s="23"/>
      <c r="I621" s="232"/>
      <c r="J621" s="234"/>
      <c r="K621" s="23"/>
      <c r="L621" s="232"/>
      <c r="M621" s="234"/>
      <c r="N621" s="23"/>
      <c r="O621" s="403">
        <f t="shared" si="388"/>
        <v>0</v>
      </c>
      <c r="P621" s="404">
        <f t="shared" si="389"/>
        <v>0</v>
      </c>
      <c r="Q621" s="407">
        <f t="shared" si="390"/>
        <v>0</v>
      </c>
    </row>
    <row r="622" spans="1:17" ht="16.5" thickBot="1">
      <c r="A622" s="20"/>
      <c r="C622" s="20"/>
      <c r="D622" s="20"/>
      <c r="E622" s="20"/>
      <c r="F622" s="20"/>
      <c r="G622" s="20"/>
      <c r="H622" s="23"/>
      <c r="I622" s="20"/>
      <c r="J622" s="20"/>
      <c r="K622" s="23"/>
      <c r="L622" s="20"/>
      <c r="M622" s="20"/>
      <c r="N622" s="23"/>
      <c r="O622" s="20"/>
      <c r="P622" s="20"/>
      <c r="Q622" s="20"/>
    </row>
    <row r="623" spans="1:17">
      <c r="A623" s="81"/>
      <c r="B623" s="84" t="s">
        <v>19</v>
      </c>
      <c r="C623" s="226"/>
      <c r="D623" s="227"/>
      <c r="E623" s="227"/>
      <c r="F623" s="227"/>
      <c r="G623" s="228"/>
      <c r="H623" s="23"/>
      <c r="I623" s="226"/>
      <c r="J623" s="228"/>
      <c r="K623" s="23"/>
      <c r="L623" s="226"/>
      <c r="M623" s="228"/>
      <c r="N623" s="23"/>
      <c r="O623" s="235">
        <f>C623+I623+L623</f>
        <v>0</v>
      </c>
      <c r="P623" s="236">
        <f>D623+E623+F623+G623+J623+M623</f>
        <v>0</v>
      </c>
      <c r="Q623" s="237">
        <f>SUM(O623:P623)</f>
        <v>0</v>
      </c>
    </row>
    <row r="624" spans="1:17">
      <c r="A624" s="82"/>
      <c r="B624" s="85" t="s">
        <v>21</v>
      </c>
      <c r="C624" s="229"/>
      <c r="D624" s="230"/>
      <c r="E624" s="230"/>
      <c r="F624" s="230"/>
      <c r="G624" s="231"/>
      <c r="H624" s="23"/>
      <c r="I624" s="229"/>
      <c r="J624" s="231"/>
      <c r="K624" s="23"/>
      <c r="L624" s="229"/>
      <c r="M624" s="231"/>
      <c r="N624" s="23"/>
      <c r="O624" s="401">
        <f t="shared" ref="O624:O625" si="391">C624+I624+L624</f>
        <v>0</v>
      </c>
      <c r="P624" s="402">
        <f t="shared" ref="P624:P625" si="392">D624+E624+F624+G624+J624+M624</f>
        <v>0</v>
      </c>
      <c r="Q624" s="406">
        <f t="shared" ref="Q624:Q625" si="393">SUM(O624:P624)</f>
        <v>0</v>
      </c>
    </row>
    <row r="625" spans="1:17" ht="16.5" thickBot="1">
      <c r="A625" s="83"/>
      <c r="B625" s="86" t="s">
        <v>22</v>
      </c>
      <c r="C625" s="232"/>
      <c r="D625" s="233"/>
      <c r="E625" s="233"/>
      <c r="F625" s="233"/>
      <c r="G625" s="234"/>
      <c r="H625" s="23"/>
      <c r="I625" s="232"/>
      <c r="J625" s="234"/>
      <c r="K625" s="23"/>
      <c r="L625" s="232"/>
      <c r="M625" s="234"/>
      <c r="N625" s="23"/>
      <c r="O625" s="403">
        <f t="shared" si="391"/>
        <v>0</v>
      </c>
      <c r="P625" s="404">
        <f t="shared" si="392"/>
        <v>0</v>
      </c>
      <c r="Q625" s="407">
        <f t="shared" si="393"/>
        <v>0</v>
      </c>
    </row>
    <row r="626" spans="1:17" ht="16.5" thickBot="1">
      <c r="A626" s="20"/>
      <c r="C626" s="20"/>
      <c r="D626" s="20"/>
      <c r="E626" s="20"/>
      <c r="F626" s="20"/>
      <c r="G626" s="20"/>
      <c r="H626" s="23"/>
      <c r="I626" s="20"/>
      <c r="J626" s="20"/>
      <c r="K626" s="23"/>
      <c r="L626" s="20"/>
      <c r="M626" s="20"/>
      <c r="N626" s="23"/>
      <c r="O626" s="20"/>
      <c r="P626" s="20"/>
      <c r="Q626" s="20"/>
    </row>
    <row r="627" spans="1:17">
      <c r="A627" s="87"/>
      <c r="B627" s="84" t="s">
        <v>19</v>
      </c>
      <c r="C627" s="226"/>
      <c r="D627" s="227"/>
      <c r="E627" s="227"/>
      <c r="F627" s="227"/>
      <c r="G627" s="228"/>
      <c r="H627" s="23"/>
      <c r="I627" s="226"/>
      <c r="J627" s="228"/>
      <c r="K627" s="23"/>
      <c r="L627" s="226"/>
      <c r="M627" s="228"/>
      <c r="N627" s="23"/>
      <c r="O627" s="235">
        <f>C627+I627+L627</f>
        <v>0</v>
      </c>
      <c r="P627" s="236">
        <f>D627+E627+F627+G627+J627+M627</f>
        <v>0</v>
      </c>
      <c r="Q627" s="237">
        <f>SUM(O627:P627)</f>
        <v>0</v>
      </c>
    </row>
    <row r="628" spans="1:17">
      <c r="A628" s="82"/>
      <c r="B628" s="85" t="s">
        <v>21</v>
      </c>
      <c r="C628" s="229"/>
      <c r="D628" s="230"/>
      <c r="E628" s="230"/>
      <c r="F628" s="230"/>
      <c r="G628" s="231"/>
      <c r="H628" s="23"/>
      <c r="I628" s="229"/>
      <c r="J628" s="231"/>
      <c r="K628" s="23"/>
      <c r="L628" s="229"/>
      <c r="M628" s="231"/>
      <c r="N628" s="23"/>
      <c r="O628" s="401">
        <f t="shared" ref="O628:O629" si="394">C628+I628+L628</f>
        <v>0</v>
      </c>
      <c r="P628" s="402">
        <f t="shared" ref="P628:P629" si="395">D628+E628+F628+G628+J628+M628</f>
        <v>0</v>
      </c>
      <c r="Q628" s="406">
        <f t="shared" ref="Q628:Q629" si="396">SUM(O628:P628)</f>
        <v>0</v>
      </c>
    </row>
    <row r="629" spans="1:17" ht="16.5" thickBot="1">
      <c r="A629" s="83"/>
      <c r="B629" s="86" t="s">
        <v>22</v>
      </c>
      <c r="C629" s="232"/>
      <c r="D629" s="233"/>
      <c r="E629" s="233"/>
      <c r="F629" s="233"/>
      <c r="G629" s="234"/>
      <c r="H629" s="23"/>
      <c r="I629" s="232"/>
      <c r="J629" s="234"/>
      <c r="K629" s="23"/>
      <c r="L629" s="232"/>
      <c r="M629" s="234"/>
      <c r="N629" s="23"/>
      <c r="O629" s="403">
        <f t="shared" si="394"/>
        <v>0</v>
      </c>
      <c r="P629" s="404">
        <f t="shared" si="395"/>
        <v>0</v>
      </c>
      <c r="Q629" s="407">
        <f t="shared" si="396"/>
        <v>0</v>
      </c>
    </row>
    <row r="630" spans="1:17" ht="16.5" thickBot="1">
      <c r="A630" s="20"/>
      <c r="C630" s="20"/>
      <c r="D630" s="20"/>
      <c r="E630" s="20"/>
      <c r="F630" s="20"/>
      <c r="G630" s="20"/>
      <c r="H630" s="23"/>
      <c r="I630" s="20"/>
      <c r="J630" s="20"/>
      <c r="K630" s="23"/>
      <c r="L630" s="20"/>
      <c r="M630" s="20"/>
      <c r="N630" s="23"/>
      <c r="O630" s="20"/>
      <c r="P630" s="20"/>
      <c r="Q630" s="20"/>
    </row>
    <row r="631" spans="1:17">
      <c r="A631" s="87"/>
      <c r="B631" s="84" t="s">
        <v>19</v>
      </c>
      <c r="C631" s="226"/>
      <c r="D631" s="227"/>
      <c r="E631" s="227"/>
      <c r="F631" s="227"/>
      <c r="G631" s="228"/>
      <c r="H631" s="23"/>
      <c r="I631" s="226"/>
      <c r="J631" s="228"/>
      <c r="K631" s="23"/>
      <c r="L631" s="226"/>
      <c r="M631" s="228"/>
      <c r="N631" s="23"/>
      <c r="O631" s="235">
        <f>C631+I631+L631</f>
        <v>0</v>
      </c>
      <c r="P631" s="236">
        <f>D631+E631+F631+G631+J631+M631</f>
        <v>0</v>
      </c>
      <c r="Q631" s="237">
        <f>SUM(O631:P631)</f>
        <v>0</v>
      </c>
    </row>
    <row r="632" spans="1:17">
      <c r="A632" s="82"/>
      <c r="B632" s="85" t="s">
        <v>21</v>
      </c>
      <c r="C632" s="229"/>
      <c r="D632" s="230"/>
      <c r="E632" s="230"/>
      <c r="F632" s="230"/>
      <c r="G632" s="231"/>
      <c r="H632" s="23"/>
      <c r="I632" s="229"/>
      <c r="J632" s="231"/>
      <c r="K632" s="23"/>
      <c r="L632" s="229"/>
      <c r="M632" s="231"/>
      <c r="N632" s="23"/>
      <c r="O632" s="401">
        <f t="shared" ref="O632:O633" si="397">C632+I632+L632</f>
        <v>0</v>
      </c>
      <c r="P632" s="402">
        <f t="shared" ref="P632:P633" si="398">D632+E632+F632+G632+J632+M632</f>
        <v>0</v>
      </c>
      <c r="Q632" s="406">
        <f t="shared" ref="Q632:Q633" si="399">SUM(O632:P632)</f>
        <v>0</v>
      </c>
    </row>
    <row r="633" spans="1:17" ht="16.5" thickBot="1">
      <c r="A633" s="83"/>
      <c r="B633" s="86" t="s">
        <v>22</v>
      </c>
      <c r="C633" s="232"/>
      <c r="D633" s="233"/>
      <c r="E633" s="233"/>
      <c r="F633" s="233"/>
      <c r="G633" s="234"/>
      <c r="H633" s="23"/>
      <c r="I633" s="232"/>
      <c r="J633" s="234"/>
      <c r="K633" s="23"/>
      <c r="L633" s="232"/>
      <c r="M633" s="234"/>
      <c r="N633" s="23"/>
      <c r="O633" s="403">
        <f t="shared" si="397"/>
        <v>0</v>
      </c>
      <c r="P633" s="404">
        <f t="shared" si="398"/>
        <v>0</v>
      </c>
      <c r="Q633" s="407">
        <f t="shared" si="399"/>
        <v>0</v>
      </c>
    </row>
    <row r="634" spans="1:17" ht="16.5" thickBot="1">
      <c r="A634" s="20"/>
      <c r="C634" s="20"/>
      <c r="D634" s="20"/>
      <c r="E634" s="20"/>
      <c r="F634" s="20"/>
      <c r="G634" s="20"/>
      <c r="H634" s="23"/>
      <c r="I634" s="20"/>
      <c r="J634" s="20"/>
      <c r="K634" s="23"/>
      <c r="L634" s="20"/>
      <c r="M634" s="20"/>
      <c r="N634" s="23"/>
      <c r="O634" s="20"/>
      <c r="P634" s="20"/>
      <c r="Q634" s="20"/>
    </row>
    <row r="635" spans="1:17">
      <c r="A635" s="87"/>
      <c r="B635" s="84" t="s">
        <v>19</v>
      </c>
      <c r="C635" s="226"/>
      <c r="D635" s="227"/>
      <c r="E635" s="227"/>
      <c r="F635" s="227"/>
      <c r="G635" s="228"/>
      <c r="H635" s="23"/>
      <c r="I635" s="226"/>
      <c r="J635" s="228"/>
      <c r="K635" s="23"/>
      <c r="L635" s="226"/>
      <c r="M635" s="228"/>
      <c r="N635" s="23"/>
      <c r="O635" s="235">
        <f>C635+I635+L635</f>
        <v>0</v>
      </c>
      <c r="P635" s="236">
        <f>D635+E635+F635+G635+J635+M635</f>
        <v>0</v>
      </c>
      <c r="Q635" s="237">
        <f>SUM(O635:P635)</f>
        <v>0</v>
      </c>
    </row>
    <row r="636" spans="1:17">
      <c r="A636" s="82"/>
      <c r="B636" s="85" t="s">
        <v>21</v>
      </c>
      <c r="C636" s="229"/>
      <c r="D636" s="230"/>
      <c r="E636" s="230"/>
      <c r="F636" s="230"/>
      <c r="G636" s="231"/>
      <c r="H636" s="23"/>
      <c r="I636" s="229"/>
      <c r="J636" s="231"/>
      <c r="K636" s="23"/>
      <c r="L636" s="229"/>
      <c r="M636" s="231"/>
      <c r="N636" s="23"/>
      <c r="O636" s="401">
        <f t="shared" ref="O636:O637" si="400">C636+I636+L636</f>
        <v>0</v>
      </c>
      <c r="P636" s="402">
        <f t="shared" ref="P636:P637" si="401">D636+E636+F636+G636+J636+M636</f>
        <v>0</v>
      </c>
      <c r="Q636" s="406">
        <f t="shared" ref="Q636:Q637" si="402">SUM(O636:P636)</f>
        <v>0</v>
      </c>
    </row>
    <row r="637" spans="1:17" ht="16.5" thickBot="1">
      <c r="A637" s="83"/>
      <c r="B637" s="86" t="s">
        <v>22</v>
      </c>
      <c r="C637" s="232"/>
      <c r="D637" s="233"/>
      <c r="E637" s="233"/>
      <c r="F637" s="233"/>
      <c r="G637" s="234"/>
      <c r="H637" s="23"/>
      <c r="I637" s="232"/>
      <c r="J637" s="234"/>
      <c r="K637" s="23"/>
      <c r="L637" s="232"/>
      <c r="M637" s="234"/>
      <c r="N637" s="23"/>
      <c r="O637" s="403">
        <f t="shared" si="400"/>
        <v>0</v>
      </c>
      <c r="P637" s="404">
        <f t="shared" si="401"/>
        <v>0</v>
      </c>
      <c r="Q637" s="407">
        <f t="shared" si="402"/>
        <v>0</v>
      </c>
    </row>
    <row r="638" spans="1:17" ht="16.5" thickBot="1">
      <c r="A638" s="20"/>
      <c r="C638" s="20"/>
      <c r="D638" s="20"/>
      <c r="E638" s="20"/>
      <c r="F638" s="20"/>
      <c r="G638" s="20"/>
      <c r="H638" s="23"/>
      <c r="I638" s="20"/>
      <c r="J638" s="20"/>
      <c r="K638" s="23"/>
      <c r="L638" s="20"/>
      <c r="M638" s="20"/>
      <c r="N638" s="23"/>
      <c r="O638" s="20"/>
      <c r="P638" s="20"/>
      <c r="Q638" s="20"/>
    </row>
    <row r="639" spans="1:17">
      <c r="A639" s="87"/>
      <c r="B639" s="84" t="s">
        <v>19</v>
      </c>
      <c r="C639" s="226"/>
      <c r="D639" s="227"/>
      <c r="E639" s="227"/>
      <c r="F639" s="227"/>
      <c r="G639" s="228"/>
      <c r="H639" s="23"/>
      <c r="I639" s="226"/>
      <c r="J639" s="228"/>
      <c r="K639" s="23"/>
      <c r="L639" s="226"/>
      <c r="M639" s="228"/>
      <c r="N639" s="23"/>
      <c r="O639" s="235">
        <f>C639+I639+L639</f>
        <v>0</v>
      </c>
      <c r="P639" s="236">
        <f>D639+E639+F639+G639+J639+M639</f>
        <v>0</v>
      </c>
      <c r="Q639" s="237">
        <f>SUM(O639:P639)</f>
        <v>0</v>
      </c>
    </row>
    <row r="640" spans="1:17">
      <c r="A640" s="82"/>
      <c r="B640" s="85" t="s">
        <v>21</v>
      </c>
      <c r="C640" s="229"/>
      <c r="D640" s="230"/>
      <c r="E640" s="230"/>
      <c r="F640" s="230"/>
      <c r="G640" s="231"/>
      <c r="H640" s="23"/>
      <c r="I640" s="229"/>
      <c r="J640" s="231"/>
      <c r="K640" s="23"/>
      <c r="L640" s="229"/>
      <c r="M640" s="231"/>
      <c r="N640" s="23"/>
      <c r="O640" s="401">
        <f t="shared" ref="O640:O641" si="403">C640+I640+L640</f>
        <v>0</v>
      </c>
      <c r="P640" s="402">
        <f t="shared" ref="P640:P641" si="404">D640+E640+F640+G640+J640+M640</f>
        <v>0</v>
      </c>
      <c r="Q640" s="406">
        <f t="shared" ref="Q640:Q641" si="405">SUM(O640:P640)</f>
        <v>0</v>
      </c>
    </row>
    <row r="641" spans="1:21" ht="16.5" thickBot="1">
      <c r="A641" s="83"/>
      <c r="B641" s="86" t="s">
        <v>22</v>
      </c>
      <c r="C641" s="232"/>
      <c r="D641" s="233"/>
      <c r="E641" s="233"/>
      <c r="F641" s="233"/>
      <c r="G641" s="234"/>
      <c r="H641" s="23"/>
      <c r="I641" s="232"/>
      <c r="J641" s="234"/>
      <c r="K641" s="23"/>
      <c r="L641" s="232"/>
      <c r="M641" s="234"/>
      <c r="N641" s="23"/>
      <c r="O641" s="403">
        <f t="shared" si="403"/>
        <v>0</v>
      </c>
      <c r="P641" s="404">
        <f t="shared" si="404"/>
        <v>0</v>
      </c>
      <c r="Q641" s="407">
        <f t="shared" si="405"/>
        <v>0</v>
      </c>
    </row>
    <row r="642" spans="1:21" ht="16.5" thickBot="1">
      <c r="A642" s="20"/>
      <c r="C642" s="20"/>
      <c r="D642" s="20"/>
      <c r="E642" s="20"/>
      <c r="F642" s="20"/>
      <c r="G642" s="20"/>
      <c r="H642" s="23"/>
      <c r="I642" s="20"/>
      <c r="J642" s="20"/>
      <c r="K642" s="23"/>
      <c r="L642" s="20"/>
      <c r="M642" s="20"/>
      <c r="N642" s="23"/>
      <c r="O642" s="20"/>
      <c r="P642" s="20"/>
      <c r="Q642" s="20"/>
    </row>
    <row r="643" spans="1:21">
      <c r="A643" s="87"/>
      <c r="B643" s="709" t="s">
        <v>19</v>
      </c>
      <c r="C643" s="778">
        <f>C603+C607+C611</f>
        <v>687</v>
      </c>
      <c r="D643" s="236">
        <f t="shared" ref="D643:G645" si="406">+D603+D627+D631</f>
        <v>2</v>
      </c>
      <c r="E643" s="236">
        <f t="shared" si="406"/>
        <v>20</v>
      </c>
      <c r="F643" s="236">
        <f t="shared" si="406"/>
        <v>361</v>
      </c>
      <c r="G643" s="237">
        <f t="shared" si="406"/>
        <v>145</v>
      </c>
      <c r="H643" s="264"/>
      <c r="I643" s="235">
        <f t="shared" ref="I643:J645" si="407">+I603+I627+I631</f>
        <v>466</v>
      </c>
      <c r="J643" s="237">
        <f t="shared" si="407"/>
        <v>197</v>
      </c>
      <c r="K643" s="264"/>
      <c r="L643" s="235">
        <f>L603+L607+L611</f>
        <v>564</v>
      </c>
      <c r="M643" s="237">
        <f>M603+M607+M611</f>
        <v>177</v>
      </c>
      <c r="N643" s="264"/>
      <c r="O643" s="235">
        <f>C643+I643+L643</f>
        <v>1717</v>
      </c>
      <c r="P643" s="236">
        <f>D643+E643+F643+G643+J643+M643</f>
        <v>902</v>
      </c>
      <c r="Q643" s="237">
        <f>SUM(O643:P643)</f>
        <v>2619</v>
      </c>
    </row>
    <row r="644" spans="1:21">
      <c r="A644" s="88" t="s">
        <v>9</v>
      </c>
      <c r="B644" s="681" t="s">
        <v>21</v>
      </c>
      <c r="C644" s="401">
        <f t="shared" ref="C644:C645" si="408">C604+C608+C612</f>
        <v>475</v>
      </c>
      <c r="D644" s="402">
        <f t="shared" si="406"/>
        <v>2</v>
      </c>
      <c r="E644" s="402">
        <f t="shared" si="406"/>
        <v>14</v>
      </c>
      <c r="F644" s="402">
        <f t="shared" si="406"/>
        <v>206</v>
      </c>
      <c r="G644" s="406">
        <f t="shared" si="406"/>
        <v>83</v>
      </c>
      <c r="H644" s="264"/>
      <c r="I644" s="401">
        <f t="shared" si="407"/>
        <v>338</v>
      </c>
      <c r="J644" s="406">
        <f t="shared" si="407"/>
        <v>130</v>
      </c>
      <c r="K644" s="264"/>
      <c r="L644" s="401">
        <f t="shared" ref="L644:M645" si="409">L604+L608+L612</f>
        <v>422</v>
      </c>
      <c r="M644" s="406">
        <f t="shared" si="409"/>
        <v>89</v>
      </c>
      <c r="N644" s="264"/>
      <c r="O644" s="401">
        <f t="shared" ref="O644:O645" si="410">C644+I644+L644</f>
        <v>1235</v>
      </c>
      <c r="P644" s="402">
        <f t="shared" ref="P644:P645" si="411">D644+E644+F644+G644+J644+M644</f>
        <v>524</v>
      </c>
      <c r="Q644" s="406">
        <f t="shared" ref="Q644:Q645" si="412">SUM(O644:P644)</f>
        <v>1759</v>
      </c>
    </row>
    <row r="645" spans="1:21" ht="16.5" thickBot="1">
      <c r="A645" s="83"/>
      <c r="B645" s="682" t="s">
        <v>22</v>
      </c>
      <c r="C645" s="763">
        <f t="shared" si="408"/>
        <v>8</v>
      </c>
      <c r="D645" s="404">
        <f t="shared" si="406"/>
        <v>0</v>
      </c>
      <c r="E645" s="404">
        <f t="shared" si="406"/>
        <v>0</v>
      </c>
      <c r="F645" s="404">
        <f t="shared" si="406"/>
        <v>0</v>
      </c>
      <c r="G645" s="407">
        <f t="shared" si="406"/>
        <v>0</v>
      </c>
      <c r="H645" s="264"/>
      <c r="I645" s="403">
        <f t="shared" si="407"/>
        <v>0</v>
      </c>
      <c r="J645" s="407">
        <f t="shared" si="407"/>
        <v>0</v>
      </c>
      <c r="K645" s="264"/>
      <c r="L645" s="403">
        <f t="shared" si="409"/>
        <v>0</v>
      </c>
      <c r="M645" s="407">
        <f t="shared" si="409"/>
        <v>0</v>
      </c>
      <c r="N645" s="264"/>
      <c r="O645" s="403">
        <f t="shared" si="410"/>
        <v>8</v>
      </c>
      <c r="P645" s="404">
        <f t="shared" si="411"/>
        <v>0</v>
      </c>
      <c r="Q645" s="407">
        <f t="shared" si="412"/>
        <v>8</v>
      </c>
    </row>
    <row r="646" spans="1:21">
      <c r="A646" s="89" t="s">
        <v>40</v>
      </c>
      <c r="B646" s="24"/>
      <c r="C646" s="75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</row>
    <row r="647" spans="1:21">
      <c r="A647" s="23"/>
      <c r="B647" s="24"/>
      <c r="C647" s="61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</row>
    <row r="648" spans="1:21">
      <c r="A648" s="89" t="s">
        <v>186</v>
      </c>
      <c r="B648" s="24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</row>
    <row r="649" spans="1:21">
      <c r="A649" s="89" t="s">
        <v>187</v>
      </c>
      <c r="B649" s="24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</row>
    <row r="650" spans="1:21">
      <c r="A650" s="677" t="s">
        <v>123</v>
      </c>
      <c r="B650" s="618"/>
      <c r="C650" s="619"/>
      <c r="D650" s="619"/>
      <c r="E650" s="619"/>
      <c r="F650" s="619"/>
      <c r="G650" s="619"/>
      <c r="H650" s="619"/>
      <c r="I650" s="619"/>
      <c r="J650" s="619"/>
      <c r="K650" s="619"/>
      <c r="L650" s="619"/>
      <c r="M650" s="619"/>
      <c r="N650" s="25"/>
      <c r="O650" s="25"/>
      <c r="P650" s="25"/>
      <c r="Q650" s="25"/>
    </row>
    <row r="651" spans="1:21">
      <c r="A651" s="677" t="s">
        <v>147</v>
      </c>
      <c r="B651" s="618"/>
      <c r="C651" s="619"/>
      <c r="D651" s="619"/>
      <c r="E651" s="619"/>
      <c r="F651" s="619"/>
      <c r="G651" s="619"/>
      <c r="H651" s="619"/>
      <c r="I651" s="619"/>
      <c r="J651" s="619"/>
      <c r="K651" s="619"/>
      <c r="L651" s="619"/>
      <c r="M651" s="619"/>
    </row>
    <row r="652" spans="1:21" s="610" customFormat="1">
      <c r="A652" s="677"/>
      <c r="B652" s="618"/>
      <c r="C652" s="619"/>
      <c r="D652" s="619"/>
      <c r="E652" s="619"/>
      <c r="F652" s="619"/>
      <c r="G652" s="619"/>
      <c r="H652" s="619"/>
      <c r="I652" s="619"/>
      <c r="J652" s="619"/>
      <c r="K652" s="619"/>
      <c r="L652" s="619"/>
      <c r="M652" s="619"/>
      <c r="U652" s="609"/>
    </row>
    <row r="653" spans="1:21" ht="18.75">
      <c r="A653" s="1130" t="s">
        <v>26</v>
      </c>
      <c r="B653" s="1130"/>
      <c r="C653" s="1130"/>
      <c r="D653" s="1130"/>
      <c r="E653" s="1130"/>
      <c r="F653" s="1130"/>
      <c r="G653" s="1130"/>
      <c r="H653" s="1130"/>
      <c r="I653" s="1130"/>
      <c r="J653" s="1130"/>
      <c r="K653" s="1130"/>
      <c r="L653" s="1130"/>
      <c r="M653" s="1130"/>
      <c r="N653" s="1130"/>
      <c r="O653" s="1130"/>
      <c r="P653" s="1130"/>
      <c r="Q653" s="1130"/>
    </row>
    <row r="654" spans="1:21" ht="16.5" thickBot="1">
      <c r="A654" s="1112" t="s">
        <v>27</v>
      </c>
      <c r="B654" s="1112"/>
      <c r="C654" s="1112"/>
      <c r="D654" s="1112"/>
      <c r="E654" s="1112"/>
      <c r="F654" s="1112"/>
      <c r="G654" s="1112"/>
      <c r="H654" s="1112"/>
      <c r="I654" s="1112"/>
      <c r="J654" s="1112"/>
      <c r="K654" s="1112"/>
      <c r="L654" s="1112"/>
      <c r="M654" s="1112"/>
      <c r="N654" s="1112"/>
      <c r="O654" s="1112"/>
      <c r="P654" s="1112"/>
      <c r="Q654" s="1112"/>
    </row>
    <row r="655" spans="1:21" ht="24" thickBot="1">
      <c r="A655" s="1142" t="s">
        <v>51</v>
      </c>
      <c r="B655" s="1143"/>
      <c r="C655" s="1143"/>
      <c r="D655" s="1143"/>
      <c r="E655" s="1143"/>
      <c r="F655" s="1143"/>
      <c r="G655" s="1143"/>
      <c r="H655" s="1143"/>
      <c r="I655" s="1143"/>
      <c r="J655" s="1143"/>
      <c r="K655" s="1143"/>
      <c r="L655" s="1143"/>
      <c r="M655" s="1143"/>
      <c r="N655" s="1143"/>
      <c r="O655" s="1143"/>
      <c r="P655" s="1143"/>
      <c r="Q655" s="1144"/>
    </row>
    <row r="656" spans="1:21" ht="16.5" thickBot="1">
      <c r="A656" s="33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</row>
    <row r="657" spans="1:17" ht="16.5">
      <c r="A657" s="40" t="s">
        <v>325</v>
      </c>
      <c r="B657" s="41"/>
      <c r="C657" s="41" t="s">
        <v>166</v>
      </c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34"/>
      <c r="P657" s="34"/>
      <c r="Q657" s="35"/>
    </row>
    <row r="658" spans="1:17" ht="16.5">
      <c r="A658" s="623" t="s">
        <v>150</v>
      </c>
      <c r="B658" s="42"/>
      <c r="C658" s="42" t="s">
        <v>552</v>
      </c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36"/>
      <c r="P658" s="36"/>
      <c r="Q658" s="240"/>
    </row>
    <row r="659" spans="1:17" ht="17.25" thickBot="1">
      <c r="A659" s="43" t="s">
        <v>783</v>
      </c>
      <c r="B659" s="44"/>
      <c r="C659" s="625" t="s">
        <v>553</v>
      </c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37"/>
      <c r="P659" s="37"/>
      <c r="Q659" s="38"/>
    </row>
    <row r="660" spans="1:17" ht="16.5" thickBot="1">
      <c r="A660" s="33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</row>
    <row r="661" spans="1:17" ht="17.25" thickBot="1">
      <c r="A661" s="32"/>
      <c r="B661" s="32"/>
      <c r="C661" s="58" t="s">
        <v>28</v>
      </c>
      <c r="D661" s="58"/>
      <c r="E661" s="59"/>
      <c r="F661" s="59" t="s">
        <v>554</v>
      </c>
      <c r="G661" s="59"/>
      <c r="H661" s="59"/>
      <c r="I661" s="59"/>
      <c r="J661" s="59"/>
      <c r="K661" s="59"/>
      <c r="L661" s="59"/>
      <c r="M661" s="59"/>
      <c r="N661" s="59"/>
      <c r="O661" s="130"/>
      <c r="P661" s="39"/>
      <c r="Q661" s="32"/>
    </row>
    <row r="662" spans="1:17" ht="16.5" thickBot="1">
      <c r="A662" s="1"/>
    </row>
    <row r="663" spans="1:17" ht="19.5" thickBot="1">
      <c r="A663" s="6"/>
      <c r="B663" s="7"/>
      <c r="C663" s="51"/>
      <c r="D663" s="52" t="s">
        <v>2</v>
      </c>
      <c r="E663" s="52"/>
      <c r="F663" s="52"/>
      <c r="G663" s="53"/>
      <c r="H663" s="60"/>
      <c r="I663" s="1140" t="s">
        <v>34</v>
      </c>
      <c r="J663" s="1141"/>
      <c r="K663" s="60"/>
      <c r="L663" s="1140" t="s">
        <v>35</v>
      </c>
      <c r="M663" s="1141"/>
      <c r="N663" s="60"/>
      <c r="O663" s="69"/>
      <c r="P663" s="70" t="s">
        <v>9</v>
      </c>
      <c r="Q663" s="53"/>
    </row>
    <row r="664" spans="1:17" ht="73.5" thickBot="1">
      <c r="A664" s="90" t="s">
        <v>39</v>
      </c>
      <c r="B664" s="46"/>
      <c r="C664" s="54" t="s">
        <v>92</v>
      </c>
      <c r="D664" s="55" t="s">
        <v>93</v>
      </c>
      <c r="E664" s="56" t="s">
        <v>29</v>
      </c>
      <c r="F664" s="56" t="s">
        <v>30</v>
      </c>
      <c r="G664" s="57" t="s">
        <v>31</v>
      </c>
      <c r="H664" s="50"/>
      <c r="I664" s="54" t="s">
        <v>15</v>
      </c>
      <c r="J664" s="57" t="s">
        <v>32</v>
      </c>
      <c r="K664" s="50"/>
      <c r="L664" s="54" t="s">
        <v>15</v>
      </c>
      <c r="M664" s="57" t="s">
        <v>32</v>
      </c>
      <c r="N664" s="50"/>
      <c r="O664" s="54" t="s">
        <v>15</v>
      </c>
      <c r="P664" s="56" t="s">
        <v>32</v>
      </c>
      <c r="Q664" s="71" t="s">
        <v>9</v>
      </c>
    </row>
    <row r="665" spans="1:17" ht="16.5" thickBot="1">
      <c r="A665" s="20"/>
      <c r="H665" s="4"/>
      <c r="K665" s="4"/>
      <c r="N665" s="4"/>
    </row>
    <row r="666" spans="1:17">
      <c r="A666" s="273"/>
      <c r="B666" s="84" t="s">
        <v>19</v>
      </c>
      <c r="C666" s="226">
        <v>503</v>
      </c>
      <c r="D666" s="227">
        <v>0</v>
      </c>
      <c r="E666" s="227">
        <v>70</v>
      </c>
      <c r="F666" s="227">
        <v>48</v>
      </c>
      <c r="G666" s="228">
        <v>8</v>
      </c>
      <c r="H666" s="23"/>
      <c r="I666" s="226"/>
      <c r="J666" s="228"/>
      <c r="K666" s="23"/>
      <c r="L666" s="226"/>
      <c r="M666" s="228"/>
      <c r="N666" s="23"/>
      <c r="O666" s="235">
        <f>C666+I666+L666</f>
        <v>503</v>
      </c>
      <c r="P666" s="236">
        <f>D666+E666+F666+G666+J666+M666</f>
        <v>126</v>
      </c>
      <c r="Q666" s="237">
        <f>SUM(O666:P666)</f>
        <v>629</v>
      </c>
    </row>
    <row r="667" spans="1:17">
      <c r="A667" s="680" t="s">
        <v>555</v>
      </c>
      <c r="B667" s="85" t="s">
        <v>21</v>
      </c>
      <c r="C667" s="229">
        <v>464</v>
      </c>
      <c r="D667" s="230">
        <v>0</v>
      </c>
      <c r="E667" s="230">
        <v>64</v>
      </c>
      <c r="F667" s="230">
        <v>36</v>
      </c>
      <c r="G667" s="231">
        <v>7</v>
      </c>
      <c r="H667" s="23"/>
      <c r="I667" s="229"/>
      <c r="J667" s="231"/>
      <c r="K667" s="23"/>
      <c r="L667" s="229"/>
      <c r="M667" s="231"/>
      <c r="N667" s="23"/>
      <c r="O667" s="401">
        <f t="shared" ref="O667:O668" si="413">C667+I667+L667</f>
        <v>464</v>
      </c>
      <c r="P667" s="402">
        <f>D666+E667+F667+G667+J667+M667</f>
        <v>107</v>
      </c>
      <c r="Q667" s="406">
        <f t="shared" ref="Q667:Q668" si="414">SUM(O667:P667)</f>
        <v>571</v>
      </c>
    </row>
    <row r="668" spans="1:17" ht="16.5" thickBot="1">
      <c r="A668" s="602"/>
      <c r="B668" s="86" t="s">
        <v>22</v>
      </c>
      <c r="C668" s="232">
        <v>0</v>
      </c>
      <c r="D668" s="233">
        <v>0</v>
      </c>
      <c r="E668" s="233">
        <v>0</v>
      </c>
      <c r="F668" s="233">
        <v>0</v>
      </c>
      <c r="G668" s="234">
        <v>0</v>
      </c>
      <c r="H668" s="23"/>
      <c r="I668" s="232"/>
      <c r="J668" s="234"/>
      <c r="K668" s="23"/>
      <c r="L668" s="232"/>
      <c r="M668" s="234"/>
      <c r="N668" s="23"/>
      <c r="O668" s="403">
        <f t="shared" si="413"/>
        <v>0</v>
      </c>
      <c r="P668" s="404">
        <f t="shared" ref="P668" si="415">D668+E668+F668+G668+J668+M668</f>
        <v>0</v>
      </c>
      <c r="Q668" s="407">
        <f t="shared" si="414"/>
        <v>0</v>
      </c>
    </row>
    <row r="669" spans="1:17" ht="16.5" thickBot="1">
      <c r="A669" s="14"/>
      <c r="C669" s="20"/>
      <c r="D669" s="20"/>
      <c r="E669" s="20"/>
      <c r="F669" s="20"/>
      <c r="G669" s="20"/>
      <c r="H669" s="23"/>
      <c r="I669" s="20"/>
      <c r="J669" s="20"/>
      <c r="K669" s="23"/>
      <c r="L669" s="20"/>
      <c r="M669" s="20"/>
      <c r="N669" s="23"/>
      <c r="O669" s="20"/>
      <c r="P669" s="20"/>
      <c r="Q669" s="20"/>
    </row>
    <row r="670" spans="1:17">
      <c r="A670" s="273"/>
      <c r="B670" s="84" t="s">
        <v>19</v>
      </c>
      <c r="C670" s="226"/>
      <c r="D670" s="227"/>
      <c r="E670" s="227"/>
      <c r="F670" s="227"/>
      <c r="G670" s="228"/>
      <c r="H670" s="23"/>
      <c r="I670" s="226">
        <v>239</v>
      </c>
      <c r="J670" s="228">
        <v>41</v>
      </c>
      <c r="K670" s="23"/>
      <c r="L670" s="226">
        <v>241</v>
      </c>
      <c r="M670" s="228">
        <v>3</v>
      </c>
      <c r="N670" s="23"/>
      <c r="O670" s="235">
        <f>C670+I670+L670</f>
        <v>480</v>
      </c>
      <c r="P670" s="236">
        <f>D670+E670+F670+G670+J670+M670</f>
        <v>44</v>
      </c>
      <c r="Q670" s="237">
        <f>SUM(O670:P670)</f>
        <v>524</v>
      </c>
    </row>
    <row r="671" spans="1:17">
      <c r="A671" s="680" t="s">
        <v>556</v>
      </c>
      <c r="B671" s="85" t="s">
        <v>21</v>
      </c>
      <c r="C671" s="229"/>
      <c r="D671" s="230"/>
      <c r="E671" s="230"/>
      <c r="F671" s="230"/>
      <c r="G671" s="231"/>
      <c r="H671" s="23"/>
      <c r="I671" s="229">
        <v>230</v>
      </c>
      <c r="J671" s="231">
        <v>39</v>
      </c>
      <c r="K671" s="23"/>
      <c r="L671" s="229">
        <v>228</v>
      </c>
      <c r="M671" s="231">
        <v>2</v>
      </c>
      <c r="N671" s="23"/>
      <c r="O671" s="401">
        <f t="shared" ref="O671:O672" si="416">C671+I671+L671</f>
        <v>458</v>
      </c>
      <c r="P671" s="402">
        <f t="shared" ref="P671:P672" si="417">D671+E671+F671+G671+J671+M671</f>
        <v>41</v>
      </c>
      <c r="Q671" s="406">
        <f t="shared" ref="Q671:Q672" si="418">SUM(O671:P671)</f>
        <v>499</v>
      </c>
    </row>
    <row r="672" spans="1:17" ht="16.5" thickBot="1">
      <c r="A672" s="602"/>
      <c r="B672" s="86" t="s">
        <v>22</v>
      </c>
      <c r="C672" s="232"/>
      <c r="D672" s="233"/>
      <c r="E672" s="233"/>
      <c r="F672" s="233"/>
      <c r="G672" s="234"/>
      <c r="H672" s="23"/>
      <c r="I672" s="232">
        <v>0</v>
      </c>
      <c r="J672" s="234">
        <v>0</v>
      </c>
      <c r="K672" s="23"/>
      <c r="L672" s="232">
        <v>0</v>
      </c>
      <c r="M672" s="234">
        <v>0</v>
      </c>
      <c r="N672" s="23"/>
      <c r="O672" s="403">
        <f t="shared" si="416"/>
        <v>0</v>
      </c>
      <c r="P672" s="404">
        <f t="shared" si="417"/>
        <v>0</v>
      </c>
      <c r="Q672" s="407">
        <f t="shared" si="418"/>
        <v>0</v>
      </c>
    </row>
    <row r="673" spans="1:17" ht="16.5" thickBot="1">
      <c r="A673" s="14"/>
      <c r="C673" s="20"/>
      <c r="D673" s="20"/>
      <c r="E673" s="20"/>
      <c r="F673" s="20"/>
      <c r="G673" s="20"/>
      <c r="H673" s="23"/>
      <c r="I673" s="20"/>
      <c r="J673" s="20"/>
      <c r="K673" s="23"/>
      <c r="L673" s="20"/>
      <c r="M673" s="20"/>
      <c r="N673" s="23"/>
      <c r="O673" s="20"/>
      <c r="P673" s="20"/>
      <c r="Q673" s="20"/>
    </row>
    <row r="674" spans="1:17">
      <c r="A674" s="273"/>
      <c r="B674" s="84" t="s">
        <v>19</v>
      </c>
      <c r="C674" s="226"/>
      <c r="D674" s="227"/>
      <c r="E674" s="227"/>
      <c r="F674" s="227"/>
      <c r="G674" s="228"/>
      <c r="H674" s="23"/>
      <c r="I674" s="226">
        <v>107</v>
      </c>
      <c r="J674" s="228">
        <v>115</v>
      </c>
      <c r="K674" s="23"/>
      <c r="L674" s="226">
        <v>187</v>
      </c>
      <c r="M674" s="228">
        <v>17</v>
      </c>
      <c r="N674" s="23"/>
      <c r="O674" s="235">
        <f>C674+I674+L674</f>
        <v>294</v>
      </c>
      <c r="P674" s="236">
        <f>D674+E674+F674+G674+J674+M674</f>
        <v>132</v>
      </c>
      <c r="Q674" s="237">
        <f>SUM(O674:P674)</f>
        <v>426</v>
      </c>
    </row>
    <row r="675" spans="1:17">
      <c r="A675" s="680" t="s">
        <v>557</v>
      </c>
      <c r="B675" s="85" t="s">
        <v>21</v>
      </c>
      <c r="C675" s="229"/>
      <c r="D675" s="230"/>
      <c r="E675" s="230"/>
      <c r="F675" s="230"/>
      <c r="G675" s="231"/>
      <c r="H675" s="23"/>
      <c r="I675" s="229">
        <v>98</v>
      </c>
      <c r="J675" s="231">
        <v>108</v>
      </c>
      <c r="K675" s="23"/>
      <c r="L675" s="229">
        <v>176</v>
      </c>
      <c r="M675" s="231">
        <v>17</v>
      </c>
      <c r="N675" s="23"/>
      <c r="O675" s="401">
        <f t="shared" ref="O675:O676" si="419">C675+I675+L675</f>
        <v>274</v>
      </c>
      <c r="P675" s="402">
        <f t="shared" ref="P675:P676" si="420">D675+E675+F675+G675+J675+M675</f>
        <v>125</v>
      </c>
      <c r="Q675" s="406">
        <f t="shared" ref="Q675:Q676" si="421">SUM(O675:P675)</f>
        <v>399</v>
      </c>
    </row>
    <row r="676" spans="1:17" ht="16.5" thickBot="1">
      <c r="A676" s="602"/>
      <c r="B676" s="86" t="s">
        <v>22</v>
      </c>
      <c r="C676" s="232"/>
      <c r="D676" s="233"/>
      <c r="E676" s="233"/>
      <c r="F676" s="233"/>
      <c r="G676" s="234"/>
      <c r="H676" s="23"/>
      <c r="I676" s="232">
        <v>0</v>
      </c>
      <c r="J676" s="234">
        <v>0</v>
      </c>
      <c r="K676" s="23"/>
      <c r="L676" s="232">
        <v>0</v>
      </c>
      <c r="M676" s="234">
        <v>0</v>
      </c>
      <c r="N676" s="23"/>
      <c r="O676" s="403">
        <f t="shared" si="419"/>
        <v>0</v>
      </c>
      <c r="P676" s="404">
        <f t="shared" si="420"/>
        <v>0</v>
      </c>
      <c r="Q676" s="407">
        <f t="shared" si="421"/>
        <v>0</v>
      </c>
    </row>
    <row r="677" spans="1:17" ht="16.5" thickBot="1">
      <c r="A677" s="14"/>
      <c r="C677" s="20"/>
      <c r="D677" s="20"/>
      <c r="E677" s="20"/>
      <c r="F677" s="20"/>
      <c r="G677" s="20"/>
      <c r="H677" s="23"/>
      <c r="I677" s="20"/>
      <c r="J677" s="20"/>
      <c r="K677" s="23"/>
      <c r="L677" s="20"/>
      <c r="M677" s="20"/>
      <c r="N677" s="23"/>
      <c r="O677" s="20"/>
      <c r="P677" s="20"/>
      <c r="Q677" s="20"/>
    </row>
    <row r="678" spans="1:17">
      <c r="A678" s="273"/>
      <c r="B678" s="84" t="s">
        <v>19</v>
      </c>
      <c r="C678" s="226"/>
      <c r="D678" s="227"/>
      <c r="E678" s="227"/>
      <c r="F678" s="227"/>
      <c r="G678" s="228"/>
      <c r="H678" s="23"/>
      <c r="I678" s="226"/>
      <c r="J678" s="228"/>
      <c r="K678" s="23"/>
      <c r="L678" s="226">
        <v>1</v>
      </c>
      <c r="M678" s="228">
        <v>0</v>
      </c>
      <c r="N678" s="23"/>
      <c r="O678" s="235">
        <f>C678+I678+L678</f>
        <v>1</v>
      </c>
      <c r="P678" s="236">
        <f>D678+E678+F678+G678+J678+M678</f>
        <v>0</v>
      </c>
      <c r="Q678" s="237">
        <f>SUM(O678:P678)</f>
        <v>1</v>
      </c>
    </row>
    <row r="679" spans="1:17">
      <c r="A679" s="680" t="s">
        <v>1057</v>
      </c>
      <c r="B679" s="85" t="s">
        <v>21</v>
      </c>
      <c r="C679" s="229"/>
      <c r="D679" s="230"/>
      <c r="E679" s="230"/>
      <c r="F679" s="230"/>
      <c r="G679" s="231"/>
      <c r="H679" s="23"/>
      <c r="I679" s="229"/>
      <c r="J679" s="231"/>
      <c r="K679" s="23"/>
      <c r="L679" s="229">
        <v>1</v>
      </c>
      <c r="M679" s="231">
        <v>0</v>
      </c>
      <c r="N679" s="23"/>
      <c r="O679" s="401">
        <f t="shared" ref="O679:O680" si="422">C679+I679+L679</f>
        <v>1</v>
      </c>
      <c r="P679" s="402">
        <f t="shared" ref="P679:P680" si="423">D679+E679+F679+G679+J679+M679</f>
        <v>0</v>
      </c>
      <c r="Q679" s="406">
        <f t="shared" ref="Q679:Q680" si="424">SUM(O679:P679)</f>
        <v>1</v>
      </c>
    </row>
    <row r="680" spans="1:17" ht="16.5" thickBot="1">
      <c r="A680" s="602"/>
      <c r="B680" s="86" t="s">
        <v>22</v>
      </c>
      <c r="C680" s="232"/>
      <c r="D680" s="233"/>
      <c r="E680" s="233"/>
      <c r="F680" s="233"/>
      <c r="G680" s="234"/>
      <c r="H680" s="23"/>
      <c r="I680" s="232"/>
      <c r="J680" s="234"/>
      <c r="K680" s="23"/>
      <c r="L680" s="232">
        <v>0</v>
      </c>
      <c r="M680" s="234">
        <v>0</v>
      </c>
      <c r="N680" s="23"/>
      <c r="O680" s="403">
        <f t="shared" si="422"/>
        <v>0</v>
      </c>
      <c r="P680" s="404">
        <f t="shared" si="423"/>
        <v>0</v>
      </c>
      <c r="Q680" s="407">
        <f t="shared" si="424"/>
        <v>0</v>
      </c>
    </row>
    <row r="681" spans="1:17" ht="16.5" thickBot="1">
      <c r="A681" s="14"/>
      <c r="C681" s="20"/>
      <c r="D681" s="20"/>
      <c r="E681" s="20"/>
      <c r="F681" s="20"/>
      <c r="G681" s="20"/>
      <c r="H681" s="23"/>
      <c r="I681" s="20"/>
      <c r="J681" s="20"/>
      <c r="K681" s="23"/>
      <c r="L681" s="20"/>
      <c r="M681" s="20"/>
      <c r="N681" s="23"/>
      <c r="O681" s="20"/>
      <c r="P681" s="20"/>
      <c r="Q681" s="20"/>
    </row>
    <row r="682" spans="1:17">
      <c r="A682" s="273"/>
      <c r="B682" s="84" t="s">
        <v>19</v>
      </c>
      <c r="C682" s="226"/>
      <c r="D682" s="227"/>
      <c r="E682" s="227"/>
      <c r="F682" s="227"/>
      <c r="G682" s="228"/>
      <c r="H682" s="23"/>
      <c r="I682" s="226"/>
      <c r="J682" s="228"/>
      <c r="K682" s="23"/>
      <c r="L682" s="226"/>
      <c r="M682" s="228"/>
      <c r="N682" s="23"/>
      <c r="O682" s="235">
        <f>C682+I682+L682</f>
        <v>0</v>
      </c>
      <c r="P682" s="236">
        <f>D682+E682+F682+G682+J682+M682</f>
        <v>0</v>
      </c>
      <c r="Q682" s="237">
        <f>SUM(O682:P682)</f>
        <v>0</v>
      </c>
    </row>
    <row r="683" spans="1:17">
      <c r="A683" s="680"/>
      <c r="B683" s="85" t="s">
        <v>21</v>
      </c>
      <c r="C683" s="229"/>
      <c r="D683" s="230"/>
      <c r="E683" s="230"/>
      <c r="F683" s="230"/>
      <c r="G683" s="231"/>
      <c r="H683" s="23"/>
      <c r="I683" s="229"/>
      <c r="J683" s="231"/>
      <c r="K683" s="23"/>
      <c r="L683" s="229"/>
      <c r="M683" s="231"/>
      <c r="N683" s="23"/>
      <c r="O683" s="401">
        <f t="shared" ref="O683:O684" si="425">C683+I683+L683</f>
        <v>0</v>
      </c>
      <c r="P683" s="402">
        <f t="shared" ref="P683:P684" si="426">D683+E683+F683+G683+J683+M683</f>
        <v>0</v>
      </c>
      <c r="Q683" s="406">
        <f t="shared" ref="Q683:Q684" si="427">SUM(O683:P683)</f>
        <v>0</v>
      </c>
    </row>
    <row r="684" spans="1:17" ht="16.5" thickBot="1">
      <c r="A684" s="602"/>
      <c r="B684" s="86" t="s">
        <v>22</v>
      </c>
      <c r="C684" s="232"/>
      <c r="D684" s="233"/>
      <c r="E684" s="233"/>
      <c r="F684" s="233"/>
      <c r="G684" s="234"/>
      <c r="H684" s="23"/>
      <c r="I684" s="232"/>
      <c r="J684" s="234"/>
      <c r="K684" s="23"/>
      <c r="L684" s="232"/>
      <c r="M684" s="234"/>
      <c r="N684" s="23"/>
      <c r="O684" s="403">
        <f t="shared" si="425"/>
        <v>0</v>
      </c>
      <c r="P684" s="404">
        <f t="shared" si="426"/>
        <v>0</v>
      </c>
      <c r="Q684" s="407">
        <f t="shared" si="427"/>
        <v>0</v>
      </c>
    </row>
    <row r="685" spans="1:17" ht="16.5" thickBot="1">
      <c r="A685" s="14"/>
      <c r="C685" s="20"/>
      <c r="D685" s="20"/>
      <c r="E685" s="20"/>
      <c r="F685" s="20"/>
      <c r="G685" s="20"/>
      <c r="H685" s="23"/>
      <c r="I685" s="20"/>
      <c r="J685" s="20"/>
      <c r="K685" s="23"/>
      <c r="L685" s="20"/>
      <c r="M685" s="20"/>
      <c r="N685" s="23"/>
      <c r="O685" s="20"/>
      <c r="P685" s="20"/>
      <c r="Q685" s="20"/>
    </row>
    <row r="686" spans="1:17">
      <c r="A686" s="273"/>
      <c r="B686" s="84" t="s">
        <v>19</v>
      </c>
      <c r="C686" s="226"/>
      <c r="D686" s="227"/>
      <c r="E686" s="227"/>
      <c r="F686" s="227"/>
      <c r="G686" s="228"/>
      <c r="H686" s="23"/>
      <c r="I686" s="226"/>
      <c r="J686" s="228"/>
      <c r="K686" s="23"/>
      <c r="L686" s="226"/>
      <c r="M686" s="228"/>
      <c r="N686" s="23"/>
      <c r="O686" s="235">
        <f>C686+I686+L686</f>
        <v>0</v>
      </c>
      <c r="P686" s="236">
        <f>D686+E686+F686+G686+J686+M686</f>
        <v>0</v>
      </c>
      <c r="Q686" s="237">
        <f>SUM(O686:P686)</f>
        <v>0</v>
      </c>
    </row>
    <row r="687" spans="1:17">
      <c r="A687" s="680"/>
      <c r="B687" s="85" t="s">
        <v>21</v>
      </c>
      <c r="C687" s="229"/>
      <c r="D687" s="230"/>
      <c r="E687" s="230"/>
      <c r="F687" s="230"/>
      <c r="G687" s="231"/>
      <c r="H687" s="23"/>
      <c r="I687" s="229"/>
      <c r="J687" s="231"/>
      <c r="K687" s="23"/>
      <c r="L687" s="229"/>
      <c r="M687" s="231"/>
      <c r="N687" s="23"/>
      <c r="O687" s="401">
        <f t="shared" ref="O687:O688" si="428">C687+I687+L687</f>
        <v>0</v>
      </c>
      <c r="P687" s="402">
        <f t="shared" ref="P687:P688" si="429">D687+E687+F687+G687+J687+M687</f>
        <v>0</v>
      </c>
      <c r="Q687" s="406">
        <f t="shared" ref="Q687:Q688" si="430">SUM(O687:P687)</f>
        <v>0</v>
      </c>
    </row>
    <row r="688" spans="1:17" ht="16.5" thickBot="1">
      <c r="A688" s="602"/>
      <c r="B688" s="86" t="s">
        <v>22</v>
      </c>
      <c r="C688" s="232"/>
      <c r="D688" s="233"/>
      <c r="E688" s="233"/>
      <c r="F688" s="233"/>
      <c r="G688" s="234"/>
      <c r="H688" s="23"/>
      <c r="I688" s="232"/>
      <c r="J688" s="234"/>
      <c r="K688" s="23"/>
      <c r="L688" s="232"/>
      <c r="M688" s="234"/>
      <c r="N688" s="23"/>
      <c r="O688" s="403">
        <f t="shared" si="428"/>
        <v>0</v>
      </c>
      <c r="P688" s="404">
        <f t="shared" si="429"/>
        <v>0</v>
      </c>
      <c r="Q688" s="407">
        <f t="shared" si="430"/>
        <v>0</v>
      </c>
    </row>
    <row r="689" spans="1:17" ht="16.5" thickBot="1">
      <c r="A689" s="14"/>
      <c r="C689" s="20"/>
      <c r="D689" s="20"/>
      <c r="E689" s="20"/>
      <c r="F689" s="20"/>
      <c r="G689" s="20"/>
      <c r="H689" s="23"/>
      <c r="I689" s="20"/>
      <c r="J689" s="20"/>
      <c r="K689" s="23"/>
      <c r="L689" s="20"/>
      <c r="M689" s="20"/>
      <c r="N689" s="23"/>
      <c r="O689" s="20"/>
      <c r="P689" s="20"/>
      <c r="Q689" s="20"/>
    </row>
    <row r="690" spans="1:17">
      <c r="A690" s="273"/>
      <c r="B690" s="84" t="s">
        <v>19</v>
      </c>
      <c r="C690" s="226"/>
      <c r="D690" s="227"/>
      <c r="E690" s="227"/>
      <c r="F690" s="227"/>
      <c r="G690" s="228"/>
      <c r="H690" s="23"/>
      <c r="I690" s="226"/>
      <c r="J690" s="228"/>
      <c r="K690" s="23"/>
      <c r="L690" s="226"/>
      <c r="M690" s="228"/>
      <c r="N690" s="23"/>
      <c r="O690" s="235">
        <f>C690+I690+L690</f>
        <v>0</v>
      </c>
      <c r="P690" s="236">
        <f>D690+E690+F690+G690+J690+M690</f>
        <v>0</v>
      </c>
      <c r="Q690" s="237">
        <f>SUM(O690:P690)</f>
        <v>0</v>
      </c>
    </row>
    <row r="691" spans="1:17">
      <c r="A691" s="680"/>
      <c r="B691" s="85" t="s">
        <v>21</v>
      </c>
      <c r="C691" s="229"/>
      <c r="D691" s="230"/>
      <c r="E691" s="230"/>
      <c r="F691" s="230"/>
      <c r="G691" s="231"/>
      <c r="H691" s="23"/>
      <c r="I691" s="229"/>
      <c r="J691" s="231"/>
      <c r="K691" s="23"/>
      <c r="L691" s="229"/>
      <c r="M691" s="231"/>
      <c r="N691" s="23"/>
      <c r="O691" s="401">
        <f t="shared" ref="O691:O692" si="431">C691+I691+L691</f>
        <v>0</v>
      </c>
      <c r="P691" s="402">
        <f t="shared" ref="P691:P692" si="432">D691+E691+F691+G691+J691+M691</f>
        <v>0</v>
      </c>
      <c r="Q691" s="406">
        <f t="shared" ref="Q691:Q692" si="433">SUM(O691:P691)</f>
        <v>0</v>
      </c>
    </row>
    <row r="692" spans="1:17" ht="16.5" thickBot="1">
      <c r="A692" s="602"/>
      <c r="B692" s="86" t="s">
        <v>22</v>
      </c>
      <c r="C692" s="232"/>
      <c r="D692" s="233"/>
      <c r="E692" s="233"/>
      <c r="F692" s="233"/>
      <c r="G692" s="234"/>
      <c r="H692" s="23"/>
      <c r="I692" s="232"/>
      <c r="J692" s="234"/>
      <c r="K692" s="23"/>
      <c r="L692" s="232"/>
      <c r="M692" s="234"/>
      <c r="N692" s="23"/>
      <c r="O692" s="403">
        <f t="shared" si="431"/>
        <v>0</v>
      </c>
      <c r="P692" s="404">
        <f t="shared" si="432"/>
        <v>0</v>
      </c>
      <c r="Q692" s="407">
        <f t="shared" si="433"/>
        <v>0</v>
      </c>
    </row>
    <row r="693" spans="1:17" ht="16.5" thickBot="1">
      <c r="A693" s="14"/>
      <c r="C693" s="20"/>
      <c r="D693" s="20"/>
      <c r="E693" s="20"/>
      <c r="F693" s="20"/>
      <c r="G693" s="20"/>
      <c r="H693" s="23"/>
      <c r="I693" s="20"/>
      <c r="J693" s="20"/>
      <c r="K693" s="23"/>
      <c r="L693" s="20"/>
      <c r="M693" s="20"/>
      <c r="N693" s="23"/>
      <c r="O693" s="20"/>
      <c r="P693" s="20"/>
      <c r="Q693" s="20"/>
    </row>
    <row r="694" spans="1:17">
      <c r="A694" s="273"/>
      <c r="B694" s="84" t="s">
        <v>19</v>
      </c>
      <c r="C694" s="226"/>
      <c r="D694" s="227"/>
      <c r="E694" s="227"/>
      <c r="F694" s="227"/>
      <c r="G694" s="228"/>
      <c r="H694" s="23"/>
      <c r="I694" s="226"/>
      <c r="J694" s="228"/>
      <c r="K694" s="23"/>
      <c r="L694" s="226"/>
      <c r="M694" s="228"/>
      <c r="N694" s="23"/>
      <c r="O694" s="235">
        <f>C694+I694+L694</f>
        <v>0</v>
      </c>
      <c r="P694" s="236">
        <f>D694+E694+F694+G694+J694+M694</f>
        <v>0</v>
      </c>
      <c r="Q694" s="237">
        <f>SUM(O694:P694)</f>
        <v>0</v>
      </c>
    </row>
    <row r="695" spans="1:17">
      <c r="A695" s="680"/>
      <c r="B695" s="85" t="s">
        <v>21</v>
      </c>
      <c r="C695" s="229"/>
      <c r="D695" s="230"/>
      <c r="E695" s="230"/>
      <c r="F695" s="230"/>
      <c r="G695" s="231"/>
      <c r="H695" s="23"/>
      <c r="I695" s="229"/>
      <c r="J695" s="231"/>
      <c r="K695" s="23"/>
      <c r="L695" s="229"/>
      <c r="M695" s="231"/>
      <c r="N695" s="23"/>
      <c r="O695" s="401">
        <f t="shared" ref="O695:O696" si="434">C695+I695+L695</f>
        <v>0</v>
      </c>
      <c r="P695" s="402">
        <f t="shared" ref="P695:P696" si="435">D695+E695+F695+G695+J695+M695</f>
        <v>0</v>
      </c>
      <c r="Q695" s="406">
        <f t="shared" ref="Q695:Q696" si="436">SUM(O695:P695)</f>
        <v>0</v>
      </c>
    </row>
    <row r="696" spans="1:17" ht="16.5" thickBot="1">
      <c r="A696" s="602"/>
      <c r="B696" s="86" t="s">
        <v>22</v>
      </c>
      <c r="C696" s="232"/>
      <c r="D696" s="233"/>
      <c r="E696" s="233"/>
      <c r="F696" s="233"/>
      <c r="G696" s="234"/>
      <c r="H696" s="23"/>
      <c r="I696" s="232"/>
      <c r="J696" s="234"/>
      <c r="K696" s="23"/>
      <c r="L696" s="232"/>
      <c r="M696" s="234"/>
      <c r="N696" s="23"/>
      <c r="O696" s="403">
        <f t="shared" si="434"/>
        <v>0</v>
      </c>
      <c r="P696" s="404">
        <f t="shared" si="435"/>
        <v>0</v>
      </c>
      <c r="Q696" s="407">
        <f t="shared" si="436"/>
        <v>0</v>
      </c>
    </row>
    <row r="697" spans="1:17" ht="16.5" thickBot="1">
      <c r="A697" s="14"/>
      <c r="C697" s="20"/>
      <c r="D697" s="20"/>
      <c r="E697" s="20"/>
      <c r="F697" s="20"/>
      <c r="G697" s="20"/>
      <c r="H697" s="23"/>
      <c r="I697" s="20"/>
      <c r="J697" s="20"/>
      <c r="K697" s="23"/>
      <c r="L697" s="20"/>
      <c r="M697" s="20"/>
      <c r="N697" s="23"/>
      <c r="O697" s="20"/>
      <c r="P697" s="20"/>
      <c r="Q697" s="20"/>
    </row>
    <row r="698" spans="1:17">
      <c r="A698" s="273"/>
      <c r="B698" s="84" t="s">
        <v>19</v>
      </c>
      <c r="C698" s="226"/>
      <c r="D698" s="227"/>
      <c r="E698" s="227"/>
      <c r="F698" s="227"/>
      <c r="G698" s="228"/>
      <c r="H698" s="23"/>
      <c r="I698" s="226"/>
      <c r="J698" s="228"/>
      <c r="K698" s="23"/>
      <c r="L698" s="226"/>
      <c r="M698" s="228"/>
      <c r="N698" s="23"/>
      <c r="O698" s="235">
        <f>C698+I698+L698</f>
        <v>0</v>
      </c>
      <c r="P698" s="236">
        <f>D698+E698+F698+G698+J698+M698</f>
        <v>0</v>
      </c>
      <c r="Q698" s="237">
        <f>SUM(O698:P698)</f>
        <v>0</v>
      </c>
    </row>
    <row r="699" spans="1:17">
      <c r="A699" s="680"/>
      <c r="B699" s="85" t="s">
        <v>21</v>
      </c>
      <c r="C699" s="229"/>
      <c r="D699" s="230"/>
      <c r="E699" s="230"/>
      <c r="F699" s="230"/>
      <c r="G699" s="231"/>
      <c r="H699" s="23"/>
      <c r="I699" s="229"/>
      <c r="J699" s="231"/>
      <c r="K699" s="23"/>
      <c r="L699" s="229"/>
      <c r="M699" s="231"/>
      <c r="N699" s="23"/>
      <c r="O699" s="401">
        <f t="shared" ref="O699:O700" si="437">C699+I699+L699</f>
        <v>0</v>
      </c>
      <c r="P699" s="402">
        <f t="shared" ref="P699:P700" si="438">D699+E699+F699+G699+J699+M699</f>
        <v>0</v>
      </c>
      <c r="Q699" s="406">
        <f t="shared" ref="Q699:Q700" si="439">SUM(O699:P699)</f>
        <v>0</v>
      </c>
    </row>
    <row r="700" spans="1:17" ht="16.5" thickBot="1">
      <c r="A700" s="602"/>
      <c r="B700" s="86" t="s">
        <v>22</v>
      </c>
      <c r="C700" s="232"/>
      <c r="D700" s="233"/>
      <c r="E700" s="233"/>
      <c r="F700" s="233"/>
      <c r="G700" s="234"/>
      <c r="H700" s="23"/>
      <c r="I700" s="232"/>
      <c r="J700" s="234"/>
      <c r="K700" s="23"/>
      <c r="L700" s="232"/>
      <c r="M700" s="234"/>
      <c r="N700" s="23"/>
      <c r="O700" s="403">
        <f t="shared" si="437"/>
        <v>0</v>
      </c>
      <c r="P700" s="404">
        <f t="shared" si="438"/>
        <v>0</v>
      </c>
      <c r="Q700" s="407">
        <f t="shared" si="439"/>
        <v>0</v>
      </c>
    </row>
    <row r="701" spans="1:17" ht="16.5" thickBot="1">
      <c r="A701" s="14"/>
      <c r="C701" s="20"/>
      <c r="D701" s="20"/>
      <c r="E701" s="20"/>
      <c r="F701" s="20"/>
      <c r="G701" s="20"/>
      <c r="H701" s="23"/>
      <c r="I701" s="20"/>
      <c r="J701" s="20"/>
      <c r="K701" s="23"/>
      <c r="L701" s="20"/>
      <c r="M701" s="20"/>
      <c r="N701" s="23"/>
      <c r="O701" s="20"/>
      <c r="P701" s="20"/>
      <c r="Q701" s="20"/>
    </row>
    <row r="702" spans="1:17">
      <c r="A702" s="273"/>
      <c r="B702" s="84" t="s">
        <v>19</v>
      </c>
      <c r="C702" s="235">
        <f>+C666+C670+C674+C678+C682+C686+C690+C694+C698</f>
        <v>503</v>
      </c>
      <c r="D702" s="236">
        <f t="shared" ref="D702:G704" si="440">+D666+D670+D674+D678+D682+D686+D690+D694+D698</f>
        <v>0</v>
      </c>
      <c r="E702" s="236">
        <f t="shared" si="440"/>
        <v>70</v>
      </c>
      <c r="F702" s="236">
        <f t="shared" si="440"/>
        <v>48</v>
      </c>
      <c r="G702" s="237">
        <f t="shared" si="440"/>
        <v>8</v>
      </c>
      <c r="H702" s="264"/>
      <c r="I702" s="235">
        <f t="shared" ref="I702:J704" si="441">+I666+I670+I674+I678+I682+I686+I690+I694+I698</f>
        <v>346</v>
      </c>
      <c r="J702" s="237">
        <f t="shared" si="441"/>
        <v>156</v>
      </c>
      <c r="K702" s="264"/>
      <c r="L702" s="235">
        <f t="shared" ref="L702:M704" si="442">+L666+L670+L674+L678+L682+L686+L690+L694+L698</f>
        <v>429</v>
      </c>
      <c r="M702" s="237">
        <f t="shared" si="442"/>
        <v>20</v>
      </c>
      <c r="N702" s="264"/>
      <c r="O702" s="235">
        <f>C702+I702+L702</f>
        <v>1278</v>
      </c>
      <c r="P702" s="236">
        <f>E702+F702+G702+J702+M702</f>
        <v>302</v>
      </c>
      <c r="Q702" s="237">
        <f>SUM(O702:P702)</f>
        <v>1580</v>
      </c>
    </row>
    <row r="703" spans="1:17">
      <c r="A703" s="275" t="s">
        <v>9</v>
      </c>
      <c r="B703" s="85" t="s">
        <v>21</v>
      </c>
      <c r="C703" s="401">
        <f t="shared" ref="C703:C704" si="443">+C667+C671+C675+C679+C683+C687+C691+C695+C699</f>
        <v>464</v>
      </c>
      <c r="D703" s="402">
        <f t="shared" si="440"/>
        <v>0</v>
      </c>
      <c r="E703" s="402">
        <f t="shared" si="440"/>
        <v>64</v>
      </c>
      <c r="F703" s="402">
        <f t="shared" si="440"/>
        <v>36</v>
      </c>
      <c r="G703" s="406">
        <f t="shared" si="440"/>
        <v>7</v>
      </c>
      <c r="H703" s="264"/>
      <c r="I703" s="401">
        <f t="shared" si="441"/>
        <v>328</v>
      </c>
      <c r="J703" s="406">
        <f t="shared" si="441"/>
        <v>147</v>
      </c>
      <c r="K703" s="264"/>
      <c r="L703" s="401">
        <f t="shared" si="442"/>
        <v>405</v>
      </c>
      <c r="M703" s="406">
        <f t="shared" si="442"/>
        <v>19</v>
      </c>
      <c r="N703" s="264"/>
      <c r="O703" s="401">
        <f t="shared" ref="O703:O704" si="444">C703+I703+L703</f>
        <v>1197</v>
      </c>
      <c r="P703" s="402">
        <f>E703+F703+G703+J703+M703</f>
        <v>273</v>
      </c>
      <c r="Q703" s="406">
        <f t="shared" ref="Q703:Q704" si="445">SUM(O703:P703)</f>
        <v>1470</v>
      </c>
    </row>
    <row r="704" spans="1:17" ht="16.5" thickBot="1">
      <c r="A704" s="602"/>
      <c r="B704" s="86" t="s">
        <v>22</v>
      </c>
      <c r="C704" s="403">
        <f t="shared" si="443"/>
        <v>0</v>
      </c>
      <c r="D704" s="404">
        <f t="shared" si="440"/>
        <v>0</v>
      </c>
      <c r="E704" s="404">
        <f t="shared" si="440"/>
        <v>0</v>
      </c>
      <c r="F704" s="404">
        <f t="shared" si="440"/>
        <v>0</v>
      </c>
      <c r="G704" s="407">
        <f t="shared" si="440"/>
        <v>0</v>
      </c>
      <c r="H704" s="264"/>
      <c r="I704" s="403">
        <f t="shared" si="441"/>
        <v>0</v>
      </c>
      <c r="J704" s="407">
        <f t="shared" si="441"/>
        <v>0</v>
      </c>
      <c r="K704" s="264"/>
      <c r="L704" s="403">
        <f t="shared" si="442"/>
        <v>0</v>
      </c>
      <c r="M704" s="407">
        <f t="shared" si="442"/>
        <v>0</v>
      </c>
      <c r="N704" s="264"/>
      <c r="O704" s="403">
        <f t="shared" si="444"/>
        <v>0</v>
      </c>
      <c r="P704" s="404">
        <f t="shared" ref="P704" si="446">D704+E704+F704+G704+J704+M704</f>
        <v>0</v>
      </c>
      <c r="Q704" s="407">
        <f t="shared" si="445"/>
        <v>0</v>
      </c>
    </row>
    <row r="705" spans="1:17" ht="16.5" thickBot="1">
      <c r="A705" s="633"/>
      <c r="B705" s="24"/>
      <c r="C705" s="264"/>
      <c r="D705" s="264"/>
      <c r="E705" s="264"/>
      <c r="F705" s="264"/>
      <c r="G705" s="264"/>
      <c r="H705" s="264"/>
      <c r="I705" s="264"/>
      <c r="J705" s="264"/>
      <c r="K705" s="264"/>
      <c r="L705" s="264"/>
      <c r="M705" s="264"/>
      <c r="N705" s="264"/>
      <c r="O705" s="264"/>
      <c r="P705" s="264"/>
      <c r="Q705" s="264"/>
    </row>
    <row r="706" spans="1:17">
      <c r="A706" s="896" t="s">
        <v>9</v>
      </c>
      <c r="B706" s="84" t="s">
        <v>19</v>
      </c>
      <c r="C706" s="235">
        <f>+C702</f>
        <v>503</v>
      </c>
      <c r="D706" s="236">
        <f t="shared" ref="D706:G706" si="447">+D702</f>
        <v>0</v>
      </c>
      <c r="E706" s="236">
        <f t="shared" si="447"/>
        <v>70</v>
      </c>
      <c r="F706" s="236">
        <f t="shared" si="447"/>
        <v>48</v>
      </c>
      <c r="G706" s="237">
        <f t="shared" si="447"/>
        <v>8</v>
      </c>
      <c r="H706" s="264"/>
      <c r="I706" s="235">
        <f t="shared" ref="I706:J708" si="448">+I702</f>
        <v>346</v>
      </c>
      <c r="J706" s="237">
        <f t="shared" si="448"/>
        <v>156</v>
      </c>
      <c r="K706" s="264"/>
      <c r="L706" s="235">
        <f t="shared" ref="L706:M708" si="449">+L702</f>
        <v>429</v>
      </c>
      <c r="M706" s="237">
        <f t="shared" si="449"/>
        <v>20</v>
      </c>
      <c r="N706" s="264"/>
      <c r="O706" s="235">
        <f>C706+I706+L706</f>
        <v>1278</v>
      </c>
      <c r="P706" s="236">
        <f>E706+F706+G706+J706+M706</f>
        <v>302</v>
      </c>
      <c r="Q706" s="237">
        <f>SUM(O706:P706)</f>
        <v>1580</v>
      </c>
    </row>
    <row r="707" spans="1:17">
      <c r="A707" s="897" t="s">
        <v>97</v>
      </c>
      <c r="B707" s="85" t="s">
        <v>21</v>
      </c>
      <c r="C707" s="401">
        <f t="shared" ref="C707:G708" si="450">+C703</f>
        <v>464</v>
      </c>
      <c r="D707" s="402">
        <f t="shared" si="450"/>
        <v>0</v>
      </c>
      <c r="E707" s="402">
        <f t="shared" si="450"/>
        <v>64</v>
      </c>
      <c r="F707" s="402">
        <f t="shared" si="450"/>
        <v>36</v>
      </c>
      <c r="G707" s="406">
        <f t="shared" si="450"/>
        <v>7</v>
      </c>
      <c r="H707" s="264"/>
      <c r="I707" s="401">
        <f t="shared" si="448"/>
        <v>328</v>
      </c>
      <c r="J707" s="406">
        <f t="shared" si="448"/>
        <v>147</v>
      </c>
      <c r="K707" s="264"/>
      <c r="L707" s="401">
        <f t="shared" si="449"/>
        <v>405</v>
      </c>
      <c r="M707" s="406">
        <f t="shared" si="449"/>
        <v>19</v>
      </c>
      <c r="N707" s="264"/>
      <c r="O707" s="401">
        <f t="shared" ref="O707:O708" si="451">C707+I707+L707</f>
        <v>1197</v>
      </c>
      <c r="P707" s="402">
        <f>E707+F707+G707+J707+M707</f>
        <v>273</v>
      </c>
      <c r="Q707" s="406">
        <f t="shared" ref="Q707:Q708" si="452">SUM(O707:P707)</f>
        <v>1470</v>
      </c>
    </row>
    <row r="708" spans="1:17" ht="16.5" thickBot="1">
      <c r="A708" s="898" t="s">
        <v>98</v>
      </c>
      <c r="B708" s="86" t="s">
        <v>22</v>
      </c>
      <c r="C708" s="403">
        <f t="shared" si="450"/>
        <v>0</v>
      </c>
      <c r="D708" s="404">
        <f t="shared" si="450"/>
        <v>0</v>
      </c>
      <c r="E708" s="404">
        <f t="shared" si="450"/>
        <v>0</v>
      </c>
      <c r="F708" s="404">
        <f t="shared" si="450"/>
        <v>0</v>
      </c>
      <c r="G708" s="407">
        <f t="shared" si="450"/>
        <v>0</v>
      </c>
      <c r="H708" s="264"/>
      <c r="I708" s="403">
        <f t="shared" si="448"/>
        <v>0</v>
      </c>
      <c r="J708" s="407">
        <f t="shared" si="448"/>
        <v>0</v>
      </c>
      <c r="K708" s="264"/>
      <c r="L708" s="403">
        <f t="shared" si="449"/>
        <v>0</v>
      </c>
      <c r="M708" s="407">
        <f t="shared" si="449"/>
        <v>0</v>
      </c>
      <c r="N708" s="264"/>
      <c r="O708" s="403">
        <f t="shared" si="451"/>
        <v>0</v>
      </c>
      <c r="P708" s="404">
        <f t="shared" ref="P708" si="453">D708+E708+F708+G708+J708+M708</f>
        <v>0</v>
      </c>
      <c r="Q708" s="407">
        <f t="shared" si="452"/>
        <v>0</v>
      </c>
    </row>
    <row r="709" spans="1:17">
      <c r="A709" s="89" t="s">
        <v>40</v>
      </c>
      <c r="B709" s="24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</row>
    <row r="710" spans="1:17">
      <c r="A710" s="89"/>
      <c r="B710" s="24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</row>
    <row r="711" spans="1:17">
      <c r="A711" s="89" t="s">
        <v>115</v>
      </c>
      <c r="B711" s="24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</row>
    <row r="712" spans="1:17">
      <c r="A712" s="89" t="s">
        <v>116</v>
      </c>
      <c r="B712" s="24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</row>
    <row r="713" spans="1:17">
      <c r="A713" s="154" t="s">
        <v>123</v>
      </c>
      <c r="B713" s="24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</row>
    <row r="714" spans="1:17">
      <c r="A714" s="154" t="s">
        <v>147</v>
      </c>
      <c r="B714" s="24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</row>
    <row r="715" spans="1:17">
      <c r="A715" s="154"/>
      <c r="B715" s="24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</row>
    <row r="716" spans="1:17" ht="18.75">
      <c r="A716" s="1130" t="s">
        <v>26</v>
      </c>
      <c r="B716" s="1130"/>
      <c r="C716" s="1130"/>
      <c r="D716" s="1130"/>
      <c r="E716" s="1130"/>
      <c r="F716" s="1130"/>
      <c r="G716" s="1130"/>
      <c r="H716" s="1130"/>
      <c r="I716" s="1130"/>
      <c r="J716" s="1130"/>
      <c r="K716" s="1130"/>
      <c r="L716" s="1130"/>
      <c r="M716" s="1130"/>
      <c r="N716" s="1130"/>
      <c r="O716" s="1130"/>
      <c r="P716" s="1130"/>
      <c r="Q716" s="1130"/>
    </row>
    <row r="717" spans="1:17" ht="16.5" thickBot="1">
      <c r="A717" s="1112" t="s">
        <v>27</v>
      </c>
      <c r="B717" s="1112"/>
      <c r="C717" s="1112"/>
      <c r="D717" s="1112"/>
      <c r="E717" s="1112"/>
      <c r="F717" s="1112"/>
      <c r="G717" s="1112"/>
      <c r="H717" s="1112"/>
      <c r="I717" s="1112"/>
      <c r="J717" s="1112"/>
      <c r="K717" s="1112"/>
      <c r="L717" s="1112"/>
      <c r="M717" s="1112"/>
      <c r="N717" s="1112"/>
      <c r="O717" s="1112"/>
      <c r="P717" s="1112"/>
      <c r="Q717" s="1112"/>
    </row>
    <row r="718" spans="1:17" ht="24" thickBot="1">
      <c r="A718" s="1142" t="s">
        <v>51</v>
      </c>
      <c r="B718" s="1143"/>
      <c r="C718" s="1143"/>
      <c r="D718" s="1143"/>
      <c r="E718" s="1143"/>
      <c r="F718" s="1143"/>
      <c r="G718" s="1143"/>
      <c r="H718" s="1143"/>
      <c r="I718" s="1143"/>
      <c r="J718" s="1143"/>
      <c r="K718" s="1143"/>
      <c r="L718" s="1143"/>
      <c r="M718" s="1143"/>
      <c r="N718" s="1143"/>
      <c r="O718" s="1143"/>
      <c r="P718" s="1143"/>
      <c r="Q718" s="1144"/>
    </row>
    <row r="719" spans="1:17" ht="16.5" thickBot="1">
      <c r="A719" s="33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</row>
    <row r="720" spans="1:17" ht="16.5">
      <c r="A720" s="40" t="s">
        <v>149</v>
      </c>
      <c r="B720" s="41"/>
      <c r="C720" s="41" t="s">
        <v>166</v>
      </c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34"/>
      <c r="P720" s="34"/>
      <c r="Q720" s="35"/>
    </row>
    <row r="721" spans="1:17" ht="17.25" thickBot="1">
      <c r="A721" s="43" t="s">
        <v>342</v>
      </c>
      <c r="B721" s="44"/>
      <c r="C721" s="625" t="s">
        <v>558</v>
      </c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37"/>
      <c r="P721" s="37"/>
      <c r="Q721" s="38"/>
    </row>
    <row r="722" spans="1:17" ht="16.5" thickBot="1">
      <c r="A722" s="33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</row>
    <row r="723" spans="1:17" ht="17.25" thickBot="1">
      <c r="A723" s="32"/>
      <c r="B723" s="32"/>
      <c r="C723" s="58" t="s">
        <v>28</v>
      </c>
      <c r="D723" s="58"/>
      <c r="E723" s="59"/>
      <c r="F723" s="59" t="s">
        <v>554</v>
      </c>
      <c r="G723" s="59"/>
      <c r="H723" s="59"/>
      <c r="I723" s="59"/>
      <c r="J723" s="59"/>
      <c r="K723" s="59"/>
      <c r="L723" s="59"/>
      <c r="M723" s="59"/>
      <c r="N723" s="59"/>
      <c r="O723" s="39"/>
      <c r="P723" s="39"/>
      <c r="Q723" s="32"/>
    </row>
    <row r="724" spans="1:17" ht="16.5" thickBot="1">
      <c r="A724" s="1"/>
    </row>
    <row r="725" spans="1:17" ht="19.5" thickBot="1">
      <c r="A725" s="612" t="s">
        <v>498</v>
      </c>
      <c r="B725" s="7"/>
      <c r="C725" s="51"/>
      <c r="D725" s="52" t="s">
        <v>2</v>
      </c>
      <c r="E725" s="52"/>
      <c r="F725" s="52"/>
      <c r="G725" s="53"/>
      <c r="H725" s="60"/>
      <c r="I725" s="1140" t="s">
        <v>34</v>
      </c>
      <c r="J725" s="1141"/>
      <c r="K725" s="60"/>
      <c r="L725" s="1140" t="s">
        <v>35</v>
      </c>
      <c r="M725" s="1141"/>
      <c r="N725" s="60"/>
      <c r="O725" s="69"/>
      <c r="P725" s="70" t="s">
        <v>9</v>
      </c>
      <c r="Q725" s="53"/>
    </row>
    <row r="726" spans="1:17" ht="73.5" thickBot="1">
      <c r="A726" s="90" t="s">
        <v>39</v>
      </c>
      <c r="B726" s="46"/>
      <c r="C726" s="54" t="s">
        <v>92</v>
      </c>
      <c r="D726" s="55" t="s">
        <v>93</v>
      </c>
      <c r="E726" s="56" t="s">
        <v>29</v>
      </c>
      <c r="F726" s="56" t="s">
        <v>30</v>
      </c>
      <c r="G726" s="57" t="s">
        <v>31</v>
      </c>
      <c r="H726" s="50"/>
      <c r="I726" s="54" t="s">
        <v>15</v>
      </c>
      <c r="J726" s="57" t="s">
        <v>32</v>
      </c>
      <c r="K726" s="50"/>
      <c r="L726" s="54" t="s">
        <v>15</v>
      </c>
      <c r="M726" s="57" t="s">
        <v>32</v>
      </c>
      <c r="N726" s="50"/>
      <c r="O726" s="54" t="s">
        <v>15</v>
      </c>
      <c r="P726" s="56" t="s">
        <v>32</v>
      </c>
      <c r="Q726" s="71" t="s">
        <v>9</v>
      </c>
    </row>
    <row r="727" spans="1:17" ht="16.5" thickBot="1">
      <c r="A727" s="20"/>
      <c r="H727" s="4"/>
      <c r="K727" s="4"/>
      <c r="N727" s="4"/>
    </row>
    <row r="728" spans="1:17">
      <c r="A728" s="273"/>
      <c r="B728" s="84" t="s">
        <v>19</v>
      </c>
      <c r="C728" s="226">
        <v>153</v>
      </c>
      <c r="D728" s="227">
        <v>0</v>
      </c>
      <c r="E728" s="227">
        <v>38</v>
      </c>
      <c r="F728" s="227">
        <v>24</v>
      </c>
      <c r="G728" s="228">
        <v>22</v>
      </c>
      <c r="H728" s="23"/>
      <c r="I728" s="226"/>
      <c r="J728" s="228"/>
      <c r="K728" s="23"/>
      <c r="L728" s="226"/>
      <c r="M728" s="228"/>
      <c r="N728" s="23"/>
      <c r="O728" s="235">
        <f>C728+I728+L728</f>
        <v>153</v>
      </c>
      <c r="P728" s="236">
        <f>D728+E728+F728+G728+J728+M728</f>
        <v>84</v>
      </c>
      <c r="Q728" s="237">
        <f>SUM(O728:P728)</f>
        <v>237</v>
      </c>
    </row>
    <row r="729" spans="1:17">
      <c r="A729" s="680" t="s">
        <v>498</v>
      </c>
      <c r="B729" s="85" t="s">
        <v>21</v>
      </c>
      <c r="C729" s="229">
        <v>131</v>
      </c>
      <c r="D729" s="230">
        <v>0</v>
      </c>
      <c r="E729" s="230">
        <v>33</v>
      </c>
      <c r="F729" s="230">
        <v>14</v>
      </c>
      <c r="G729" s="231">
        <v>9</v>
      </c>
      <c r="H729" s="23"/>
      <c r="I729" s="229"/>
      <c r="J729" s="231"/>
      <c r="K729" s="23"/>
      <c r="L729" s="229"/>
      <c r="M729" s="231"/>
      <c r="N729" s="23"/>
      <c r="O729" s="401">
        <f t="shared" ref="O729:O730" si="454">C729+I729+L729</f>
        <v>131</v>
      </c>
      <c r="P729" s="402">
        <f t="shared" ref="P729:P730" si="455">D729+E729+F729+G729+J729+M729</f>
        <v>56</v>
      </c>
      <c r="Q729" s="406">
        <f t="shared" ref="Q729:Q730" si="456">SUM(O729:P729)</f>
        <v>187</v>
      </c>
    </row>
    <row r="730" spans="1:17" ht="16.5" thickBot="1">
      <c r="A730" s="602"/>
      <c r="B730" s="86" t="s">
        <v>22</v>
      </c>
      <c r="C730" s="232">
        <v>0</v>
      </c>
      <c r="D730" s="233">
        <v>0</v>
      </c>
      <c r="E730" s="233">
        <v>0</v>
      </c>
      <c r="F730" s="233">
        <v>0</v>
      </c>
      <c r="G730" s="234">
        <v>0</v>
      </c>
      <c r="H730" s="23"/>
      <c r="I730" s="232"/>
      <c r="J730" s="234"/>
      <c r="K730" s="23"/>
      <c r="L730" s="232"/>
      <c r="M730" s="234"/>
      <c r="N730" s="23"/>
      <c r="O730" s="403">
        <f t="shared" si="454"/>
        <v>0</v>
      </c>
      <c r="P730" s="404">
        <f t="shared" si="455"/>
        <v>0</v>
      </c>
      <c r="Q730" s="407">
        <f t="shared" si="456"/>
        <v>0</v>
      </c>
    </row>
    <row r="731" spans="1:17" ht="16.5" thickBot="1">
      <c r="A731" s="14"/>
      <c r="C731" s="20"/>
      <c r="D731" s="20"/>
      <c r="E731" s="20"/>
      <c r="F731" s="20"/>
      <c r="G731" s="20"/>
      <c r="H731" s="23"/>
      <c r="I731" s="20"/>
      <c r="J731" s="20"/>
      <c r="K731" s="23"/>
      <c r="L731" s="20"/>
      <c r="M731" s="20"/>
      <c r="N731" s="23"/>
      <c r="O731" s="20"/>
      <c r="P731" s="20"/>
      <c r="Q731" s="20"/>
    </row>
    <row r="732" spans="1:17" ht="15.75" customHeight="1">
      <c r="A732" s="1120" t="s">
        <v>559</v>
      </c>
      <c r="B732" s="84" t="s">
        <v>19</v>
      </c>
      <c r="C732" s="226"/>
      <c r="D732" s="227"/>
      <c r="E732" s="227"/>
      <c r="F732" s="227"/>
      <c r="G732" s="228"/>
      <c r="H732" s="23"/>
      <c r="I732" s="226"/>
      <c r="J732" s="228"/>
      <c r="K732" s="23"/>
      <c r="L732" s="226"/>
      <c r="M732" s="228"/>
      <c r="N732" s="23"/>
      <c r="O732" s="235">
        <f>C732+I732+L732</f>
        <v>0</v>
      </c>
      <c r="P732" s="236">
        <f>D732+E732+F732+G732+J732+M732</f>
        <v>0</v>
      </c>
      <c r="Q732" s="237">
        <f>SUM(O732:P732)</f>
        <v>0</v>
      </c>
    </row>
    <row r="733" spans="1:17">
      <c r="A733" s="1121"/>
      <c r="B733" s="85" t="s">
        <v>21</v>
      </c>
      <c r="C733" s="229"/>
      <c r="D733" s="230"/>
      <c r="E733" s="230"/>
      <c r="F733" s="230"/>
      <c r="G733" s="231"/>
      <c r="H733" s="23"/>
      <c r="I733" s="229"/>
      <c r="J733" s="231"/>
      <c r="K733" s="23"/>
      <c r="L733" s="229"/>
      <c r="M733" s="231"/>
      <c r="N733" s="23"/>
      <c r="O733" s="401">
        <f t="shared" ref="O733:O734" si="457">C733+I733+L733</f>
        <v>0</v>
      </c>
      <c r="P733" s="402">
        <f t="shared" ref="P733:P734" si="458">D733+E733+F733+G733+J733+M733</f>
        <v>0</v>
      </c>
      <c r="Q733" s="406">
        <f t="shared" ref="Q733:Q734" si="459">SUM(O733:P733)</f>
        <v>0</v>
      </c>
    </row>
    <row r="734" spans="1:17" ht="16.5" thickBot="1">
      <c r="A734" s="1122"/>
      <c r="B734" s="86" t="s">
        <v>22</v>
      </c>
      <c r="C734" s="232"/>
      <c r="D734" s="233"/>
      <c r="E734" s="233"/>
      <c r="F734" s="233"/>
      <c r="G734" s="234"/>
      <c r="H734" s="23"/>
      <c r="I734" s="232"/>
      <c r="J734" s="234"/>
      <c r="K734" s="23"/>
      <c r="L734" s="232"/>
      <c r="M734" s="234"/>
      <c r="N734" s="23"/>
      <c r="O734" s="403">
        <f t="shared" si="457"/>
        <v>0</v>
      </c>
      <c r="P734" s="404">
        <f t="shared" si="458"/>
        <v>0</v>
      </c>
      <c r="Q734" s="407">
        <f t="shared" si="459"/>
        <v>0</v>
      </c>
    </row>
    <row r="735" spans="1:17" ht="16.5" thickBot="1">
      <c r="A735" s="14"/>
      <c r="C735" s="20"/>
      <c r="D735" s="20"/>
      <c r="E735" s="20"/>
      <c r="F735" s="20"/>
      <c r="G735" s="20"/>
      <c r="H735" s="23"/>
      <c r="I735" s="20"/>
      <c r="J735" s="20"/>
      <c r="K735" s="23"/>
      <c r="L735" s="20"/>
      <c r="M735" s="20"/>
      <c r="N735" s="23"/>
      <c r="O735" s="20"/>
      <c r="P735" s="20"/>
      <c r="Q735" s="20"/>
    </row>
    <row r="736" spans="1:17">
      <c r="A736" s="1120" t="s">
        <v>560</v>
      </c>
      <c r="B736" s="84" t="s">
        <v>19</v>
      </c>
      <c r="C736" s="226"/>
      <c r="D736" s="227"/>
      <c r="E736" s="227"/>
      <c r="F736" s="227"/>
      <c r="G736" s="228"/>
      <c r="H736" s="23"/>
      <c r="I736" s="226">
        <v>192</v>
      </c>
      <c r="J736" s="228">
        <v>9</v>
      </c>
      <c r="K736" s="23"/>
      <c r="L736" s="226"/>
      <c r="M736" s="228"/>
      <c r="N736" s="23"/>
      <c r="O736" s="235">
        <f>C736+I736+L736</f>
        <v>192</v>
      </c>
      <c r="P736" s="236">
        <f>D736+E736+F736+G736+J736+M736</f>
        <v>9</v>
      </c>
      <c r="Q736" s="237">
        <f>SUM(O736:P736)</f>
        <v>201</v>
      </c>
    </row>
    <row r="737" spans="1:17">
      <c r="A737" s="1121"/>
      <c r="B737" s="85" t="s">
        <v>21</v>
      </c>
      <c r="C737" s="229"/>
      <c r="D737" s="230"/>
      <c r="E737" s="230"/>
      <c r="F737" s="230"/>
      <c r="G737" s="231"/>
      <c r="H737" s="23"/>
      <c r="I737" s="229">
        <v>31</v>
      </c>
      <c r="J737" s="231">
        <v>5</v>
      </c>
      <c r="K737" s="23"/>
      <c r="L737" s="229"/>
      <c r="M737" s="231"/>
      <c r="N737" s="23"/>
      <c r="O737" s="401">
        <f t="shared" ref="O737:O738" si="460">C737+I737+L737</f>
        <v>31</v>
      </c>
      <c r="P737" s="402">
        <f t="shared" ref="P737:P738" si="461">D737+E737+F737+G737+J737+M737</f>
        <v>5</v>
      </c>
      <c r="Q737" s="406">
        <f t="shared" ref="Q737:Q738" si="462">SUM(O737:P737)</f>
        <v>36</v>
      </c>
    </row>
    <row r="738" spans="1:17" ht="16.5" thickBot="1">
      <c r="A738" s="1122"/>
      <c r="B738" s="86" t="s">
        <v>22</v>
      </c>
      <c r="C738" s="232"/>
      <c r="D738" s="233"/>
      <c r="E738" s="233"/>
      <c r="F738" s="233"/>
      <c r="G738" s="234"/>
      <c r="H738" s="23"/>
      <c r="I738" s="232">
        <v>0</v>
      </c>
      <c r="J738" s="234">
        <v>0</v>
      </c>
      <c r="K738" s="23"/>
      <c r="L738" s="232"/>
      <c r="M738" s="234"/>
      <c r="N738" s="23"/>
      <c r="O738" s="403">
        <f t="shared" si="460"/>
        <v>0</v>
      </c>
      <c r="P738" s="404">
        <f t="shared" si="461"/>
        <v>0</v>
      </c>
      <c r="Q738" s="407">
        <f t="shared" si="462"/>
        <v>0</v>
      </c>
    </row>
    <row r="739" spans="1:17" ht="16.5" thickBot="1">
      <c r="A739" s="14"/>
      <c r="C739" s="20"/>
      <c r="D739" s="20"/>
      <c r="E739" s="20"/>
      <c r="F739" s="20"/>
      <c r="G739" s="20"/>
      <c r="H739" s="23"/>
      <c r="I739" s="20"/>
      <c r="J739" s="20"/>
      <c r="K739" s="23"/>
      <c r="L739" s="20"/>
      <c r="M739" s="20"/>
      <c r="N739" s="23"/>
      <c r="O739" s="20"/>
      <c r="P739" s="20"/>
      <c r="Q739" s="20"/>
    </row>
    <row r="740" spans="1:17">
      <c r="A740" s="1163" t="s">
        <v>561</v>
      </c>
      <c r="B740" s="84" t="s">
        <v>19</v>
      </c>
      <c r="C740" s="226"/>
      <c r="D740" s="227"/>
      <c r="E740" s="227"/>
      <c r="F740" s="227"/>
      <c r="G740" s="228"/>
      <c r="H740" s="23"/>
      <c r="I740" s="226">
        <v>130</v>
      </c>
      <c r="J740" s="228">
        <v>13</v>
      </c>
      <c r="K740" s="23"/>
      <c r="L740" s="226"/>
      <c r="M740" s="228"/>
      <c r="N740" s="23"/>
      <c r="O740" s="235">
        <f>C740+I740+L740</f>
        <v>130</v>
      </c>
      <c r="P740" s="236">
        <f>D740+E740+F740+G740+J740+M740</f>
        <v>13</v>
      </c>
      <c r="Q740" s="237">
        <f>SUM(O740:P740)</f>
        <v>143</v>
      </c>
    </row>
    <row r="741" spans="1:17">
      <c r="A741" s="1145"/>
      <c r="B741" s="85" t="s">
        <v>21</v>
      </c>
      <c r="C741" s="229"/>
      <c r="D741" s="230"/>
      <c r="E741" s="230"/>
      <c r="F741" s="230"/>
      <c r="G741" s="231"/>
      <c r="H741" s="23"/>
      <c r="I741" s="229">
        <v>22</v>
      </c>
      <c r="J741" s="231">
        <v>12</v>
      </c>
      <c r="K741" s="23"/>
      <c r="L741" s="229"/>
      <c r="M741" s="231"/>
      <c r="N741" s="23"/>
      <c r="O741" s="401">
        <f t="shared" ref="O741:O742" si="463">C741+I741+L741</f>
        <v>22</v>
      </c>
      <c r="P741" s="402">
        <f t="shared" ref="P741:P742" si="464">D741+E741+F741+G741+J741+M741</f>
        <v>12</v>
      </c>
      <c r="Q741" s="406">
        <f t="shared" ref="Q741:Q742" si="465">SUM(O741:P741)</f>
        <v>34</v>
      </c>
    </row>
    <row r="742" spans="1:17" ht="16.5" thickBot="1">
      <c r="A742" s="1146"/>
      <c r="B742" s="86" t="s">
        <v>22</v>
      </c>
      <c r="C742" s="232"/>
      <c r="D742" s="233"/>
      <c r="E742" s="233"/>
      <c r="F742" s="233"/>
      <c r="G742" s="234"/>
      <c r="H742" s="23"/>
      <c r="I742" s="232">
        <v>0</v>
      </c>
      <c r="J742" s="234">
        <v>0</v>
      </c>
      <c r="K742" s="23"/>
      <c r="L742" s="232"/>
      <c r="M742" s="234"/>
      <c r="N742" s="23"/>
      <c r="O742" s="403">
        <f t="shared" si="463"/>
        <v>0</v>
      </c>
      <c r="P742" s="404">
        <f t="shared" si="464"/>
        <v>0</v>
      </c>
      <c r="Q742" s="407">
        <f t="shared" si="465"/>
        <v>0</v>
      </c>
    </row>
    <row r="743" spans="1:17" ht="16.5" thickBot="1">
      <c r="A743" s="14"/>
      <c r="C743" s="20"/>
      <c r="D743" s="20"/>
      <c r="E743" s="20"/>
      <c r="F743" s="20"/>
      <c r="G743" s="20"/>
      <c r="H743" s="23"/>
      <c r="I743" s="20"/>
      <c r="J743" s="20"/>
      <c r="K743" s="23"/>
      <c r="L743" s="20"/>
      <c r="M743" s="20"/>
      <c r="N743" s="23"/>
      <c r="O743" s="20"/>
      <c r="P743" s="20"/>
      <c r="Q743" s="20"/>
    </row>
    <row r="744" spans="1:17">
      <c r="A744" s="273"/>
      <c r="B744" s="84" t="s">
        <v>19</v>
      </c>
      <c r="C744" s="226"/>
      <c r="D744" s="227"/>
      <c r="E744" s="227"/>
      <c r="F744" s="227"/>
      <c r="G744" s="228"/>
      <c r="H744" s="23"/>
      <c r="I744" s="683">
        <v>33</v>
      </c>
      <c r="J744" s="685">
        <v>37</v>
      </c>
      <c r="K744" s="23"/>
      <c r="L744" s="226">
        <v>64</v>
      </c>
      <c r="M744" s="228">
        <v>10</v>
      </c>
      <c r="N744" s="23"/>
      <c r="O744" s="235">
        <f>C744+I744+L744</f>
        <v>97</v>
      </c>
      <c r="P744" s="236">
        <f>D744+E744+F744+G744+J744+M744</f>
        <v>47</v>
      </c>
      <c r="Q744" s="237">
        <f>SUM(O744:P744)</f>
        <v>144</v>
      </c>
    </row>
    <row r="745" spans="1:17">
      <c r="A745" s="680" t="s">
        <v>562</v>
      </c>
      <c r="B745" s="85" t="s">
        <v>21</v>
      </c>
      <c r="C745" s="229"/>
      <c r="D745" s="230"/>
      <c r="E745" s="230"/>
      <c r="F745" s="230"/>
      <c r="G745" s="231"/>
      <c r="H745" s="23"/>
      <c r="I745" s="686">
        <v>19</v>
      </c>
      <c r="J745" s="688">
        <v>22</v>
      </c>
      <c r="K745" s="23"/>
      <c r="L745" s="229">
        <v>36</v>
      </c>
      <c r="M745" s="231">
        <v>9</v>
      </c>
      <c r="N745" s="23"/>
      <c r="O745" s="401">
        <f t="shared" ref="O745:O746" si="466">C745+I745+L745</f>
        <v>55</v>
      </c>
      <c r="P745" s="402">
        <f t="shared" ref="P745:P746" si="467">D745+E745+F745+G745+J745+M745</f>
        <v>31</v>
      </c>
      <c r="Q745" s="406">
        <f t="shared" ref="Q745:Q746" si="468">SUM(O745:P745)</f>
        <v>86</v>
      </c>
    </row>
    <row r="746" spans="1:17" ht="16.5" thickBot="1">
      <c r="A746" s="602"/>
      <c r="B746" s="86" t="s">
        <v>22</v>
      </c>
      <c r="C746" s="232"/>
      <c r="D746" s="233"/>
      <c r="E746" s="233"/>
      <c r="F746" s="233"/>
      <c r="G746" s="234"/>
      <c r="H746" s="23"/>
      <c r="I746" s="689">
        <v>0</v>
      </c>
      <c r="J746" s="691">
        <v>0</v>
      </c>
      <c r="K746" s="23"/>
      <c r="L746" s="232"/>
      <c r="M746" s="234"/>
      <c r="N746" s="23"/>
      <c r="O746" s="403">
        <f t="shared" si="466"/>
        <v>0</v>
      </c>
      <c r="P746" s="404">
        <f t="shared" si="467"/>
        <v>0</v>
      </c>
      <c r="Q746" s="407">
        <f t="shared" si="468"/>
        <v>0</v>
      </c>
    </row>
    <row r="747" spans="1:17" ht="16.5" thickBot="1">
      <c r="A747" s="14"/>
      <c r="C747" s="20"/>
      <c r="D747" s="20"/>
      <c r="E747" s="20"/>
      <c r="F747" s="20"/>
      <c r="G747" s="20"/>
      <c r="H747" s="23"/>
      <c r="I747" s="20"/>
      <c r="J747" s="20"/>
      <c r="K747" s="23"/>
      <c r="L747" s="20"/>
      <c r="M747" s="20"/>
      <c r="N747" s="23"/>
      <c r="O747" s="20"/>
      <c r="P747" s="20"/>
      <c r="Q747" s="20"/>
    </row>
    <row r="748" spans="1:17">
      <c r="A748" s="1120" t="s">
        <v>563</v>
      </c>
      <c r="B748" s="84" t="s">
        <v>19</v>
      </c>
      <c r="C748" s="226"/>
      <c r="D748" s="227"/>
      <c r="E748" s="227"/>
      <c r="F748" s="227"/>
      <c r="G748" s="228"/>
      <c r="H748" s="23"/>
      <c r="I748" s="226"/>
      <c r="J748" s="228"/>
      <c r="K748" s="23"/>
      <c r="L748" s="226">
        <v>156</v>
      </c>
      <c r="M748" s="228">
        <v>22</v>
      </c>
      <c r="N748" s="23"/>
      <c r="O748" s="235">
        <f>C748+I748+L748</f>
        <v>156</v>
      </c>
      <c r="P748" s="236">
        <f>D748+E748+F748+G748+J748+M748</f>
        <v>22</v>
      </c>
      <c r="Q748" s="237">
        <f>SUM(O748:P748)</f>
        <v>178</v>
      </c>
    </row>
    <row r="749" spans="1:17">
      <c r="A749" s="1121"/>
      <c r="B749" s="85" t="s">
        <v>21</v>
      </c>
      <c r="C749" s="229"/>
      <c r="D749" s="230"/>
      <c r="E749" s="230"/>
      <c r="F749" s="230"/>
      <c r="G749" s="231"/>
      <c r="H749" s="23"/>
      <c r="I749" s="229"/>
      <c r="J749" s="231"/>
      <c r="K749" s="23"/>
      <c r="L749" s="229">
        <v>131</v>
      </c>
      <c r="M749" s="231">
        <v>17</v>
      </c>
      <c r="N749" s="23"/>
      <c r="O749" s="401">
        <f t="shared" ref="O749:O750" si="469">C749+I749+L749</f>
        <v>131</v>
      </c>
      <c r="P749" s="402">
        <f t="shared" ref="P749:P750" si="470">D749+E749+F749+G749+J749+M749</f>
        <v>17</v>
      </c>
      <c r="Q749" s="406">
        <f t="shared" ref="Q749:Q750" si="471">SUM(O749:P749)</f>
        <v>148</v>
      </c>
    </row>
    <row r="750" spans="1:17" ht="16.5" thickBot="1">
      <c r="A750" s="1122"/>
      <c r="B750" s="86" t="s">
        <v>22</v>
      </c>
      <c r="C750" s="232"/>
      <c r="D750" s="233"/>
      <c r="E750" s="233"/>
      <c r="F750" s="233"/>
      <c r="G750" s="234"/>
      <c r="H750" s="23"/>
      <c r="I750" s="232"/>
      <c r="J750" s="234"/>
      <c r="K750" s="23"/>
      <c r="L750" s="232">
        <v>0</v>
      </c>
      <c r="M750" s="234">
        <v>0</v>
      </c>
      <c r="N750" s="23"/>
      <c r="O750" s="403">
        <f t="shared" si="469"/>
        <v>0</v>
      </c>
      <c r="P750" s="404">
        <f t="shared" si="470"/>
        <v>0</v>
      </c>
      <c r="Q750" s="407">
        <f t="shared" si="471"/>
        <v>0</v>
      </c>
    </row>
    <row r="751" spans="1:17" ht="16.5" thickBot="1">
      <c r="A751" s="14"/>
      <c r="C751" s="20"/>
      <c r="D751" s="20"/>
      <c r="E751" s="20"/>
      <c r="F751" s="20"/>
      <c r="G751" s="20"/>
      <c r="H751" s="23"/>
      <c r="I751" s="20"/>
      <c r="J751" s="20"/>
      <c r="K751" s="23"/>
      <c r="L751" s="20"/>
      <c r="M751" s="20"/>
      <c r="N751" s="23"/>
      <c r="O751" s="20"/>
      <c r="P751" s="20"/>
      <c r="Q751" s="20"/>
    </row>
    <row r="752" spans="1:17">
      <c r="A752" s="1120" t="s">
        <v>564</v>
      </c>
      <c r="B752" s="84" t="s">
        <v>19</v>
      </c>
      <c r="C752" s="226"/>
      <c r="D752" s="227"/>
      <c r="E752" s="227"/>
      <c r="F752" s="227"/>
      <c r="G752" s="228"/>
      <c r="H752" s="23"/>
      <c r="I752" s="226"/>
      <c r="J752" s="228"/>
      <c r="K752" s="23"/>
      <c r="L752" s="226">
        <v>96</v>
      </c>
      <c r="M752" s="228">
        <v>13</v>
      </c>
      <c r="N752" s="23"/>
      <c r="O752" s="235">
        <f>C752+I752+L752</f>
        <v>96</v>
      </c>
      <c r="P752" s="236">
        <f>D752+E752+F752+G752+J752+M752</f>
        <v>13</v>
      </c>
      <c r="Q752" s="237">
        <f>SUM(O752:P752)</f>
        <v>109</v>
      </c>
    </row>
    <row r="753" spans="1:17">
      <c r="A753" s="1121"/>
      <c r="B753" s="85" t="s">
        <v>21</v>
      </c>
      <c r="C753" s="229"/>
      <c r="D753" s="230"/>
      <c r="E753" s="230"/>
      <c r="F753" s="230"/>
      <c r="G753" s="231"/>
      <c r="H753" s="23"/>
      <c r="I753" s="229"/>
      <c r="J753" s="231"/>
      <c r="K753" s="23"/>
      <c r="L753" s="229">
        <v>76</v>
      </c>
      <c r="M753" s="231">
        <v>7</v>
      </c>
      <c r="N753" s="23"/>
      <c r="O753" s="401">
        <f t="shared" ref="O753:O754" si="472">C753+I753+L753</f>
        <v>76</v>
      </c>
      <c r="P753" s="402">
        <f t="shared" ref="P753:P754" si="473">D753+E753+F753+G753+J753+M753</f>
        <v>7</v>
      </c>
      <c r="Q753" s="406">
        <f t="shared" ref="Q753:Q754" si="474">SUM(O753:P753)</f>
        <v>83</v>
      </c>
    </row>
    <row r="754" spans="1:17" ht="16.5" thickBot="1">
      <c r="A754" s="1122"/>
      <c r="B754" s="86" t="s">
        <v>22</v>
      </c>
      <c r="C754" s="232"/>
      <c r="D754" s="233"/>
      <c r="E754" s="233"/>
      <c r="F754" s="233"/>
      <c r="G754" s="234"/>
      <c r="H754" s="23"/>
      <c r="I754" s="232"/>
      <c r="J754" s="234"/>
      <c r="K754" s="23"/>
      <c r="L754" s="232">
        <v>0</v>
      </c>
      <c r="M754" s="234">
        <v>0</v>
      </c>
      <c r="N754" s="23"/>
      <c r="O754" s="403">
        <f t="shared" si="472"/>
        <v>0</v>
      </c>
      <c r="P754" s="404">
        <f t="shared" si="473"/>
        <v>0</v>
      </c>
      <c r="Q754" s="407">
        <f t="shared" si="474"/>
        <v>0</v>
      </c>
    </row>
    <row r="755" spans="1:17" ht="16.5" thickBot="1">
      <c r="A755" s="14"/>
      <c r="C755" s="20"/>
      <c r="D755" s="20"/>
      <c r="E755" s="20"/>
      <c r="F755" s="20"/>
      <c r="G755" s="20"/>
      <c r="H755" s="23"/>
      <c r="I755" s="20"/>
      <c r="J755" s="20"/>
      <c r="K755" s="23"/>
      <c r="L755" s="20"/>
      <c r="M755" s="20"/>
      <c r="N755" s="23"/>
      <c r="O755" s="20"/>
      <c r="P755" s="20"/>
      <c r="Q755" s="20"/>
    </row>
    <row r="756" spans="1:17">
      <c r="A756" s="273"/>
      <c r="B756" s="84" t="s">
        <v>19</v>
      </c>
      <c r="C756" s="226"/>
      <c r="D756" s="227"/>
      <c r="E756" s="227"/>
      <c r="F756" s="227"/>
      <c r="G756" s="228"/>
      <c r="H756" s="23"/>
      <c r="I756" s="226"/>
      <c r="J756" s="228"/>
      <c r="K756" s="23"/>
      <c r="L756" s="226"/>
      <c r="M756" s="228"/>
      <c r="N756" s="23"/>
      <c r="O756" s="235">
        <f>C756+I756+L756</f>
        <v>0</v>
      </c>
      <c r="P756" s="236">
        <f>D756+E756+F756+G756+J756+M756</f>
        <v>0</v>
      </c>
      <c r="Q756" s="237">
        <f>SUM(O756:P756)</f>
        <v>0</v>
      </c>
    </row>
    <row r="757" spans="1:17">
      <c r="A757" s="680"/>
      <c r="B757" s="85" t="s">
        <v>21</v>
      </c>
      <c r="C757" s="229"/>
      <c r="D757" s="230"/>
      <c r="E757" s="230"/>
      <c r="F757" s="230"/>
      <c r="G757" s="231"/>
      <c r="H757" s="23"/>
      <c r="I757" s="229"/>
      <c r="J757" s="231"/>
      <c r="K757" s="23"/>
      <c r="L757" s="229"/>
      <c r="M757" s="231"/>
      <c r="N757" s="23"/>
      <c r="O757" s="401">
        <f t="shared" ref="O757:O758" si="475">C757+I757+L757</f>
        <v>0</v>
      </c>
      <c r="P757" s="402">
        <f t="shared" ref="P757:P758" si="476">D757+E757+F757+G757+J757+M757</f>
        <v>0</v>
      </c>
      <c r="Q757" s="406">
        <f t="shared" ref="Q757:Q758" si="477">SUM(O757:P757)</f>
        <v>0</v>
      </c>
    </row>
    <row r="758" spans="1:17" ht="16.5" thickBot="1">
      <c r="A758" s="602"/>
      <c r="B758" s="86" t="s">
        <v>22</v>
      </c>
      <c r="C758" s="232"/>
      <c r="D758" s="233"/>
      <c r="E758" s="233"/>
      <c r="F758" s="233"/>
      <c r="G758" s="234"/>
      <c r="H758" s="23"/>
      <c r="I758" s="232"/>
      <c r="J758" s="234"/>
      <c r="K758" s="23"/>
      <c r="L758" s="232"/>
      <c r="M758" s="234"/>
      <c r="N758" s="23"/>
      <c r="O758" s="403">
        <f t="shared" si="475"/>
        <v>0</v>
      </c>
      <c r="P758" s="404">
        <f t="shared" si="476"/>
        <v>0</v>
      </c>
      <c r="Q758" s="407">
        <f t="shared" si="477"/>
        <v>0</v>
      </c>
    </row>
    <row r="759" spans="1:17" ht="16.5" thickBot="1">
      <c r="A759" s="14"/>
      <c r="C759" s="20"/>
      <c r="D759" s="20"/>
      <c r="E759" s="20"/>
      <c r="F759" s="20"/>
      <c r="G759" s="20"/>
      <c r="H759" s="23"/>
      <c r="I759" s="20"/>
      <c r="J759" s="20"/>
      <c r="K759" s="23"/>
      <c r="L759" s="20"/>
      <c r="M759" s="20"/>
      <c r="N759" s="23"/>
      <c r="O759" s="20"/>
      <c r="P759" s="20"/>
      <c r="Q759" s="20"/>
    </row>
    <row r="760" spans="1:17">
      <c r="A760" s="273"/>
      <c r="B760" s="84" t="s">
        <v>19</v>
      </c>
      <c r="C760" s="226"/>
      <c r="D760" s="227"/>
      <c r="E760" s="227"/>
      <c r="F760" s="227"/>
      <c r="G760" s="228"/>
      <c r="H760" s="23"/>
      <c r="I760" s="226"/>
      <c r="J760" s="228"/>
      <c r="K760" s="23"/>
      <c r="L760" s="226"/>
      <c r="M760" s="228"/>
      <c r="N760" s="23"/>
      <c r="O760" s="235">
        <f>C760+I760+L760</f>
        <v>0</v>
      </c>
      <c r="P760" s="236">
        <f>D760+E760+F760+G760+J760+M760</f>
        <v>0</v>
      </c>
      <c r="Q760" s="237">
        <f>SUM(O760:P760)</f>
        <v>0</v>
      </c>
    </row>
    <row r="761" spans="1:17">
      <c r="A761" s="680"/>
      <c r="B761" s="85" t="s">
        <v>21</v>
      </c>
      <c r="C761" s="229"/>
      <c r="D761" s="230"/>
      <c r="E761" s="230"/>
      <c r="F761" s="230"/>
      <c r="G761" s="231"/>
      <c r="H761" s="23"/>
      <c r="I761" s="229"/>
      <c r="J761" s="231"/>
      <c r="K761" s="23"/>
      <c r="L761" s="229"/>
      <c r="M761" s="231"/>
      <c r="N761" s="23"/>
      <c r="O761" s="401">
        <f t="shared" ref="O761:O762" si="478">C761+I761+L761</f>
        <v>0</v>
      </c>
      <c r="P761" s="402">
        <f t="shared" ref="P761:P762" si="479">D761+E761+F761+G761+J761+M761</f>
        <v>0</v>
      </c>
      <c r="Q761" s="406">
        <f t="shared" ref="Q761:Q762" si="480">SUM(O761:P761)</f>
        <v>0</v>
      </c>
    </row>
    <row r="762" spans="1:17" ht="16.5" thickBot="1">
      <c r="A762" s="602"/>
      <c r="B762" s="86" t="s">
        <v>22</v>
      </c>
      <c r="C762" s="232"/>
      <c r="D762" s="233"/>
      <c r="E762" s="233"/>
      <c r="F762" s="233"/>
      <c r="G762" s="234"/>
      <c r="H762" s="23"/>
      <c r="I762" s="232"/>
      <c r="J762" s="234"/>
      <c r="K762" s="23"/>
      <c r="L762" s="232"/>
      <c r="M762" s="234"/>
      <c r="N762" s="23"/>
      <c r="O762" s="403">
        <f t="shared" si="478"/>
        <v>0</v>
      </c>
      <c r="P762" s="404">
        <f t="shared" si="479"/>
        <v>0</v>
      </c>
      <c r="Q762" s="407">
        <f t="shared" si="480"/>
        <v>0</v>
      </c>
    </row>
    <row r="763" spans="1:17" ht="16.5" thickBot="1">
      <c r="A763" s="14"/>
      <c r="C763" s="20"/>
      <c r="D763" s="20"/>
      <c r="E763" s="20"/>
      <c r="F763" s="20"/>
      <c r="G763" s="20"/>
      <c r="H763" s="23"/>
      <c r="I763" s="20"/>
      <c r="J763" s="20"/>
      <c r="K763" s="23"/>
      <c r="L763" s="20"/>
      <c r="M763" s="20"/>
      <c r="N763" s="23"/>
      <c r="O763" s="20"/>
      <c r="P763" s="20"/>
      <c r="Q763" s="20"/>
    </row>
    <row r="764" spans="1:17">
      <c r="A764" s="273"/>
      <c r="B764" s="84" t="s">
        <v>19</v>
      </c>
      <c r="C764" s="235">
        <f t="shared" ref="C764:G766" si="481">+C728+C732+C736+C740+C744+C748+C752+C756+C760</f>
        <v>153</v>
      </c>
      <c r="D764" s="236">
        <f t="shared" si="481"/>
        <v>0</v>
      </c>
      <c r="E764" s="236">
        <f t="shared" si="481"/>
        <v>38</v>
      </c>
      <c r="F764" s="236">
        <f t="shared" si="481"/>
        <v>24</v>
      </c>
      <c r="G764" s="237">
        <f t="shared" si="481"/>
        <v>22</v>
      </c>
      <c r="H764" s="264"/>
      <c r="I764" s="235">
        <f t="shared" ref="I764:J766" si="482">+I728+I732+I736+I740+I744+I748+I752+I756+I760</f>
        <v>355</v>
      </c>
      <c r="J764" s="237">
        <f t="shared" si="482"/>
        <v>59</v>
      </c>
      <c r="K764" s="264"/>
      <c r="L764" s="235">
        <f t="shared" ref="L764:M766" si="483">+L728+L732+L736+L740+L744+L748+L752+L756+L760</f>
        <v>316</v>
      </c>
      <c r="M764" s="237">
        <f t="shared" si="483"/>
        <v>45</v>
      </c>
      <c r="N764" s="264"/>
      <c r="O764" s="235">
        <f>C764+I764+L764</f>
        <v>824</v>
      </c>
      <c r="P764" s="236">
        <f>D764+E764+F764+G764+J764+M764</f>
        <v>188</v>
      </c>
      <c r="Q764" s="237">
        <f>SUM(O764:P764)</f>
        <v>1012</v>
      </c>
    </row>
    <row r="765" spans="1:17">
      <c r="A765" s="275" t="s">
        <v>9</v>
      </c>
      <c r="B765" s="85" t="s">
        <v>21</v>
      </c>
      <c r="C765" s="401">
        <f t="shared" si="481"/>
        <v>131</v>
      </c>
      <c r="D765" s="402">
        <f t="shared" si="481"/>
        <v>0</v>
      </c>
      <c r="E765" s="402">
        <f t="shared" si="481"/>
        <v>33</v>
      </c>
      <c r="F765" s="402">
        <f t="shared" si="481"/>
        <v>14</v>
      </c>
      <c r="G765" s="406">
        <f t="shared" si="481"/>
        <v>9</v>
      </c>
      <c r="H765" s="264"/>
      <c r="I765" s="401">
        <f t="shared" si="482"/>
        <v>72</v>
      </c>
      <c r="J765" s="406">
        <f t="shared" si="482"/>
        <v>39</v>
      </c>
      <c r="K765" s="264"/>
      <c r="L765" s="401">
        <f t="shared" si="483"/>
        <v>243</v>
      </c>
      <c r="M765" s="406">
        <f t="shared" si="483"/>
        <v>33</v>
      </c>
      <c r="N765" s="264"/>
      <c r="O765" s="401">
        <f t="shared" ref="O765:O766" si="484">C765+I765+L765</f>
        <v>446</v>
      </c>
      <c r="P765" s="402">
        <f t="shared" ref="P765:P766" si="485">D765+E765+F765+G765+J765+M765</f>
        <v>128</v>
      </c>
      <c r="Q765" s="406">
        <f t="shared" ref="Q765:Q766" si="486">SUM(O765:P765)</f>
        <v>574</v>
      </c>
    </row>
    <row r="766" spans="1:17" ht="16.5" thickBot="1">
      <c r="A766" s="602"/>
      <c r="B766" s="86" t="s">
        <v>22</v>
      </c>
      <c r="C766" s="403">
        <f t="shared" si="481"/>
        <v>0</v>
      </c>
      <c r="D766" s="404">
        <f t="shared" si="481"/>
        <v>0</v>
      </c>
      <c r="E766" s="404">
        <f t="shared" si="481"/>
        <v>0</v>
      </c>
      <c r="F766" s="404">
        <f t="shared" si="481"/>
        <v>0</v>
      </c>
      <c r="G766" s="407">
        <f t="shared" si="481"/>
        <v>0</v>
      </c>
      <c r="H766" s="264"/>
      <c r="I766" s="403">
        <f t="shared" si="482"/>
        <v>0</v>
      </c>
      <c r="J766" s="407">
        <f t="shared" si="482"/>
        <v>0</v>
      </c>
      <c r="K766" s="264"/>
      <c r="L766" s="403">
        <f t="shared" si="483"/>
        <v>0</v>
      </c>
      <c r="M766" s="407">
        <f t="shared" si="483"/>
        <v>0</v>
      </c>
      <c r="N766" s="264"/>
      <c r="O766" s="403">
        <f t="shared" si="484"/>
        <v>0</v>
      </c>
      <c r="P766" s="404">
        <f t="shared" si="485"/>
        <v>0</v>
      </c>
      <c r="Q766" s="407">
        <f t="shared" si="486"/>
        <v>0</v>
      </c>
    </row>
    <row r="767" spans="1:17" ht="16.5" thickBot="1">
      <c r="A767" s="633"/>
      <c r="B767" s="24"/>
      <c r="C767" s="264"/>
      <c r="D767" s="264"/>
      <c r="E767" s="264"/>
      <c r="F767" s="264"/>
      <c r="G767" s="264"/>
      <c r="H767" s="264"/>
      <c r="I767" s="264"/>
      <c r="J767" s="264"/>
      <c r="K767" s="264"/>
      <c r="L767" s="264"/>
      <c r="M767" s="264"/>
      <c r="N767" s="264"/>
      <c r="O767" s="264"/>
      <c r="P767" s="264"/>
      <c r="Q767" s="264"/>
    </row>
    <row r="768" spans="1:17">
      <c r="A768" s="896" t="s">
        <v>9</v>
      </c>
      <c r="B768" s="84" t="s">
        <v>19</v>
      </c>
      <c r="C768" s="235">
        <f>+C764</f>
        <v>153</v>
      </c>
      <c r="D768" s="236">
        <f t="shared" ref="D768:G768" si="487">+D764</f>
        <v>0</v>
      </c>
      <c r="E768" s="236">
        <f t="shared" si="487"/>
        <v>38</v>
      </c>
      <c r="F768" s="236">
        <f t="shared" si="487"/>
        <v>24</v>
      </c>
      <c r="G768" s="237">
        <f t="shared" si="487"/>
        <v>22</v>
      </c>
      <c r="H768" s="264"/>
      <c r="I768" s="235">
        <f t="shared" ref="I768:J770" si="488">+I764</f>
        <v>355</v>
      </c>
      <c r="J768" s="237">
        <f t="shared" si="488"/>
        <v>59</v>
      </c>
      <c r="K768" s="264"/>
      <c r="L768" s="235">
        <f t="shared" ref="L768:M770" si="489">+L764</f>
        <v>316</v>
      </c>
      <c r="M768" s="237">
        <f t="shared" si="489"/>
        <v>45</v>
      </c>
      <c r="N768" s="264"/>
      <c r="O768" s="235">
        <f>C768+I768+L768</f>
        <v>824</v>
      </c>
      <c r="P768" s="236">
        <f>D768+E768+F768+G768+J768+M768</f>
        <v>188</v>
      </c>
      <c r="Q768" s="237">
        <f>SUM(O768:P768)</f>
        <v>1012</v>
      </c>
    </row>
    <row r="769" spans="1:17">
      <c r="A769" s="897" t="s">
        <v>97</v>
      </c>
      <c r="B769" s="85" t="s">
        <v>21</v>
      </c>
      <c r="C769" s="401">
        <f t="shared" ref="C769:G770" si="490">+C765</f>
        <v>131</v>
      </c>
      <c r="D769" s="402">
        <f t="shared" si="490"/>
        <v>0</v>
      </c>
      <c r="E769" s="402">
        <f t="shared" si="490"/>
        <v>33</v>
      </c>
      <c r="F769" s="402">
        <f t="shared" si="490"/>
        <v>14</v>
      </c>
      <c r="G769" s="406">
        <f t="shared" si="490"/>
        <v>9</v>
      </c>
      <c r="H769" s="264"/>
      <c r="I769" s="401">
        <f t="shared" si="488"/>
        <v>72</v>
      </c>
      <c r="J769" s="406">
        <f t="shared" si="488"/>
        <v>39</v>
      </c>
      <c r="K769" s="264"/>
      <c r="L769" s="401">
        <f t="shared" si="489"/>
        <v>243</v>
      </c>
      <c r="M769" s="406">
        <f t="shared" si="489"/>
        <v>33</v>
      </c>
      <c r="N769" s="264"/>
      <c r="O769" s="401">
        <f t="shared" ref="O769:O770" si="491">C769+I769+L769</f>
        <v>446</v>
      </c>
      <c r="P769" s="402">
        <f t="shared" ref="P769:P770" si="492">D769+E769+F769+G769+J769+M769</f>
        <v>128</v>
      </c>
      <c r="Q769" s="406">
        <f t="shared" ref="Q769:Q770" si="493">SUM(O769:P769)</f>
        <v>574</v>
      </c>
    </row>
    <row r="770" spans="1:17" ht="16.5" thickBot="1">
      <c r="A770" s="898" t="s">
        <v>98</v>
      </c>
      <c r="B770" s="86" t="s">
        <v>22</v>
      </c>
      <c r="C770" s="403">
        <f t="shared" si="490"/>
        <v>0</v>
      </c>
      <c r="D770" s="404">
        <f t="shared" si="490"/>
        <v>0</v>
      </c>
      <c r="E770" s="404">
        <f t="shared" si="490"/>
        <v>0</v>
      </c>
      <c r="F770" s="404">
        <f t="shared" si="490"/>
        <v>0</v>
      </c>
      <c r="G770" s="407">
        <f t="shared" si="490"/>
        <v>0</v>
      </c>
      <c r="H770" s="264"/>
      <c r="I770" s="403">
        <f t="shared" si="488"/>
        <v>0</v>
      </c>
      <c r="J770" s="407">
        <f t="shared" si="488"/>
        <v>0</v>
      </c>
      <c r="K770" s="264"/>
      <c r="L770" s="403">
        <f t="shared" si="489"/>
        <v>0</v>
      </c>
      <c r="M770" s="407">
        <f t="shared" si="489"/>
        <v>0</v>
      </c>
      <c r="N770" s="264"/>
      <c r="O770" s="403">
        <f t="shared" si="491"/>
        <v>0</v>
      </c>
      <c r="P770" s="404">
        <f t="shared" si="492"/>
        <v>0</v>
      </c>
      <c r="Q770" s="407">
        <f t="shared" si="493"/>
        <v>0</v>
      </c>
    </row>
    <row r="771" spans="1:17">
      <c r="A771" s="89" t="s">
        <v>40</v>
      </c>
      <c r="B771" s="24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</row>
    <row r="772" spans="1:17">
      <c r="A772" s="89"/>
      <c r="B772" s="24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</row>
    <row r="773" spans="1:17">
      <c r="A773" s="89" t="s">
        <v>115</v>
      </c>
      <c r="B773" s="24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</row>
    <row r="774" spans="1:17">
      <c r="A774" s="89" t="s">
        <v>116</v>
      </c>
      <c r="B774" s="24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</row>
    <row r="775" spans="1:17">
      <c r="A775" s="154" t="s">
        <v>123</v>
      </c>
      <c r="B775" s="24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</row>
    <row r="776" spans="1:17">
      <c r="A776" s="154" t="s">
        <v>147</v>
      </c>
      <c r="B776" s="24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</row>
    <row r="777" spans="1:17">
      <c r="A777" s="154"/>
      <c r="B777" s="24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</row>
    <row r="778" spans="1:17" ht="18.75">
      <c r="A778" s="1130" t="s">
        <v>26</v>
      </c>
      <c r="B778" s="1130"/>
      <c r="C778" s="1130"/>
      <c r="D778" s="1130"/>
      <c r="E778" s="1130"/>
      <c r="F778" s="1130"/>
      <c r="G778" s="1130"/>
      <c r="H778" s="1130"/>
      <c r="I778" s="1130"/>
      <c r="J778" s="1130"/>
      <c r="K778" s="1130"/>
      <c r="L778" s="1130"/>
      <c r="M778" s="1130"/>
      <c r="N778" s="1130"/>
      <c r="O778" s="1130"/>
      <c r="P778" s="1130"/>
      <c r="Q778" s="1130"/>
    </row>
    <row r="779" spans="1:17" ht="16.5" thickBot="1">
      <c r="A779" s="1112" t="s">
        <v>27</v>
      </c>
      <c r="B779" s="1112"/>
      <c r="C779" s="1112"/>
      <c r="D779" s="1112"/>
      <c r="E779" s="1112"/>
      <c r="F779" s="1112"/>
      <c r="G779" s="1112"/>
      <c r="H779" s="1112"/>
      <c r="I779" s="1112"/>
      <c r="J779" s="1112"/>
      <c r="K779" s="1112"/>
      <c r="L779" s="1112"/>
      <c r="M779" s="1112"/>
      <c r="N779" s="1112"/>
      <c r="O779" s="1112"/>
      <c r="P779" s="1112"/>
      <c r="Q779" s="1112"/>
    </row>
    <row r="780" spans="1:17" ht="24" thickBot="1">
      <c r="A780" s="1142" t="s">
        <v>51</v>
      </c>
      <c r="B780" s="1143"/>
      <c r="C780" s="1143"/>
      <c r="D780" s="1143"/>
      <c r="E780" s="1143"/>
      <c r="F780" s="1143"/>
      <c r="G780" s="1143"/>
      <c r="H780" s="1143"/>
      <c r="I780" s="1143"/>
      <c r="J780" s="1143"/>
      <c r="K780" s="1143"/>
      <c r="L780" s="1143"/>
      <c r="M780" s="1143"/>
      <c r="N780" s="1143"/>
      <c r="O780" s="1143"/>
      <c r="P780" s="1143"/>
      <c r="Q780" s="1144"/>
    </row>
    <row r="781" spans="1:17" ht="16.5" thickBot="1">
      <c r="A781" s="33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</row>
    <row r="782" spans="1:17" ht="16.5">
      <c r="A782" s="40" t="s">
        <v>149</v>
      </c>
      <c r="B782" s="41"/>
      <c r="C782" s="41" t="s">
        <v>166</v>
      </c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34"/>
      <c r="P782" s="34"/>
      <c r="Q782" s="35"/>
    </row>
    <row r="783" spans="1:17" ht="17.25" thickBot="1">
      <c r="A783" s="43" t="s">
        <v>342</v>
      </c>
      <c r="B783" s="44"/>
      <c r="C783" s="625" t="s">
        <v>566</v>
      </c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37"/>
      <c r="P783" s="37"/>
      <c r="Q783" s="38"/>
    </row>
    <row r="784" spans="1:17" ht="16.5" thickBot="1">
      <c r="A784" s="33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</row>
    <row r="785" spans="1:17" ht="17.25" thickBot="1">
      <c r="A785" s="32"/>
      <c r="B785" s="32"/>
      <c r="C785" s="58" t="s">
        <v>28</v>
      </c>
      <c r="D785" s="58"/>
      <c r="E785" s="59"/>
      <c r="F785" s="59" t="s">
        <v>567</v>
      </c>
      <c r="G785" s="59"/>
      <c r="H785" s="59"/>
      <c r="I785" s="59"/>
      <c r="J785" s="59"/>
      <c r="K785" s="59"/>
      <c r="L785" s="59"/>
      <c r="M785" s="59"/>
      <c r="N785" s="59"/>
      <c r="O785" s="39"/>
      <c r="P785" s="39"/>
      <c r="Q785" s="32"/>
    </row>
    <row r="786" spans="1:17" ht="16.5" thickBot="1">
      <c r="A786" s="1"/>
    </row>
    <row r="787" spans="1:17" ht="19.5" thickBot="1">
      <c r="A787" s="6"/>
      <c r="B787" s="7"/>
      <c r="C787" s="51"/>
      <c r="D787" s="52" t="s">
        <v>2</v>
      </c>
      <c r="E787" s="52"/>
      <c r="F787" s="52"/>
      <c r="G787" s="53"/>
      <c r="H787" s="60"/>
      <c r="I787" s="1140" t="s">
        <v>34</v>
      </c>
      <c r="J787" s="1141"/>
      <c r="K787" s="60"/>
      <c r="L787" s="1140" t="s">
        <v>35</v>
      </c>
      <c r="M787" s="1141"/>
      <c r="N787" s="60"/>
      <c r="O787" s="69"/>
      <c r="P787" s="70" t="s">
        <v>9</v>
      </c>
      <c r="Q787" s="53"/>
    </row>
    <row r="788" spans="1:17" ht="73.5" thickBot="1">
      <c r="A788" s="90" t="s">
        <v>39</v>
      </c>
      <c r="B788" s="46"/>
      <c r="C788" s="54" t="s">
        <v>92</v>
      </c>
      <c r="D788" s="55" t="s">
        <v>93</v>
      </c>
      <c r="E788" s="56" t="s">
        <v>29</v>
      </c>
      <c r="F788" s="56" t="s">
        <v>30</v>
      </c>
      <c r="G788" s="57" t="s">
        <v>31</v>
      </c>
      <c r="H788" s="50"/>
      <c r="I788" s="54" t="s">
        <v>15</v>
      </c>
      <c r="J788" s="57" t="s">
        <v>32</v>
      </c>
      <c r="K788" s="50"/>
      <c r="L788" s="54" t="s">
        <v>15</v>
      </c>
      <c r="M788" s="57" t="s">
        <v>32</v>
      </c>
      <c r="N788" s="50"/>
      <c r="O788" s="54" t="s">
        <v>15</v>
      </c>
      <c r="P788" s="56" t="s">
        <v>32</v>
      </c>
      <c r="Q788" s="71" t="s">
        <v>9</v>
      </c>
    </row>
    <row r="789" spans="1:17" ht="16.5" thickBot="1">
      <c r="A789" s="20"/>
      <c r="H789" s="4"/>
      <c r="K789" s="4"/>
      <c r="N789" s="4"/>
    </row>
    <row r="790" spans="1:17">
      <c r="A790" s="273"/>
      <c r="B790" s="84" t="s">
        <v>19</v>
      </c>
      <c r="C790" s="226">
        <v>202</v>
      </c>
      <c r="D790" s="227">
        <v>0</v>
      </c>
      <c r="E790" s="227">
        <v>3</v>
      </c>
      <c r="F790" s="227">
        <v>20</v>
      </c>
      <c r="G790" s="228">
        <v>7</v>
      </c>
      <c r="H790" s="23"/>
      <c r="I790" s="226">
        <v>226</v>
      </c>
      <c r="J790" s="228">
        <v>64</v>
      </c>
      <c r="K790" s="23"/>
      <c r="L790" s="226">
        <v>177</v>
      </c>
      <c r="M790" s="228">
        <v>66</v>
      </c>
      <c r="N790" s="23"/>
      <c r="O790" s="235">
        <f>C790+I790+L790</f>
        <v>605</v>
      </c>
      <c r="P790" s="236">
        <f>D790+E790+F790+G790+J790+M790</f>
        <v>160</v>
      </c>
      <c r="Q790" s="237">
        <f>SUM(O790:P790)</f>
        <v>765</v>
      </c>
    </row>
    <row r="791" spans="1:17">
      <c r="A791" s="680" t="s">
        <v>568</v>
      </c>
      <c r="B791" s="85" t="s">
        <v>21</v>
      </c>
      <c r="C791" s="229">
        <v>156</v>
      </c>
      <c r="D791" s="230">
        <v>0</v>
      </c>
      <c r="E791" s="230">
        <v>3</v>
      </c>
      <c r="F791" s="230">
        <v>9</v>
      </c>
      <c r="G791" s="231">
        <v>3</v>
      </c>
      <c r="H791" s="23"/>
      <c r="I791" s="229">
        <v>183</v>
      </c>
      <c r="J791" s="231">
        <v>48</v>
      </c>
      <c r="K791" s="23"/>
      <c r="L791" s="229">
        <v>148</v>
      </c>
      <c r="M791" s="231">
        <v>35</v>
      </c>
      <c r="N791" s="23"/>
      <c r="O791" s="401">
        <f t="shared" ref="O791:O792" si="494">C791+I791+L791</f>
        <v>487</v>
      </c>
      <c r="P791" s="402">
        <f t="shared" ref="P791:P792" si="495">D791+E791+F791+G791+J791+M791</f>
        <v>98</v>
      </c>
      <c r="Q791" s="406">
        <f t="shared" ref="Q791:Q792" si="496">SUM(O791:P791)</f>
        <v>585</v>
      </c>
    </row>
    <row r="792" spans="1:17" ht="16.5" thickBot="1">
      <c r="A792" s="602"/>
      <c r="B792" s="86" t="s">
        <v>22</v>
      </c>
      <c r="C792" s="232">
        <v>0</v>
      </c>
      <c r="D792" s="233">
        <v>0</v>
      </c>
      <c r="E792" s="233">
        <v>0</v>
      </c>
      <c r="F792" s="233">
        <v>1</v>
      </c>
      <c r="G792" s="234">
        <v>0</v>
      </c>
      <c r="H792" s="23"/>
      <c r="I792" s="232">
        <v>2</v>
      </c>
      <c r="J792" s="234">
        <v>0</v>
      </c>
      <c r="K792" s="23"/>
      <c r="L792" s="232">
        <v>0</v>
      </c>
      <c r="M792" s="234">
        <v>0</v>
      </c>
      <c r="N792" s="23"/>
      <c r="O792" s="403">
        <f t="shared" si="494"/>
        <v>2</v>
      </c>
      <c r="P792" s="404">
        <f t="shared" si="495"/>
        <v>1</v>
      </c>
      <c r="Q792" s="407">
        <f t="shared" si="496"/>
        <v>3</v>
      </c>
    </row>
    <row r="793" spans="1:17" ht="16.5" thickBot="1">
      <c r="A793" s="14"/>
      <c r="C793" s="20"/>
      <c r="D793" s="20"/>
      <c r="E793" s="20"/>
      <c r="F793" s="20"/>
      <c r="G793" s="20"/>
      <c r="H793" s="23"/>
      <c r="I793" s="20"/>
      <c r="J793" s="20"/>
      <c r="K793" s="23"/>
      <c r="L793" s="20"/>
      <c r="M793" s="20"/>
      <c r="N793" s="23"/>
      <c r="O793" s="20"/>
      <c r="P793" s="20"/>
      <c r="Q793" s="20"/>
    </row>
    <row r="794" spans="1:17">
      <c r="A794" s="273"/>
      <c r="B794" s="84" t="s">
        <v>19</v>
      </c>
      <c r="C794" s="226"/>
      <c r="D794" s="227"/>
      <c r="E794" s="227"/>
      <c r="F794" s="227"/>
      <c r="G794" s="228"/>
      <c r="H794" s="23"/>
      <c r="I794" s="226"/>
      <c r="J794" s="228"/>
      <c r="K794" s="23"/>
      <c r="L794" s="226"/>
      <c r="M794" s="228"/>
      <c r="N794" s="23"/>
      <c r="O794" s="235">
        <f>C794+I794+L794</f>
        <v>0</v>
      </c>
      <c r="P794" s="236">
        <f>D794+E794+F794+G794+J794+M794</f>
        <v>0</v>
      </c>
      <c r="Q794" s="237">
        <f>SUM(O794:P794)</f>
        <v>0</v>
      </c>
    </row>
    <row r="795" spans="1:17">
      <c r="A795" s="680"/>
      <c r="B795" s="85" t="s">
        <v>21</v>
      </c>
      <c r="C795" s="229"/>
      <c r="D795" s="230"/>
      <c r="E795" s="230"/>
      <c r="F795" s="230"/>
      <c r="G795" s="231"/>
      <c r="H795" s="23"/>
      <c r="I795" s="229"/>
      <c r="J795" s="231"/>
      <c r="K795" s="23"/>
      <c r="L795" s="229"/>
      <c r="M795" s="231"/>
      <c r="N795" s="23"/>
      <c r="O795" s="401">
        <f t="shared" ref="O795:O796" si="497">C795+I795+L795</f>
        <v>0</v>
      </c>
      <c r="P795" s="402">
        <f t="shared" ref="P795:P796" si="498">D795+E795+F795+G795+J795+M795</f>
        <v>0</v>
      </c>
      <c r="Q795" s="406">
        <f t="shared" ref="Q795:Q796" si="499">SUM(O795:P795)</f>
        <v>0</v>
      </c>
    </row>
    <row r="796" spans="1:17" ht="16.5" thickBot="1">
      <c r="A796" s="602"/>
      <c r="B796" s="86" t="s">
        <v>22</v>
      </c>
      <c r="C796" s="232"/>
      <c r="D796" s="233"/>
      <c r="E796" s="233"/>
      <c r="F796" s="233"/>
      <c r="G796" s="234"/>
      <c r="H796" s="23"/>
      <c r="I796" s="232"/>
      <c r="J796" s="234"/>
      <c r="K796" s="23"/>
      <c r="L796" s="232"/>
      <c r="M796" s="234"/>
      <c r="N796" s="23"/>
      <c r="O796" s="403">
        <f t="shared" si="497"/>
        <v>0</v>
      </c>
      <c r="P796" s="404">
        <f t="shared" si="498"/>
        <v>0</v>
      </c>
      <c r="Q796" s="407">
        <f t="shared" si="499"/>
        <v>0</v>
      </c>
    </row>
    <row r="797" spans="1:17" ht="16.5" thickBot="1">
      <c r="A797" s="14"/>
      <c r="C797" s="20"/>
      <c r="D797" s="20"/>
      <c r="E797" s="20"/>
      <c r="F797" s="20"/>
      <c r="G797" s="20"/>
      <c r="H797" s="23"/>
      <c r="I797" s="20"/>
      <c r="J797" s="20"/>
      <c r="K797" s="23"/>
      <c r="L797" s="20"/>
      <c r="M797" s="20"/>
      <c r="N797" s="23"/>
      <c r="O797" s="20"/>
      <c r="P797" s="20"/>
      <c r="Q797" s="20"/>
    </row>
    <row r="798" spans="1:17">
      <c r="A798" s="273"/>
      <c r="B798" s="84" t="s">
        <v>19</v>
      </c>
      <c r="C798" s="226"/>
      <c r="D798" s="227"/>
      <c r="E798" s="227"/>
      <c r="F798" s="227"/>
      <c r="G798" s="228"/>
      <c r="H798" s="23"/>
      <c r="I798" s="226"/>
      <c r="J798" s="228"/>
      <c r="K798" s="23"/>
      <c r="L798" s="226"/>
      <c r="M798" s="228"/>
      <c r="N798" s="23"/>
      <c r="O798" s="235">
        <f>C798+I798+L798</f>
        <v>0</v>
      </c>
      <c r="P798" s="236">
        <f>D798+E798+F798+G798+J798+M798</f>
        <v>0</v>
      </c>
      <c r="Q798" s="237">
        <f>SUM(O798:P798)</f>
        <v>0</v>
      </c>
    </row>
    <row r="799" spans="1:17">
      <c r="A799" s="680"/>
      <c r="B799" s="85" t="s">
        <v>21</v>
      </c>
      <c r="C799" s="229"/>
      <c r="D799" s="230"/>
      <c r="E799" s="230"/>
      <c r="F799" s="230"/>
      <c r="G799" s="231"/>
      <c r="H799" s="23"/>
      <c r="I799" s="229"/>
      <c r="J799" s="231"/>
      <c r="K799" s="23"/>
      <c r="L799" s="229"/>
      <c r="M799" s="231"/>
      <c r="N799" s="23"/>
      <c r="O799" s="401">
        <f t="shared" ref="O799:O800" si="500">C799+I799+L799</f>
        <v>0</v>
      </c>
      <c r="P799" s="402">
        <f t="shared" ref="P799:P800" si="501">D799+E799+F799+G799+J799+M799</f>
        <v>0</v>
      </c>
      <c r="Q799" s="406">
        <f t="shared" ref="Q799:Q800" si="502">SUM(O799:P799)</f>
        <v>0</v>
      </c>
    </row>
    <row r="800" spans="1:17" ht="16.5" thickBot="1">
      <c r="A800" s="602"/>
      <c r="B800" s="86" t="s">
        <v>22</v>
      </c>
      <c r="C800" s="232"/>
      <c r="D800" s="233"/>
      <c r="E800" s="233"/>
      <c r="F800" s="233"/>
      <c r="G800" s="234"/>
      <c r="H800" s="23"/>
      <c r="I800" s="232"/>
      <c r="J800" s="234"/>
      <c r="K800" s="23"/>
      <c r="L800" s="232"/>
      <c r="M800" s="234"/>
      <c r="N800" s="23"/>
      <c r="O800" s="403">
        <f t="shared" si="500"/>
        <v>0</v>
      </c>
      <c r="P800" s="404">
        <f t="shared" si="501"/>
        <v>0</v>
      </c>
      <c r="Q800" s="407">
        <f t="shared" si="502"/>
        <v>0</v>
      </c>
    </row>
    <row r="801" spans="1:17" ht="16.5" thickBot="1">
      <c r="A801" s="14"/>
      <c r="C801" s="20"/>
      <c r="D801" s="20"/>
      <c r="E801" s="20"/>
      <c r="F801" s="20"/>
      <c r="G801" s="20"/>
      <c r="H801" s="23"/>
      <c r="I801" s="20"/>
      <c r="J801" s="20"/>
      <c r="K801" s="23"/>
      <c r="L801" s="20"/>
      <c r="M801" s="20"/>
      <c r="N801" s="23"/>
      <c r="O801" s="20"/>
      <c r="P801" s="20"/>
      <c r="Q801" s="20"/>
    </row>
    <row r="802" spans="1:17">
      <c r="A802" s="273"/>
      <c r="B802" s="84" t="s">
        <v>19</v>
      </c>
      <c r="C802" s="226"/>
      <c r="D802" s="227"/>
      <c r="E802" s="227"/>
      <c r="F802" s="227"/>
      <c r="G802" s="228"/>
      <c r="H802" s="23"/>
      <c r="I802" s="226"/>
      <c r="J802" s="228"/>
      <c r="K802" s="23"/>
      <c r="L802" s="226"/>
      <c r="M802" s="228"/>
      <c r="N802" s="23"/>
      <c r="O802" s="235">
        <f>C802+I802+L802</f>
        <v>0</v>
      </c>
      <c r="P802" s="236">
        <f>D802+E802+F802+G802+J802+M802</f>
        <v>0</v>
      </c>
      <c r="Q802" s="237">
        <f>SUM(O802:P802)</f>
        <v>0</v>
      </c>
    </row>
    <row r="803" spans="1:17">
      <c r="A803" s="680"/>
      <c r="B803" s="85" t="s">
        <v>21</v>
      </c>
      <c r="C803" s="229"/>
      <c r="D803" s="230"/>
      <c r="E803" s="230"/>
      <c r="F803" s="230"/>
      <c r="G803" s="231"/>
      <c r="H803" s="23"/>
      <c r="I803" s="229"/>
      <c r="J803" s="231"/>
      <c r="K803" s="23"/>
      <c r="L803" s="229"/>
      <c r="M803" s="231"/>
      <c r="N803" s="23"/>
      <c r="O803" s="401">
        <f t="shared" ref="O803:O804" si="503">C803+I803+L803</f>
        <v>0</v>
      </c>
      <c r="P803" s="402">
        <f t="shared" ref="P803:P804" si="504">D803+E803+F803+G803+J803+M803</f>
        <v>0</v>
      </c>
      <c r="Q803" s="406">
        <f t="shared" ref="Q803:Q804" si="505">SUM(O803:P803)</f>
        <v>0</v>
      </c>
    </row>
    <row r="804" spans="1:17" ht="16.5" thickBot="1">
      <c r="A804" s="602"/>
      <c r="B804" s="86" t="s">
        <v>22</v>
      </c>
      <c r="C804" s="232"/>
      <c r="D804" s="233"/>
      <c r="E804" s="233"/>
      <c r="F804" s="233"/>
      <c r="G804" s="234"/>
      <c r="H804" s="23"/>
      <c r="I804" s="232"/>
      <c r="J804" s="234"/>
      <c r="K804" s="23"/>
      <c r="L804" s="232"/>
      <c r="M804" s="234"/>
      <c r="N804" s="23"/>
      <c r="O804" s="403">
        <f t="shared" si="503"/>
        <v>0</v>
      </c>
      <c r="P804" s="404">
        <f t="shared" si="504"/>
        <v>0</v>
      </c>
      <c r="Q804" s="407">
        <f t="shared" si="505"/>
        <v>0</v>
      </c>
    </row>
    <row r="805" spans="1:17" ht="16.5" thickBot="1">
      <c r="A805" s="14"/>
      <c r="C805" s="20"/>
      <c r="D805" s="20"/>
      <c r="E805" s="20"/>
      <c r="F805" s="20"/>
      <c r="G805" s="20"/>
      <c r="H805" s="23"/>
      <c r="I805" s="20"/>
      <c r="J805" s="20"/>
      <c r="K805" s="23"/>
      <c r="L805" s="20"/>
      <c r="M805" s="20"/>
      <c r="N805" s="23"/>
      <c r="O805" s="20"/>
      <c r="P805" s="20"/>
      <c r="Q805" s="20"/>
    </row>
    <row r="806" spans="1:17">
      <c r="A806" s="273"/>
      <c r="B806" s="84" t="s">
        <v>19</v>
      </c>
      <c r="C806" s="226"/>
      <c r="D806" s="227"/>
      <c r="E806" s="227"/>
      <c r="F806" s="227"/>
      <c r="G806" s="228"/>
      <c r="H806" s="23"/>
      <c r="I806" s="226"/>
      <c r="J806" s="228"/>
      <c r="K806" s="23"/>
      <c r="L806" s="226"/>
      <c r="M806" s="228"/>
      <c r="N806" s="23"/>
      <c r="O806" s="235">
        <f>C806+I806+L806</f>
        <v>0</v>
      </c>
      <c r="P806" s="236">
        <f>D806+E806+F806+G806+J806+M806</f>
        <v>0</v>
      </c>
      <c r="Q806" s="237">
        <f>SUM(O806:P806)</f>
        <v>0</v>
      </c>
    </row>
    <row r="807" spans="1:17">
      <c r="A807" s="680"/>
      <c r="B807" s="85" t="s">
        <v>21</v>
      </c>
      <c r="C807" s="229"/>
      <c r="D807" s="230"/>
      <c r="E807" s="230"/>
      <c r="F807" s="230"/>
      <c r="G807" s="231"/>
      <c r="H807" s="23"/>
      <c r="I807" s="229"/>
      <c r="J807" s="231"/>
      <c r="K807" s="23"/>
      <c r="L807" s="229"/>
      <c r="M807" s="231"/>
      <c r="N807" s="23"/>
      <c r="O807" s="401">
        <f t="shared" ref="O807:O808" si="506">C807+I807+L807</f>
        <v>0</v>
      </c>
      <c r="P807" s="402">
        <f t="shared" ref="P807:P808" si="507">D807+E807+F807+G807+J807+M807</f>
        <v>0</v>
      </c>
      <c r="Q807" s="406">
        <f t="shared" ref="Q807:Q808" si="508">SUM(O807:P807)</f>
        <v>0</v>
      </c>
    </row>
    <row r="808" spans="1:17" ht="16.5" thickBot="1">
      <c r="A808" s="602"/>
      <c r="B808" s="86" t="s">
        <v>22</v>
      </c>
      <c r="C808" s="232"/>
      <c r="D808" s="233"/>
      <c r="E808" s="233"/>
      <c r="F808" s="233"/>
      <c r="G808" s="234"/>
      <c r="H808" s="23"/>
      <c r="I808" s="232"/>
      <c r="J808" s="234"/>
      <c r="K808" s="23"/>
      <c r="L808" s="232"/>
      <c r="M808" s="234"/>
      <c r="N808" s="23"/>
      <c r="O808" s="403">
        <f t="shared" si="506"/>
        <v>0</v>
      </c>
      <c r="P808" s="404">
        <f t="shared" si="507"/>
        <v>0</v>
      </c>
      <c r="Q808" s="407">
        <f t="shared" si="508"/>
        <v>0</v>
      </c>
    </row>
    <row r="809" spans="1:17" ht="16.5" thickBot="1">
      <c r="A809" s="14"/>
      <c r="C809" s="20"/>
      <c r="D809" s="20"/>
      <c r="E809" s="20"/>
      <c r="F809" s="20"/>
      <c r="G809" s="20"/>
      <c r="H809" s="23"/>
      <c r="I809" s="20"/>
      <c r="J809" s="20"/>
      <c r="K809" s="23"/>
      <c r="L809" s="20"/>
      <c r="M809" s="20"/>
      <c r="N809" s="23"/>
      <c r="O809" s="20"/>
      <c r="P809" s="20"/>
      <c r="Q809" s="20"/>
    </row>
    <row r="810" spans="1:17">
      <c r="A810" s="273"/>
      <c r="B810" s="84" t="s">
        <v>19</v>
      </c>
      <c r="C810" s="226"/>
      <c r="D810" s="227"/>
      <c r="E810" s="227"/>
      <c r="F810" s="227"/>
      <c r="G810" s="228"/>
      <c r="H810" s="23"/>
      <c r="I810" s="226"/>
      <c r="J810" s="228"/>
      <c r="K810" s="23"/>
      <c r="L810" s="226"/>
      <c r="M810" s="228"/>
      <c r="N810" s="23"/>
      <c r="O810" s="235">
        <f>C810+I810+L810</f>
        <v>0</v>
      </c>
      <c r="P810" s="236">
        <f>D810+E810+F810+G810+J810+M810</f>
        <v>0</v>
      </c>
      <c r="Q810" s="237">
        <f>SUM(O810:P810)</f>
        <v>0</v>
      </c>
    </row>
    <row r="811" spans="1:17">
      <c r="A811" s="680"/>
      <c r="B811" s="85" t="s">
        <v>21</v>
      </c>
      <c r="C811" s="229"/>
      <c r="D811" s="230"/>
      <c r="E811" s="230"/>
      <c r="F811" s="230"/>
      <c r="G811" s="231"/>
      <c r="H811" s="23"/>
      <c r="I811" s="229"/>
      <c r="J811" s="231"/>
      <c r="K811" s="23"/>
      <c r="L811" s="229"/>
      <c r="M811" s="231"/>
      <c r="N811" s="23"/>
      <c r="O811" s="401">
        <f t="shared" ref="O811:O812" si="509">C811+I811+L811</f>
        <v>0</v>
      </c>
      <c r="P811" s="402">
        <f t="shared" ref="P811:P812" si="510">D811+E811+F811+G811+J811+M811</f>
        <v>0</v>
      </c>
      <c r="Q811" s="406">
        <f t="shared" ref="Q811:Q812" si="511">SUM(O811:P811)</f>
        <v>0</v>
      </c>
    </row>
    <row r="812" spans="1:17" ht="16.5" thickBot="1">
      <c r="A812" s="602"/>
      <c r="B812" s="86" t="s">
        <v>22</v>
      </c>
      <c r="C812" s="232"/>
      <c r="D812" s="233"/>
      <c r="E812" s="233"/>
      <c r="F812" s="233"/>
      <c r="G812" s="234"/>
      <c r="H812" s="23"/>
      <c r="I812" s="232"/>
      <c r="J812" s="234"/>
      <c r="K812" s="23"/>
      <c r="L812" s="232"/>
      <c r="M812" s="234"/>
      <c r="N812" s="23"/>
      <c r="O812" s="403">
        <f t="shared" si="509"/>
        <v>0</v>
      </c>
      <c r="P812" s="404">
        <f t="shared" si="510"/>
        <v>0</v>
      </c>
      <c r="Q812" s="407">
        <f t="shared" si="511"/>
        <v>0</v>
      </c>
    </row>
    <row r="813" spans="1:17" ht="16.5" thickBot="1">
      <c r="A813" s="14"/>
      <c r="C813" s="20"/>
      <c r="D813" s="20"/>
      <c r="E813" s="20"/>
      <c r="F813" s="20"/>
      <c r="G813" s="20"/>
      <c r="H813" s="23"/>
      <c r="I813" s="20"/>
      <c r="J813" s="20"/>
      <c r="K813" s="23"/>
      <c r="L813" s="20"/>
      <c r="M813" s="20"/>
      <c r="N813" s="23"/>
      <c r="O813" s="20"/>
      <c r="P813" s="20"/>
      <c r="Q813" s="20"/>
    </row>
    <row r="814" spans="1:17">
      <c r="A814" s="273"/>
      <c r="B814" s="84" t="s">
        <v>19</v>
      </c>
      <c r="C814" s="226"/>
      <c r="D814" s="227"/>
      <c r="E814" s="227"/>
      <c r="F814" s="227"/>
      <c r="G814" s="228"/>
      <c r="H814" s="23"/>
      <c r="I814" s="226"/>
      <c r="J814" s="228"/>
      <c r="K814" s="23"/>
      <c r="L814" s="226"/>
      <c r="M814" s="228"/>
      <c r="N814" s="23"/>
      <c r="O814" s="235">
        <f>C814+I814+L814</f>
        <v>0</v>
      </c>
      <c r="P814" s="236">
        <f>D814+E814+F814+G814+J814+M814</f>
        <v>0</v>
      </c>
      <c r="Q814" s="237">
        <f>SUM(O814:P814)</f>
        <v>0</v>
      </c>
    </row>
    <row r="815" spans="1:17">
      <c r="A815" s="680"/>
      <c r="B815" s="85" t="s">
        <v>21</v>
      </c>
      <c r="C815" s="229"/>
      <c r="D815" s="230"/>
      <c r="E815" s="230"/>
      <c r="F815" s="230"/>
      <c r="G815" s="231"/>
      <c r="H815" s="23"/>
      <c r="I815" s="229"/>
      <c r="J815" s="231"/>
      <c r="K815" s="23"/>
      <c r="L815" s="229"/>
      <c r="M815" s="231"/>
      <c r="N815" s="23"/>
      <c r="O815" s="401">
        <f t="shared" ref="O815:O816" si="512">C815+I815+L815</f>
        <v>0</v>
      </c>
      <c r="P815" s="402">
        <f t="shared" ref="P815:P816" si="513">D815+E815+F815+G815+J815+M815</f>
        <v>0</v>
      </c>
      <c r="Q815" s="406">
        <f t="shared" ref="Q815:Q816" si="514">SUM(O815:P815)</f>
        <v>0</v>
      </c>
    </row>
    <row r="816" spans="1:17" ht="16.5" thickBot="1">
      <c r="A816" s="602"/>
      <c r="B816" s="86" t="s">
        <v>22</v>
      </c>
      <c r="C816" s="232"/>
      <c r="D816" s="233"/>
      <c r="E816" s="233"/>
      <c r="F816" s="233"/>
      <c r="G816" s="234"/>
      <c r="H816" s="23"/>
      <c r="I816" s="232"/>
      <c r="J816" s="234"/>
      <c r="K816" s="23"/>
      <c r="L816" s="232"/>
      <c r="M816" s="234"/>
      <c r="N816" s="23"/>
      <c r="O816" s="403">
        <f t="shared" si="512"/>
        <v>0</v>
      </c>
      <c r="P816" s="404">
        <f t="shared" si="513"/>
        <v>0</v>
      </c>
      <c r="Q816" s="407">
        <f t="shared" si="514"/>
        <v>0</v>
      </c>
    </row>
    <row r="817" spans="1:17" ht="16.5" thickBot="1">
      <c r="A817" s="14"/>
      <c r="C817" s="20"/>
      <c r="D817" s="20"/>
      <c r="E817" s="20"/>
      <c r="F817" s="20"/>
      <c r="G817" s="20"/>
      <c r="H817" s="23"/>
      <c r="I817" s="20"/>
      <c r="J817" s="20"/>
      <c r="K817" s="23"/>
      <c r="L817" s="20"/>
      <c r="M817" s="20"/>
      <c r="N817" s="23"/>
      <c r="O817" s="20"/>
      <c r="P817" s="20"/>
      <c r="Q817" s="20"/>
    </row>
    <row r="818" spans="1:17">
      <c r="A818" s="273"/>
      <c r="B818" s="84" t="s">
        <v>19</v>
      </c>
      <c r="C818" s="226"/>
      <c r="D818" s="227"/>
      <c r="E818" s="227"/>
      <c r="F818" s="227"/>
      <c r="G818" s="228"/>
      <c r="H818" s="23"/>
      <c r="I818" s="226"/>
      <c r="J818" s="228"/>
      <c r="K818" s="23"/>
      <c r="L818" s="226"/>
      <c r="M818" s="228"/>
      <c r="N818" s="23"/>
      <c r="O818" s="235">
        <f>C818+I818+L818</f>
        <v>0</v>
      </c>
      <c r="P818" s="236">
        <f>D818+E818+F818+G818+J818+M818</f>
        <v>0</v>
      </c>
      <c r="Q818" s="237">
        <f>SUM(O818:P818)</f>
        <v>0</v>
      </c>
    </row>
    <row r="819" spans="1:17">
      <c r="A819" s="680"/>
      <c r="B819" s="85" t="s">
        <v>21</v>
      </c>
      <c r="C819" s="229"/>
      <c r="D819" s="230"/>
      <c r="E819" s="230"/>
      <c r="F819" s="230"/>
      <c r="G819" s="231"/>
      <c r="H819" s="23"/>
      <c r="I819" s="229"/>
      <c r="J819" s="231"/>
      <c r="K819" s="23"/>
      <c r="L819" s="229"/>
      <c r="M819" s="231"/>
      <c r="N819" s="23"/>
      <c r="O819" s="401">
        <f t="shared" ref="O819:O820" si="515">C819+I819+L819</f>
        <v>0</v>
      </c>
      <c r="P819" s="402">
        <f t="shared" ref="P819:P820" si="516">D819+E819+F819+G819+J819+M819</f>
        <v>0</v>
      </c>
      <c r="Q819" s="406">
        <f t="shared" ref="Q819:Q820" si="517">SUM(O819:P819)</f>
        <v>0</v>
      </c>
    </row>
    <row r="820" spans="1:17" ht="16.5" thickBot="1">
      <c r="A820" s="602"/>
      <c r="B820" s="86" t="s">
        <v>22</v>
      </c>
      <c r="C820" s="232"/>
      <c r="D820" s="233"/>
      <c r="E820" s="233"/>
      <c r="F820" s="233"/>
      <c r="G820" s="234"/>
      <c r="H820" s="23"/>
      <c r="I820" s="232"/>
      <c r="J820" s="234"/>
      <c r="K820" s="23"/>
      <c r="L820" s="232"/>
      <c r="M820" s="234"/>
      <c r="N820" s="23"/>
      <c r="O820" s="403">
        <f t="shared" si="515"/>
        <v>0</v>
      </c>
      <c r="P820" s="404">
        <f t="shared" si="516"/>
        <v>0</v>
      </c>
      <c r="Q820" s="407">
        <f t="shared" si="517"/>
        <v>0</v>
      </c>
    </row>
    <row r="821" spans="1:17" ht="16.5" thickBot="1">
      <c r="A821" s="14"/>
      <c r="C821" s="20"/>
      <c r="D821" s="20"/>
      <c r="E821" s="20"/>
      <c r="F821" s="20"/>
      <c r="G821" s="20"/>
      <c r="H821" s="23"/>
      <c r="I821" s="20"/>
      <c r="J821" s="20"/>
      <c r="K821" s="23"/>
      <c r="L821" s="20"/>
      <c r="M821" s="20"/>
      <c r="N821" s="23"/>
      <c r="O821" s="20"/>
      <c r="P821" s="20"/>
      <c r="Q821" s="20"/>
    </row>
    <row r="822" spans="1:17">
      <c r="A822" s="273"/>
      <c r="B822" s="84" t="s">
        <v>19</v>
      </c>
      <c r="C822" s="226"/>
      <c r="D822" s="227"/>
      <c r="E822" s="227"/>
      <c r="F822" s="227"/>
      <c r="G822" s="228"/>
      <c r="H822" s="23"/>
      <c r="I822" s="226"/>
      <c r="J822" s="228"/>
      <c r="K822" s="23"/>
      <c r="L822" s="226"/>
      <c r="M822" s="228"/>
      <c r="N822" s="23"/>
      <c r="O822" s="235">
        <f>C822+I822+L822</f>
        <v>0</v>
      </c>
      <c r="P822" s="236">
        <f>D822+E822+F822+G822+J822+M822</f>
        <v>0</v>
      </c>
      <c r="Q822" s="237">
        <f>SUM(O822:P822)</f>
        <v>0</v>
      </c>
    </row>
    <row r="823" spans="1:17">
      <c r="A823" s="680"/>
      <c r="B823" s="85" t="s">
        <v>21</v>
      </c>
      <c r="C823" s="229"/>
      <c r="D823" s="230"/>
      <c r="E823" s="230"/>
      <c r="F823" s="230"/>
      <c r="G823" s="231"/>
      <c r="H823" s="23"/>
      <c r="I823" s="229"/>
      <c r="J823" s="231"/>
      <c r="K823" s="23"/>
      <c r="L823" s="229"/>
      <c r="M823" s="231"/>
      <c r="N823" s="23"/>
      <c r="O823" s="401">
        <f t="shared" ref="O823:O824" si="518">C823+I823+L823</f>
        <v>0</v>
      </c>
      <c r="P823" s="402">
        <f t="shared" ref="P823:P824" si="519">D823+E823+F823+G823+J823+M823</f>
        <v>0</v>
      </c>
      <c r="Q823" s="406">
        <f t="shared" ref="Q823:Q824" si="520">SUM(O823:P823)</f>
        <v>0</v>
      </c>
    </row>
    <row r="824" spans="1:17" ht="16.5" thickBot="1">
      <c r="A824" s="602"/>
      <c r="B824" s="86" t="s">
        <v>22</v>
      </c>
      <c r="C824" s="232"/>
      <c r="D824" s="233"/>
      <c r="E824" s="233"/>
      <c r="F824" s="233"/>
      <c r="G824" s="234"/>
      <c r="H824" s="23"/>
      <c r="I824" s="232"/>
      <c r="J824" s="234"/>
      <c r="K824" s="23"/>
      <c r="L824" s="232"/>
      <c r="M824" s="234"/>
      <c r="N824" s="23"/>
      <c r="O824" s="403">
        <f t="shared" si="518"/>
        <v>0</v>
      </c>
      <c r="P824" s="404">
        <f t="shared" si="519"/>
        <v>0</v>
      </c>
      <c r="Q824" s="407">
        <f t="shared" si="520"/>
        <v>0</v>
      </c>
    </row>
    <row r="825" spans="1:17" ht="16.5" thickBot="1">
      <c r="A825" s="14"/>
      <c r="C825" s="20"/>
      <c r="D825" s="20"/>
      <c r="E825" s="20"/>
      <c r="F825" s="20"/>
      <c r="G825" s="20"/>
      <c r="H825" s="23"/>
      <c r="I825" s="20"/>
      <c r="J825" s="20"/>
      <c r="K825" s="23"/>
      <c r="L825" s="20"/>
      <c r="M825" s="20"/>
      <c r="N825" s="23"/>
      <c r="O825" s="20"/>
      <c r="P825" s="20"/>
      <c r="Q825" s="20"/>
    </row>
    <row r="826" spans="1:17">
      <c r="A826" s="273"/>
      <c r="B826" s="84" t="s">
        <v>19</v>
      </c>
      <c r="C826" s="235">
        <f t="shared" ref="C826:G828" si="521">+C790+C794+C798+C802+C806+C810+C814+C818+C822</f>
        <v>202</v>
      </c>
      <c r="D826" s="236">
        <f t="shared" si="521"/>
        <v>0</v>
      </c>
      <c r="E826" s="236">
        <f t="shared" si="521"/>
        <v>3</v>
      </c>
      <c r="F826" s="236">
        <f t="shared" si="521"/>
        <v>20</v>
      </c>
      <c r="G826" s="237">
        <f t="shared" si="521"/>
        <v>7</v>
      </c>
      <c r="H826" s="264"/>
      <c r="I826" s="235">
        <f t="shared" ref="I826:J828" si="522">+I790+I794+I798+I802+I806+I810+I814+I818+I822</f>
        <v>226</v>
      </c>
      <c r="J826" s="237">
        <f t="shared" si="522"/>
        <v>64</v>
      </c>
      <c r="K826" s="264"/>
      <c r="L826" s="235">
        <f t="shared" ref="L826:M828" si="523">+L790+L794+L798+L802+L806+L810+L814+L818+L822</f>
        <v>177</v>
      </c>
      <c r="M826" s="237">
        <f t="shared" si="523"/>
        <v>66</v>
      </c>
      <c r="N826" s="264"/>
      <c r="O826" s="235">
        <f>C826+I826+L826</f>
        <v>605</v>
      </c>
      <c r="P826" s="236">
        <f>D826+E826+F826+G826+J826+M826</f>
        <v>160</v>
      </c>
      <c r="Q826" s="237">
        <f>SUM(O826:P826)</f>
        <v>765</v>
      </c>
    </row>
    <row r="827" spans="1:17">
      <c r="A827" s="275" t="s">
        <v>9</v>
      </c>
      <c r="B827" s="85" t="s">
        <v>21</v>
      </c>
      <c r="C827" s="401">
        <f t="shared" si="521"/>
        <v>156</v>
      </c>
      <c r="D827" s="402">
        <f t="shared" si="521"/>
        <v>0</v>
      </c>
      <c r="E827" s="402">
        <f t="shared" si="521"/>
        <v>3</v>
      </c>
      <c r="F827" s="402">
        <f t="shared" si="521"/>
        <v>9</v>
      </c>
      <c r="G827" s="406">
        <f t="shared" si="521"/>
        <v>3</v>
      </c>
      <c r="H827" s="264"/>
      <c r="I827" s="401">
        <f t="shared" si="522"/>
        <v>183</v>
      </c>
      <c r="J827" s="406">
        <f t="shared" si="522"/>
        <v>48</v>
      </c>
      <c r="K827" s="264"/>
      <c r="L827" s="401">
        <f t="shared" si="523"/>
        <v>148</v>
      </c>
      <c r="M827" s="406">
        <f t="shared" si="523"/>
        <v>35</v>
      </c>
      <c r="N827" s="264"/>
      <c r="O827" s="401">
        <f t="shared" ref="O827:O828" si="524">C827+I827+L827</f>
        <v>487</v>
      </c>
      <c r="P827" s="402">
        <f t="shared" ref="P827:P828" si="525">D827+E827+F827+G827+J827+M827</f>
        <v>98</v>
      </c>
      <c r="Q827" s="406">
        <f t="shared" ref="Q827:Q828" si="526">SUM(O827:P827)</f>
        <v>585</v>
      </c>
    </row>
    <row r="828" spans="1:17" ht="16.5" thickBot="1">
      <c r="A828" s="602"/>
      <c r="B828" s="86" t="s">
        <v>22</v>
      </c>
      <c r="C828" s="403">
        <f t="shared" si="521"/>
        <v>0</v>
      </c>
      <c r="D828" s="404">
        <f t="shared" si="521"/>
        <v>0</v>
      </c>
      <c r="E828" s="404">
        <f t="shared" si="521"/>
        <v>0</v>
      </c>
      <c r="F828" s="404">
        <f t="shared" si="521"/>
        <v>1</v>
      </c>
      <c r="G828" s="407">
        <f t="shared" si="521"/>
        <v>0</v>
      </c>
      <c r="H828" s="264"/>
      <c r="I828" s="403">
        <f t="shared" si="522"/>
        <v>2</v>
      </c>
      <c r="J828" s="407">
        <f t="shared" si="522"/>
        <v>0</v>
      </c>
      <c r="K828" s="264"/>
      <c r="L828" s="403">
        <f t="shared" si="523"/>
        <v>0</v>
      </c>
      <c r="M828" s="407">
        <f t="shared" si="523"/>
        <v>0</v>
      </c>
      <c r="N828" s="264"/>
      <c r="O828" s="403">
        <f t="shared" si="524"/>
        <v>2</v>
      </c>
      <c r="P828" s="404">
        <f t="shared" si="525"/>
        <v>1</v>
      </c>
      <c r="Q828" s="407">
        <f t="shared" si="526"/>
        <v>3</v>
      </c>
    </row>
    <row r="829" spans="1:17" ht="16.5" thickBot="1">
      <c r="A829" s="633"/>
      <c r="B829" s="24"/>
      <c r="C829" s="264"/>
      <c r="D829" s="264"/>
      <c r="E829" s="264"/>
      <c r="F829" s="264"/>
      <c r="G829" s="264"/>
      <c r="H829" s="264"/>
      <c r="I829" s="264"/>
      <c r="J829" s="264"/>
      <c r="K829" s="264"/>
      <c r="L829" s="264"/>
      <c r="M829" s="264"/>
      <c r="N829" s="264"/>
      <c r="O829" s="264"/>
      <c r="P829" s="264"/>
      <c r="Q829" s="264"/>
    </row>
    <row r="830" spans="1:17">
      <c r="A830" s="896" t="s">
        <v>9</v>
      </c>
      <c r="B830" s="84" t="s">
        <v>19</v>
      </c>
      <c r="C830" s="235">
        <f>+C826</f>
        <v>202</v>
      </c>
      <c r="D830" s="236">
        <f t="shared" ref="D830:G830" si="527">+D826</f>
        <v>0</v>
      </c>
      <c r="E830" s="236">
        <f t="shared" si="527"/>
        <v>3</v>
      </c>
      <c r="F830" s="236">
        <f t="shared" si="527"/>
        <v>20</v>
      </c>
      <c r="G830" s="237">
        <f t="shared" si="527"/>
        <v>7</v>
      </c>
      <c r="H830" s="264"/>
      <c r="I830" s="235">
        <f t="shared" ref="I830:J832" si="528">+I826</f>
        <v>226</v>
      </c>
      <c r="J830" s="237">
        <f t="shared" si="528"/>
        <v>64</v>
      </c>
      <c r="K830" s="264"/>
      <c r="L830" s="235">
        <f t="shared" ref="L830:M832" si="529">+L826</f>
        <v>177</v>
      </c>
      <c r="M830" s="237">
        <f t="shared" si="529"/>
        <v>66</v>
      </c>
      <c r="N830" s="264"/>
      <c r="O830" s="235">
        <f>C830+I830+L830</f>
        <v>605</v>
      </c>
      <c r="P830" s="236">
        <f>D830+E830+F830+G830+J830+M830</f>
        <v>160</v>
      </c>
      <c r="Q830" s="237">
        <f>SUM(O830:P830)</f>
        <v>765</v>
      </c>
    </row>
    <row r="831" spans="1:17">
      <c r="A831" s="897" t="s">
        <v>97</v>
      </c>
      <c r="B831" s="85" t="s">
        <v>21</v>
      </c>
      <c r="C831" s="401">
        <f t="shared" ref="C831:G832" si="530">+C827</f>
        <v>156</v>
      </c>
      <c r="D831" s="402">
        <f t="shared" si="530"/>
        <v>0</v>
      </c>
      <c r="E831" s="402">
        <f t="shared" si="530"/>
        <v>3</v>
      </c>
      <c r="F831" s="402">
        <f t="shared" si="530"/>
        <v>9</v>
      </c>
      <c r="G831" s="406">
        <f t="shared" si="530"/>
        <v>3</v>
      </c>
      <c r="H831" s="264"/>
      <c r="I831" s="401">
        <f t="shared" si="528"/>
        <v>183</v>
      </c>
      <c r="J831" s="406">
        <f t="shared" si="528"/>
        <v>48</v>
      </c>
      <c r="K831" s="264"/>
      <c r="L831" s="401">
        <f t="shared" si="529"/>
        <v>148</v>
      </c>
      <c r="M831" s="406">
        <f t="shared" si="529"/>
        <v>35</v>
      </c>
      <c r="N831" s="264"/>
      <c r="O831" s="401">
        <f t="shared" ref="O831:O832" si="531">C831+I831+L831</f>
        <v>487</v>
      </c>
      <c r="P831" s="402">
        <f t="shared" ref="P831:P832" si="532">D831+E831+F831+G831+J831+M831</f>
        <v>98</v>
      </c>
      <c r="Q831" s="406">
        <f t="shared" ref="Q831:Q832" si="533">SUM(O831:P831)</f>
        <v>585</v>
      </c>
    </row>
    <row r="832" spans="1:17" ht="16.5" thickBot="1">
      <c r="A832" s="898" t="s">
        <v>98</v>
      </c>
      <c r="B832" s="86" t="s">
        <v>22</v>
      </c>
      <c r="C832" s="403">
        <f t="shared" si="530"/>
        <v>0</v>
      </c>
      <c r="D832" s="404">
        <f t="shared" si="530"/>
        <v>0</v>
      </c>
      <c r="E832" s="404">
        <f t="shared" si="530"/>
        <v>0</v>
      </c>
      <c r="F832" s="404">
        <f t="shared" si="530"/>
        <v>1</v>
      </c>
      <c r="G832" s="407">
        <f t="shared" si="530"/>
        <v>0</v>
      </c>
      <c r="H832" s="264"/>
      <c r="I832" s="403">
        <f t="shared" si="528"/>
        <v>2</v>
      </c>
      <c r="J832" s="407">
        <f t="shared" si="528"/>
        <v>0</v>
      </c>
      <c r="K832" s="264"/>
      <c r="L832" s="403">
        <f t="shared" si="529"/>
        <v>0</v>
      </c>
      <c r="M832" s="407">
        <f t="shared" si="529"/>
        <v>0</v>
      </c>
      <c r="N832" s="264"/>
      <c r="O832" s="403">
        <f t="shared" si="531"/>
        <v>2</v>
      </c>
      <c r="P832" s="404">
        <f t="shared" si="532"/>
        <v>1</v>
      </c>
      <c r="Q832" s="407">
        <f t="shared" si="533"/>
        <v>3</v>
      </c>
    </row>
    <row r="833" spans="1:17">
      <c r="A833" s="89" t="s">
        <v>40</v>
      </c>
      <c r="B833" s="24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</row>
    <row r="834" spans="1:17">
      <c r="A834" s="89"/>
      <c r="B834" s="24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</row>
    <row r="835" spans="1:17">
      <c r="A835" s="89" t="s">
        <v>115</v>
      </c>
      <c r="B835" s="24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</row>
    <row r="836" spans="1:17">
      <c r="A836" s="89" t="s">
        <v>116</v>
      </c>
      <c r="B836" s="24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</row>
    <row r="837" spans="1:17">
      <c r="A837" s="154" t="s">
        <v>123</v>
      </c>
      <c r="B837" s="24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</row>
    <row r="838" spans="1:17">
      <c r="A838" s="154" t="s">
        <v>147</v>
      </c>
      <c r="B838" s="24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17">
      <c r="A839" s="154"/>
      <c r="B839" s="24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</row>
    <row r="840" spans="1:17">
      <c r="A840" s="154"/>
      <c r="B840" s="24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</row>
    <row r="841" spans="1:17" ht="18.75">
      <c r="A841" s="1130" t="s">
        <v>26</v>
      </c>
      <c r="B841" s="1130"/>
      <c r="C841" s="1130"/>
      <c r="D841" s="1130"/>
      <c r="E841" s="1130"/>
      <c r="F841" s="1130"/>
      <c r="G841" s="1130"/>
      <c r="H841" s="1130"/>
      <c r="I841" s="1130"/>
      <c r="J841" s="1130"/>
      <c r="K841" s="1130"/>
      <c r="L841" s="1130"/>
      <c r="M841" s="1130"/>
      <c r="N841" s="1130"/>
      <c r="O841" s="1130"/>
      <c r="P841" s="1130"/>
      <c r="Q841" s="1130"/>
    </row>
    <row r="842" spans="1:17" ht="16.5" thickBot="1">
      <c r="A842" s="1112" t="s">
        <v>27</v>
      </c>
      <c r="B842" s="1112"/>
      <c r="C842" s="1112"/>
      <c r="D842" s="1112"/>
      <c r="E842" s="1112"/>
      <c r="F842" s="1112"/>
      <c r="G842" s="1112"/>
      <c r="H842" s="1112"/>
      <c r="I842" s="1112"/>
      <c r="J842" s="1112"/>
      <c r="K842" s="1112"/>
      <c r="L842" s="1112"/>
      <c r="M842" s="1112"/>
      <c r="N842" s="1112"/>
      <c r="O842" s="1112"/>
      <c r="P842" s="1112"/>
      <c r="Q842" s="1112"/>
    </row>
    <row r="843" spans="1:17" ht="24" thickBot="1">
      <c r="A843" s="1142" t="s">
        <v>51</v>
      </c>
      <c r="B843" s="1143"/>
      <c r="C843" s="1143"/>
      <c r="D843" s="1143"/>
      <c r="E843" s="1143"/>
      <c r="F843" s="1143"/>
      <c r="G843" s="1143"/>
      <c r="H843" s="1143"/>
      <c r="I843" s="1143"/>
      <c r="J843" s="1143"/>
      <c r="K843" s="1143"/>
      <c r="L843" s="1143"/>
      <c r="M843" s="1143"/>
      <c r="N843" s="1143"/>
      <c r="O843" s="1143"/>
      <c r="P843" s="1143"/>
      <c r="Q843" s="1144"/>
    </row>
    <row r="844" spans="1:17" ht="16.5" thickBot="1">
      <c r="A844" s="33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</row>
    <row r="845" spans="1:17" ht="16.5">
      <c r="A845" s="40" t="s">
        <v>149</v>
      </c>
      <c r="B845" s="41"/>
      <c r="C845" s="41" t="s">
        <v>166</v>
      </c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34"/>
      <c r="P845" s="34"/>
      <c r="Q845" s="35"/>
    </row>
    <row r="846" spans="1:17" ht="17.25" thickBot="1">
      <c r="A846" s="43" t="s">
        <v>150</v>
      </c>
      <c r="B846" s="44"/>
      <c r="C846" s="625" t="s">
        <v>566</v>
      </c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37"/>
      <c r="P846" s="37"/>
      <c r="Q846" s="38"/>
    </row>
    <row r="847" spans="1:17" ht="16.5" thickBot="1">
      <c r="A847" s="33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</row>
    <row r="848" spans="1:17" ht="17.25" thickBot="1">
      <c r="A848" s="32"/>
      <c r="B848" s="32"/>
      <c r="C848" s="58" t="s">
        <v>569</v>
      </c>
      <c r="D848" s="58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39"/>
      <c r="P848" s="39"/>
      <c r="Q848" s="32"/>
    </row>
    <row r="849" spans="1:17" ht="16.5" thickBot="1">
      <c r="A849" s="1"/>
    </row>
    <row r="850" spans="1:17" ht="19.5" thickBot="1">
      <c r="A850" s="6"/>
      <c r="B850" s="7"/>
      <c r="C850" s="51"/>
      <c r="D850" s="52" t="s">
        <v>2</v>
      </c>
      <c r="E850" s="52"/>
      <c r="F850" s="52"/>
      <c r="G850" s="53"/>
      <c r="H850" s="60"/>
      <c r="I850" s="1140" t="s">
        <v>34</v>
      </c>
      <c r="J850" s="1141"/>
      <c r="K850" s="60"/>
      <c r="L850" s="1140" t="s">
        <v>35</v>
      </c>
      <c r="M850" s="1141"/>
      <c r="N850" s="60"/>
      <c r="O850" s="69"/>
      <c r="P850" s="70" t="s">
        <v>9</v>
      </c>
      <c r="Q850" s="53"/>
    </row>
    <row r="851" spans="1:17" ht="73.5" thickBot="1">
      <c r="A851" s="90" t="s">
        <v>39</v>
      </c>
      <c r="B851" s="46"/>
      <c r="C851" s="54" t="s">
        <v>92</v>
      </c>
      <c r="D851" s="55" t="s">
        <v>93</v>
      </c>
      <c r="E851" s="56" t="s">
        <v>29</v>
      </c>
      <c r="F851" s="56" t="s">
        <v>30</v>
      </c>
      <c r="G851" s="57" t="s">
        <v>31</v>
      </c>
      <c r="H851" s="50"/>
      <c r="I851" s="54" t="s">
        <v>15</v>
      </c>
      <c r="J851" s="57" t="s">
        <v>32</v>
      </c>
      <c r="K851" s="50"/>
      <c r="L851" s="54" t="s">
        <v>15</v>
      </c>
      <c r="M851" s="57" t="s">
        <v>32</v>
      </c>
      <c r="N851" s="50"/>
      <c r="O851" s="54" t="s">
        <v>15</v>
      </c>
      <c r="P851" s="56" t="s">
        <v>32</v>
      </c>
      <c r="Q851" s="71" t="s">
        <v>9</v>
      </c>
    </row>
    <row r="852" spans="1:17" ht="16.5" thickBot="1">
      <c r="A852" s="20"/>
      <c r="H852" s="4"/>
      <c r="K852" s="4"/>
      <c r="N852" s="4"/>
    </row>
    <row r="853" spans="1:17">
      <c r="A853" s="81"/>
      <c r="B853" s="84" t="s">
        <v>19</v>
      </c>
      <c r="C853" s="226">
        <f>194+12</f>
        <v>206</v>
      </c>
      <c r="D853" s="227">
        <v>1</v>
      </c>
      <c r="E853" s="227">
        <v>5</v>
      </c>
      <c r="F853" s="227">
        <v>52</v>
      </c>
      <c r="G853" s="228">
        <v>8</v>
      </c>
      <c r="H853" s="23"/>
      <c r="I853" s="226">
        <f>372+19</f>
        <v>391</v>
      </c>
      <c r="J853" s="228">
        <v>32</v>
      </c>
      <c r="K853" s="23"/>
      <c r="L853" s="226">
        <f>510+16</f>
        <v>526</v>
      </c>
      <c r="M853" s="228">
        <v>58</v>
      </c>
      <c r="N853" s="23"/>
      <c r="O853" s="235">
        <f>C853+I853+L853</f>
        <v>1123</v>
      </c>
      <c r="P853" s="236">
        <f>D853+E853+F853+G853+J853+M853</f>
        <v>156</v>
      </c>
      <c r="Q853" s="237">
        <f>SUM(O853:P853)</f>
        <v>1279</v>
      </c>
    </row>
    <row r="854" spans="1:17">
      <c r="A854" s="654" t="s">
        <v>570</v>
      </c>
      <c r="B854" s="85" t="s">
        <v>21</v>
      </c>
      <c r="C854" s="229">
        <f>147+10</f>
        <v>157</v>
      </c>
      <c r="D854" s="230">
        <v>1</v>
      </c>
      <c r="E854" s="230">
        <v>2</v>
      </c>
      <c r="F854" s="230">
        <v>29</v>
      </c>
      <c r="G854" s="231">
        <v>5</v>
      </c>
      <c r="H854" s="23"/>
      <c r="I854" s="229">
        <v>295</v>
      </c>
      <c r="J854" s="231">
        <v>19</v>
      </c>
      <c r="K854" s="23"/>
      <c r="L854" s="229">
        <f>412+10</f>
        <v>422</v>
      </c>
      <c r="M854" s="231">
        <v>26</v>
      </c>
      <c r="N854" s="23"/>
      <c r="O854" s="401">
        <f t="shared" ref="O854:O855" si="534">C854+I854+L854</f>
        <v>874</v>
      </c>
      <c r="P854" s="402">
        <f t="shared" ref="P854:P855" si="535">D854+E854+F854+G854+J854+M854</f>
        <v>82</v>
      </c>
      <c r="Q854" s="406">
        <f t="shared" ref="Q854:Q855" si="536">SUM(O854:P854)</f>
        <v>956</v>
      </c>
    </row>
    <row r="855" spans="1:17" ht="16.5" thickBot="1">
      <c r="A855" s="83"/>
      <c r="B855" s="86" t="s">
        <v>22</v>
      </c>
      <c r="C855" s="232">
        <v>0</v>
      </c>
      <c r="D855" s="233">
        <v>0</v>
      </c>
      <c r="E855" s="233">
        <v>0</v>
      </c>
      <c r="F855" s="233">
        <v>0</v>
      </c>
      <c r="G855" s="234">
        <v>0</v>
      </c>
      <c r="H855" s="23"/>
      <c r="I855" s="232">
        <v>0</v>
      </c>
      <c r="J855" s="234">
        <v>0</v>
      </c>
      <c r="K855" s="23"/>
      <c r="L855" s="232">
        <v>0</v>
      </c>
      <c r="M855" s="234">
        <v>0</v>
      </c>
      <c r="N855" s="23"/>
      <c r="O855" s="403">
        <f t="shared" si="534"/>
        <v>0</v>
      </c>
      <c r="P855" s="404">
        <f t="shared" si="535"/>
        <v>0</v>
      </c>
      <c r="Q855" s="407">
        <f t="shared" si="536"/>
        <v>0</v>
      </c>
    </row>
    <row r="856" spans="1:17" ht="16.5" thickBot="1">
      <c r="A856" s="20"/>
      <c r="C856" s="20"/>
      <c r="D856" s="20"/>
      <c r="E856" s="20"/>
      <c r="F856" s="20"/>
      <c r="G856" s="20"/>
      <c r="H856" s="23"/>
      <c r="I856" s="20"/>
      <c r="J856" s="20"/>
      <c r="K856" s="23"/>
      <c r="L856" s="20"/>
      <c r="M856" s="20"/>
      <c r="N856" s="23"/>
      <c r="O856" s="20"/>
      <c r="P856" s="20"/>
      <c r="Q856" s="20"/>
    </row>
    <row r="857" spans="1:17">
      <c r="A857" s="81"/>
      <c r="B857" s="84" t="s">
        <v>19</v>
      </c>
      <c r="C857" s="226"/>
      <c r="D857" s="227"/>
      <c r="E857" s="230"/>
      <c r="F857" s="227"/>
      <c r="G857" s="228"/>
      <c r="H857" s="23"/>
      <c r="I857" s="226"/>
      <c r="J857" s="228"/>
      <c r="K857" s="23"/>
      <c r="L857" s="226"/>
      <c r="M857" s="228"/>
      <c r="N857" s="23"/>
      <c r="O857" s="235">
        <f>C857+I857+L857</f>
        <v>0</v>
      </c>
      <c r="P857" s="236">
        <v>0</v>
      </c>
      <c r="Q857" s="237">
        <f>SUM(O857:P857)</f>
        <v>0</v>
      </c>
    </row>
    <row r="858" spans="1:17">
      <c r="A858" s="82"/>
      <c r="B858" s="85" t="s">
        <v>21</v>
      </c>
      <c r="C858" s="229"/>
      <c r="D858" s="230"/>
      <c r="E858" s="20"/>
      <c r="F858" s="230"/>
      <c r="G858" s="231"/>
      <c r="H858" s="23"/>
      <c r="I858" s="229"/>
      <c r="J858" s="231"/>
      <c r="K858" s="23"/>
      <c r="L858" s="229"/>
      <c r="M858" s="231"/>
      <c r="N858" s="23"/>
      <c r="O858" s="401">
        <f t="shared" ref="O858:O859" si="537">C858+I858+L858</f>
        <v>0</v>
      </c>
      <c r="P858" s="402">
        <f>D858+E857+F858+G858+J858+M858</f>
        <v>0</v>
      </c>
      <c r="Q858" s="406">
        <f t="shared" ref="Q858:Q859" si="538">SUM(O858:P858)</f>
        <v>0</v>
      </c>
    </row>
    <row r="859" spans="1:17" ht="16.5" thickBot="1">
      <c r="A859" s="83"/>
      <c r="B859" s="86" t="s">
        <v>22</v>
      </c>
      <c r="C859" s="232"/>
      <c r="D859" s="233"/>
      <c r="E859" s="233"/>
      <c r="F859" s="233"/>
      <c r="G859" s="234"/>
      <c r="H859" s="23"/>
      <c r="I859" s="232"/>
      <c r="J859" s="234"/>
      <c r="K859" s="23"/>
      <c r="L859" s="232"/>
      <c r="M859" s="234"/>
      <c r="N859" s="23"/>
      <c r="O859" s="403">
        <f t="shared" si="537"/>
        <v>0</v>
      </c>
      <c r="P859" s="404">
        <f t="shared" ref="P859" si="539">D859+E859+F859+G859+J859+M859</f>
        <v>0</v>
      </c>
      <c r="Q859" s="407">
        <f t="shared" si="538"/>
        <v>0</v>
      </c>
    </row>
    <row r="860" spans="1:17" ht="16.5" thickBot="1">
      <c r="A860" s="20"/>
      <c r="C860" s="20"/>
      <c r="D860" s="20"/>
      <c r="E860" s="20"/>
      <c r="F860" s="20"/>
      <c r="G860" s="20"/>
      <c r="H860" s="23"/>
      <c r="I860" s="20"/>
      <c r="J860" s="20"/>
      <c r="K860" s="23"/>
      <c r="L860" s="20"/>
      <c r="M860" s="20"/>
      <c r="N860" s="23"/>
      <c r="O860" s="20"/>
      <c r="P860" s="20"/>
      <c r="Q860" s="20"/>
    </row>
    <row r="861" spans="1:17">
      <c r="A861" s="81"/>
      <c r="B861" s="84" t="s">
        <v>19</v>
      </c>
      <c r="C861" s="226"/>
      <c r="D861" s="227"/>
      <c r="E861" s="227"/>
      <c r="F861" s="227"/>
      <c r="G861" s="228"/>
      <c r="H861" s="23"/>
      <c r="I861" s="226"/>
      <c r="J861" s="228"/>
      <c r="K861" s="23"/>
      <c r="L861" s="226"/>
      <c r="M861" s="228"/>
      <c r="N861" s="23"/>
      <c r="O861" s="235">
        <f>C861+I861+L861</f>
        <v>0</v>
      </c>
      <c r="P861" s="236">
        <f>D861+E861+F861+G861+J861+M861</f>
        <v>0</v>
      </c>
      <c r="Q861" s="237">
        <f>SUM(O861:P861)</f>
        <v>0</v>
      </c>
    </row>
    <row r="862" spans="1:17">
      <c r="A862" s="82"/>
      <c r="B862" s="85" t="s">
        <v>21</v>
      </c>
      <c r="C862" s="229"/>
      <c r="D862" s="230"/>
      <c r="E862" s="230"/>
      <c r="F862" s="230"/>
      <c r="G862" s="231"/>
      <c r="H862" s="23"/>
      <c r="I862" s="229"/>
      <c r="J862" s="231"/>
      <c r="K862" s="23"/>
      <c r="L862" s="229"/>
      <c r="M862" s="231"/>
      <c r="N862" s="23"/>
      <c r="O862" s="401">
        <f t="shared" ref="O862:O863" si="540">C862+I862+L862</f>
        <v>0</v>
      </c>
      <c r="P862" s="402">
        <f t="shared" ref="P862:P863" si="541">D862+E862+F862+G862+J862+M862</f>
        <v>0</v>
      </c>
      <c r="Q862" s="406">
        <f t="shared" ref="Q862:Q863" si="542">SUM(O862:P862)</f>
        <v>0</v>
      </c>
    </row>
    <row r="863" spans="1:17" ht="16.5" thickBot="1">
      <c r="A863" s="83"/>
      <c r="B863" s="86" t="s">
        <v>22</v>
      </c>
      <c r="C863" s="232"/>
      <c r="D863" s="233"/>
      <c r="E863" s="233"/>
      <c r="F863" s="233"/>
      <c r="G863" s="234"/>
      <c r="H863" s="23"/>
      <c r="I863" s="232"/>
      <c r="J863" s="234"/>
      <c r="K863" s="23"/>
      <c r="L863" s="232"/>
      <c r="M863" s="234"/>
      <c r="N863" s="23"/>
      <c r="O863" s="403">
        <f t="shared" si="540"/>
        <v>0</v>
      </c>
      <c r="P863" s="404">
        <f t="shared" si="541"/>
        <v>0</v>
      </c>
      <c r="Q863" s="407">
        <f t="shared" si="542"/>
        <v>0</v>
      </c>
    </row>
    <row r="864" spans="1:17" ht="16.5" thickBot="1">
      <c r="A864" s="20"/>
      <c r="C864" s="20"/>
      <c r="D864" s="20"/>
      <c r="E864" s="20"/>
      <c r="F864" s="20"/>
      <c r="G864" s="20"/>
      <c r="H864" s="23"/>
      <c r="I864" s="20"/>
      <c r="J864" s="20"/>
      <c r="K864" s="23"/>
      <c r="L864" s="20"/>
      <c r="M864" s="20"/>
      <c r="N864" s="23"/>
      <c r="O864" s="20"/>
      <c r="P864" s="20"/>
      <c r="Q864" s="20"/>
    </row>
    <row r="865" spans="1:17">
      <c r="A865" s="81"/>
      <c r="B865" s="84" t="s">
        <v>19</v>
      </c>
      <c r="C865" s="226"/>
      <c r="D865" s="227"/>
      <c r="E865" s="227"/>
      <c r="F865" s="227"/>
      <c r="G865" s="228"/>
      <c r="H865" s="23"/>
      <c r="I865" s="226"/>
      <c r="J865" s="228"/>
      <c r="K865" s="23"/>
      <c r="L865" s="226"/>
      <c r="M865" s="228"/>
      <c r="N865" s="23"/>
      <c r="O865" s="235">
        <f>C865+I865+L865</f>
        <v>0</v>
      </c>
      <c r="P865" s="236">
        <f>D865+E865+F865+G865+J865+M865</f>
        <v>0</v>
      </c>
      <c r="Q865" s="237">
        <f>SUM(O865:P865)</f>
        <v>0</v>
      </c>
    </row>
    <row r="866" spans="1:17">
      <c r="A866" s="82"/>
      <c r="B866" s="85" t="s">
        <v>21</v>
      </c>
      <c r="C866" s="229"/>
      <c r="D866" s="230"/>
      <c r="E866" s="230"/>
      <c r="F866" s="230"/>
      <c r="G866" s="231"/>
      <c r="H866" s="23"/>
      <c r="I866" s="229"/>
      <c r="J866" s="231"/>
      <c r="K866" s="23"/>
      <c r="L866" s="229"/>
      <c r="M866" s="231"/>
      <c r="N866" s="23"/>
      <c r="O866" s="401">
        <f t="shared" ref="O866:O867" si="543">C866+I866+L866</f>
        <v>0</v>
      </c>
      <c r="P866" s="402">
        <f t="shared" ref="P866:P867" si="544">D866+E866+F866+G866+J866+M866</f>
        <v>0</v>
      </c>
      <c r="Q866" s="406">
        <f t="shared" ref="Q866:Q867" si="545">SUM(O866:P866)</f>
        <v>0</v>
      </c>
    </row>
    <row r="867" spans="1:17" ht="16.5" thickBot="1">
      <c r="A867" s="83"/>
      <c r="B867" s="86" t="s">
        <v>22</v>
      </c>
      <c r="C867" s="232"/>
      <c r="D867" s="233"/>
      <c r="E867" s="233"/>
      <c r="F867" s="233"/>
      <c r="G867" s="234"/>
      <c r="H867" s="23"/>
      <c r="I867" s="232"/>
      <c r="J867" s="234"/>
      <c r="K867" s="23"/>
      <c r="L867" s="232"/>
      <c r="M867" s="234"/>
      <c r="N867" s="23"/>
      <c r="O867" s="403">
        <f t="shared" si="543"/>
        <v>0</v>
      </c>
      <c r="P867" s="404">
        <f t="shared" si="544"/>
        <v>0</v>
      </c>
      <c r="Q867" s="407">
        <f t="shared" si="545"/>
        <v>0</v>
      </c>
    </row>
    <row r="868" spans="1:17" ht="16.5" thickBot="1">
      <c r="A868" s="20"/>
      <c r="C868" s="20"/>
      <c r="D868" s="20"/>
      <c r="E868" s="20"/>
      <c r="F868" s="20"/>
      <c r="G868" s="20"/>
      <c r="H868" s="23"/>
      <c r="I868" s="20"/>
      <c r="J868" s="20"/>
      <c r="K868" s="23"/>
      <c r="L868" s="20"/>
      <c r="M868" s="20"/>
      <c r="N868" s="23"/>
      <c r="O868" s="20"/>
      <c r="P868" s="20"/>
      <c r="Q868" s="20"/>
    </row>
    <row r="869" spans="1:17">
      <c r="A869" s="81"/>
      <c r="B869" s="84" t="s">
        <v>19</v>
      </c>
      <c r="C869" s="226"/>
      <c r="D869" s="227"/>
      <c r="E869" s="227"/>
      <c r="F869" s="227"/>
      <c r="G869" s="228"/>
      <c r="H869" s="23"/>
      <c r="I869" s="226"/>
      <c r="J869" s="228"/>
      <c r="K869" s="23"/>
      <c r="L869" s="226"/>
      <c r="M869" s="228"/>
      <c r="N869" s="23"/>
      <c r="O869" s="235">
        <f>C869+I869+L869</f>
        <v>0</v>
      </c>
      <c r="P869" s="236">
        <f>D869+E869+F869+G869+J869+M869</f>
        <v>0</v>
      </c>
      <c r="Q869" s="237">
        <f>SUM(O869:P869)</f>
        <v>0</v>
      </c>
    </row>
    <row r="870" spans="1:17">
      <c r="A870" s="82"/>
      <c r="B870" s="85" t="s">
        <v>21</v>
      </c>
      <c r="C870" s="229"/>
      <c r="D870" s="230"/>
      <c r="E870" s="230"/>
      <c r="F870" s="230"/>
      <c r="G870" s="231"/>
      <c r="H870" s="23"/>
      <c r="I870" s="229"/>
      <c r="J870" s="231"/>
      <c r="K870" s="23"/>
      <c r="L870" s="229"/>
      <c r="M870" s="231"/>
      <c r="N870" s="23"/>
      <c r="O870" s="401">
        <f t="shared" ref="O870:O871" si="546">C870+I870+L870</f>
        <v>0</v>
      </c>
      <c r="P870" s="402">
        <f t="shared" ref="P870:P871" si="547">D870+E870+F870+G870+J870+M870</f>
        <v>0</v>
      </c>
      <c r="Q870" s="406">
        <f t="shared" ref="Q870:Q871" si="548">SUM(O870:P870)</f>
        <v>0</v>
      </c>
    </row>
    <row r="871" spans="1:17" ht="16.5" thickBot="1">
      <c r="A871" s="83"/>
      <c r="B871" s="86" t="s">
        <v>22</v>
      </c>
      <c r="C871" s="232"/>
      <c r="D871" s="233"/>
      <c r="E871" s="233"/>
      <c r="F871" s="233"/>
      <c r="G871" s="234"/>
      <c r="H871" s="23"/>
      <c r="I871" s="232"/>
      <c r="J871" s="234"/>
      <c r="K871" s="23"/>
      <c r="L871" s="232"/>
      <c r="M871" s="234"/>
      <c r="N871" s="23"/>
      <c r="O871" s="403">
        <f t="shared" si="546"/>
        <v>0</v>
      </c>
      <c r="P871" s="404">
        <f t="shared" si="547"/>
        <v>0</v>
      </c>
      <c r="Q871" s="407">
        <f t="shared" si="548"/>
        <v>0</v>
      </c>
    </row>
    <row r="872" spans="1:17" ht="16.5" thickBot="1">
      <c r="A872" s="20"/>
      <c r="C872" s="20"/>
      <c r="D872" s="20"/>
      <c r="E872" s="20"/>
      <c r="F872" s="20"/>
      <c r="G872" s="20"/>
      <c r="H872" s="23"/>
      <c r="I872" s="20"/>
      <c r="J872" s="20"/>
      <c r="K872" s="23"/>
      <c r="L872" s="20"/>
      <c r="M872" s="20"/>
      <c r="N872" s="23"/>
      <c r="O872" s="20"/>
      <c r="P872" s="20"/>
      <c r="Q872" s="20"/>
    </row>
    <row r="873" spans="1:17">
      <c r="A873" s="81"/>
      <c r="B873" s="84" t="s">
        <v>19</v>
      </c>
      <c r="C873" s="226"/>
      <c r="D873" s="227"/>
      <c r="E873" s="227"/>
      <c r="F873" s="227"/>
      <c r="G873" s="228"/>
      <c r="H873" s="23"/>
      <c r="I873" s="226"/>
      <c r="J873" s="228"/>
      <c r="K873" s="23"/>
      <c r="L873" s="226"/>
      <c r="M873" s="228"/>
      <c r="N873" s="23"/>
      <c r="O873" s="235">
        <f>C873+I873+L873</f>
        <v>0</v>
      </c>
      <c r="P873" s="236">
        <f>D873+E873+F873+G873+J873+M873</f>
        <v>0</v>
      </c>
      <c r="Q873" s="237">
        <f>SUM(O873:P873)</f>
        <v>0</v>
      </c>
    </row>
    <row r="874" spans="1:17">
      <c r="A874" s="82"/>
      <c r="B874" s="85" t="s">
        <v>21</v>
      </c>
      <c r="C874" s="229"/>
      <c r="D874" s="230"/>
      <c r="E874" s="230"/>
      <c r="F874" s="230"/>
      <c r="G874" s="231"/>
      <c r="H874" s="23"/>
      <c r="I874" s="229"/>
      <c r="J874" s="231"/>
      <c r="K874" s="23"/>
      <c r="L874" s="229"/>
      <c r="M874" s="231"/>
      <c r="N874" s="23"/>
      <c r="O874" s="401">
        <f t="shared" ref="O874:O875" si="549">C874+I874+L874</f>
        <v>0</v>
      </c>
      <c r="P874" s="402">
        <f t="shared" ref="P874:P875" si="550">D874+E874+F874+G874+J874+M874</f>
        <v>0</v>
      </c>
      <c r="Q874" s="406">
        <f t="shared" ref="Q874:Q875" si="551">SUM(O874:P874)</f>
        <v>0</v>
      </c>
    </row>
    <row r="875" spans="1:17" ht="16.5" thickBot="1">
      <c r="A875" s="83"/>
      <c r="B875" s="86" t="s">
        <v>22</v>
      </c>
      <c r="C875" s="232"/>
      <c r="D875" s="233"/>
      <c r="E875" s="233"/>
      <c r="F875" s="233"/>
      <c r="G875" s="234"/>
      <c r="H875" s="23"/>
      <c r="I875" s="232"/>
      <c r="J875" s="234"/>
      <c r="K875" s="23"/>
      <c r="L875" s="232"/>
      <c r="M875" s="234"/>
      <c r="N875" s="23"/>
      <c r="O875" s="403">
        <f t="shared" si="549"/>
        <v>0</v>
      </c>
      <c r="P875" s="404">
        <f t="shared" si="550"/>
        <v>0</v>
      </c>
      <c r="Q875" s="407">
        <f t="shared" si="551"/>
        <v>0</v>
      </c>
    </row>
    <row r="876" spans="1:17" ht="16.5" thickBot="1">
      <c r="A876" s="20"/>
      <c r="C876" s="20"/>
      <c r="D876" s="20"/>
      <c r="E876" s="20"/>
      <c r="F876" s="20"/>
      <c r="G876" s="20"/>
      <c r="H876" s="23"/>
      <c r="I876" s="20"/>
      <c r="J876" s="20"/>
      <c r="K876" s="23"/>
      <c r="L876" s="20"/>
      <c r="M876" s="20"/>
      <c r="N876" s="23"/>
      <c r="O876" s="20"/>
      <c r="P876" s="20"/>
      <c r="Q876" s="20"/>
    </row>
    <row r="877" spans="1:17">
      <c r="A877" s="87"/>
      <c r="B877" s="84" t="s">
        <v>19</v>
      </c>
      <c r="C877" s="226"/>
      <c r="D877" s="227"/>
      <c r="E877" s="227"/>
      <c r="F877" s="227"/>
      <c r="G877" s="228"/>
      <c r="H877" s="23"/>
      <c r="I877" s="226"/>
      <c r="J877" s="228"/>
      <c r="K877" s="23"/>
      <c r="L877" s="226"/>
      <c r="M877" s="228"/>
      <c r="N877" s="23"/>
      <c r="O877" s="235">
        <f>C877+I877+L877</f>
        <v>0</v>
      </c>
      <c r="P877" s="236">
        <f>D877+E877+F877+G877+J877+M877</f>
        <v>0</v>
      </c>
      <c r="Q877" s="237">
        <f>SUM(O877:P877)</f>
        <v>0</v>
      </c>
    </row>
    <row r="878" spans="1:17">
      <c r="A878" s="82"/>
      <c r="B878" s="85" t="s">
        <v>21</v>
      </c>
      <c r="C878" s="229"/>
      <c r="D878" s="230"/>
      <c r="E878" s="230"/>
      <c r="F878" s="230"/>
      <c r="G878" s="231"/>
      <c r="H878" s="23"/>
      <c r="I878" s="229"/>
      <c r="J878" s="231"/>
      <c r="K878" s="23"/>
      <c r="L878" s="229"/>
      <c r="M878" s="231"/>
      <c r="N878" s="23"/>
      <c r="O878" s="401">
        <f t="shared" ref="O878:O879" si="552">C878+I878+L878</f>
        <v>0</v>
      </c>
      <c r="P878" s="402">
        <f t="shared" ref="P878:P879" si="553">D878+E878+F878+G878+J878+M878</f>
        <v>0</v>
      </c>
      <c r="Q878" s="406">
        <f t="shared" ref="Q878:Q879" si="554">SUM(O878:P878)</f>
        <v>0</v>
      </c>
    </row>
    <row r="879" spans="1:17" ht="16.5" thickBot="1">
      <c r="A879" s="83"/>
      <c r="B879" s="86" t="s">
        <v>22</v>
      </c>
      <c r="C879" s="232"/>
      <c r="D879" s="233"/>
      <c r="E879" s="233"/>
      <c r="F879" s="233"/>
      <c r="G879" s="234"/>
      <c r="H879" s="23"/>
      <c r="I879" s="232"/>
      <c r="J879" s="234"/>
      <c r="K879" s="23"/>
      <c r="L879" s="232"/>
      <c r="M879" s="234"/>
      <c r="N879" s="23"/>
      <c r="O879" s="403">
        <f t="shared" si="552"/>
        <v>0</v>
      </c>
      <c r="P879" s="404">
        <f t="shared" si="553"/>
        <v>0</v>
      </c>
      <c r="Q879" s="407">
        <f t="shared" si="554"/>
        <v>0</v>
      </c>
    </row>
    <row r="880" spans="1:17" ht="16.5" thickBot="1">
      <c r="A880" s="20"/>
      <c r="C880" s="20"/>
      <c r="D880" s="20"/>
      <c r="E880" s="20"/>
      <c r="F880" s="20"/>
      <c r="G880" s="20"/>
      <c r="H880" s="23"/>
      <c r="I880" s="20"/>
      <c r="J880" s="20"/>
      <c r="K880" s="23"/>
      <c r="L880" s="20"/>
      <c r="M880" s="20"/>
      <c r="N880" s="23"/>
      <c r="O880" s="20"/>
      <c r="P880" s="20"/>
      <c r="Q880" s="20"/>
    </row>
    <row r="881" spans="1:17">
      <c r="A881" s="87"/>
      <c r="B881" s="84" t="s">
        <v>19</v>
      </c>
      <c r="C881" s="226"/>
      <c r="D881" s="227"/>
      <c r="E881" s="227"/>
      <c r="F881" s="227"/>
      <c r="G881" s="228"/>
      <c r="H881" s="23"/>
      <c r="I881" s="226"/>
      <c r="J881" s="228"/>
      <c r="K881" s="23"/>
      <c r="L881" s="226"/>
      <c r="M881" s="228"/>
      <c r="N881" s="23"/>
      <c r="O881" s="235">
        <f>C881+I881+L881</f>
        <v>0</v>
      </c>
      <c r="P881" s="236">
        <f>D881+E881+F881+G881+J881+M881</f>
        <v>0</v>
      </c>
      <c r="Q881" s="237">
        <f>SUM(O881:P881)</f>
        <v>0</v>
      </c>
    </row>
    <row r="882" spans="1:17">
      <c r="A882" s="82"/>
      <c r="B882" s="85" t="s">
        <v>21</v>
      </c>
      <c r="C882" s="229"/>
      <c r="D882" s="230"/>
      <c r="E882" s="230"/>
      <c r="F882" s="230"/>
      <c r="G882" s="231"/>
      <c r="H882" s="23"/>
      <c r="I882" s="229"/>
      <c r="J882" s="231"/>
      <c r="K882" s="23"/>
      <c r="L882" s="229"/>
      <c r="M882" s="231"/>
      <c r="N882" s="23"/>
      <c r="O882" s="401">
        <f t="shared" ref="O882:O883" si="555">C882+I882+L882</f>
        <v>0</v>
      </c>
      <c r="P882" s="402">
        <f t="shared" ref="P882:P883" si="556">D882+E882+F882+G882+J882+M882</f>
        <v>0</v>
      </c>
      <c r="Q882" s="406">
        <f t="shared" ref="Q882:Q883" si="557">SUM(O882:P882)</f>
        <v>0</v>
      </c>
    </row>
    <row r="883" spans="1:17" ht="16.5" thickBot="1">
      <c r="A883" s="83"/>
      <c r="B883" s="86" t="s">
        <v>22</v>
      </c>
      <c r="C883" s="232"/>
      <c r="D883" s="233"/>
      <c r="E883" s="233"/>
      <c r="F883" s="233"/>
      <c r="G883" s="234"/>
      <c r="H883" s="23"/>
      <c r="I883" s="232"/>
      <c r="J883" s="234"/>
      <c r="K883" s="23"/>
      <c r="L883" s="232"/>
      <c r="M883" s="234"/>
      <c r="N883" s="23"/>
      <c r="O883" s="403">
        <f t="shared" si="555"/>
        <v>0</v>
      </c>
      <c r="P883" s="404">
        <f t="shared" si="556"/>
        <v>0</v>
      </c>
      <c r="Q883" s="407">
        <f t="shared" si="557"/>
        <v>0</v>
      </c>
    </row>
    <row r="884" spans="1:17" ht="16.5" thickBot="1">
      <c r="A884" s="20"/>
      <c r="C884" s="20"/>
      <c r="D884" s="20"/>
      <c r="E884" s="20"/>
      <c r="F884" s="20"/>
      <c r="G884" s="20"/>
      <c r="H884" s="23"/>
      <c r="I884" s="20"/>
      <c r="J884" s="20"/>
      <c r="K884" s="23"/>
      <c r="L884" s="20"/>
      <c r="M884" s="20"/>
      <c r="N884" s="23"/>
      <c r="O884" s="20"/>
      <c r="P884" s="20"/>
      <c r="Q884" s="20"/>
    </row>
    <row r="885" spans="1:17">
      <c r="A885" s="87"/>
      <c r="B885" s="84" t="s">
        <v>19</v>
      </c>
      <c r="C885" s="226"/>
      <c r="D885" s="227"/>
      <c r="E885" s="227"/>
      <c r="F885" s="227"/>
      <c r="G885" s="228"/>
      <c r="H885" s="23"/>
      <c r="I885" s="226"/>
      <c r="J885" s="228"/>
      <c r="K885" s="23"/>
      <c r="L885" s="226"/>
      <c r="M885" s="228"/>
      <c r="N885" s="23"/>
      <c r="O885" s="235">
        <f>C885+I885+L885</f>
        <v>0</v>
      </c>
      <c r="P885" s="236">
        <f>D885+E885+F885+G885+J885+M885</f>
        <v>0</v>
      </c>
      <c r="Q885" s="237">
        <f>SUM(O885:P885)</f>
        <v>0</v>
      </c>
    </row>
    <row r="886" spans="1:17">
      <c r="A886" s="82"/>
      <c r="B886" s="85" t="s">
        <v>21</v>
      </c>
      <c r="C886" s="229"/>
      <c r="D886" s="230"/>
      <c r="E886" s="230"/>
      <c r="F886" s="230"/>
      <c r="G886" s="231"/>
      <c r="H886" s="23"/>
      <c r="I886" s="229"/>
      <c r="J886" s="231"/>
      <c r="K886" s="23"/>
      <c r="L886" s="229"/>
      <c r="M886" s="231"/>
      <c r="N886" s="23"/>
      <c r="O886" s="401">
        <f t="shared" ref="O886:O887" si="558">C886+I886+L886</f>
        <v>0</v>
      </c>
      <c r="P886" s="402">
        <f t="shared" ref="P886:P887" si="559">D886+E886+F886+G886+J886+M886</f>
        <v>0</v>
      </c>
      <c r="Q886" s="406">
        <f t="shared" ref="Q886:Q887" si="560">SUM(O886:P886)</f>
        <v>0</v>
      </c>
    </row>
    <row r="887" spans="1:17" ht="16.5" thickBot="1">
      <c r="A887" s="83"/>
      <c r="B887" s="86" t="s">
        <v>22</v>
      </c>
      <c r="C887" s="232"/>
      <c r="D887" s="233"/>
      <c r="E887" s="233"/>
      <c r="F887" s="233"/>
      <c r="G887" s="234"/>
      <c r="H887" s="23"/>
      <c r="I887" s="232"/>
      <c r="J887" s="234"/>
      <c r="K887" s="23"/>
      <c r="L887" s="232"/>
      <c r="M887" s="234"/>
      <c r="N887" s="23"/>
      <c r="O887" s="403">
        <f t="shared" si="558"/>
        <v>0</v>
      </c>
      <c r="P887" s="404">
        <f t="shared" si="559"/>
        <v>0</v>
      </c>
      <c r="Q887" s="407">
        <f t="shared" si="560"/>
        <v>0</v>
      </c>
    </row>
    <row r="888" spans="1:17" ht="16.5" thickBot="1">
      <c r="A888" s="20"/>
      <c r="C888" s="20"/>
      <c r="D888" s="20"/>
      <c r="E888" s="20"/>
      <c r="F888" s="20"/>
      <c r="G888" s="20"/>
      <c r="H888" s="23"/>
      <c r="I888" s="20"/>
      <c r="J888" s="20"/>
      <c r="K888" s="23"/>
      <c r="L888" s="20"/>
      <c r="M888" s="20"/>
      <c r="N888" s="23"/>
      <c r="O888" s="20"/>
      <c r="P888" s="20"/>
      <c r="Q888" s="20"/>
    </row>
    <row r="889" spans="1:17">
      <c r="A889" s="87"/>
      <c r="B889" s="84" t="s">
        <v>19</v>
      </c>
      <c r="C889" s="235">
        <f>+C853+C857+C861+C865+C869+C873+C877+C881+C885</f>
        <v>206</v>
      </c>
      <c r="D889" s="236">
        <f t="shared" ref="D889:G891" si="561">+D853+D857+D861+D865+D869+D873+D877+D881+D885</f>
        <v>1</v>
      </c>
      <c r="E889" s="236">
        <v>5</v>
      </c>
      <c r="F889" s="236">
        <f t="shared" si="561"/>
        <v>52</v>
      </c>
      <c r="G889" s="237">
        <f t="shared" si="561"/>
        <v>8</v>
      </c>
      <c r="H889" s="264"/>
      <c r="I889" s="235">
        <f t="shared" ref="I889:J891" si="562">+I853+I857+I861+I865+I869+I873+I877+I881+I885</f>
        <v>391</v>
      </c>
      <c r="J889" s="237">
        <f t="shared" si="562"/>
        <v>32</v>
      </c>
      <c r="K889" s="264"/>
      <c r="L889" s="235">
        <f t="shared" ref="L889:M891" si="563">+L853+L857+L861+L865+L869+L873+L877+L881+L885</f>
        <v>526</v>
      </c>
      <c r="M889" s="237">
        <f t="shared" si="563"/>
        <v>58</v>
      </c>
      <c r="N889" s="264"/>
      <c r="O889" s="235">
        <f>C889+I889+L889</f>
        <v>1123</v>
      </c>
      <c r="P889" s="236">
        <v>150</v>
      </c>
      <c r="Q889" s="237">
        <f>SUM(O889:P889)</f>
        <v>1273</v>
      </c>
    </row>
    <row r="890" spans="1:17">
      <c r="A890" s="88" t="s">
        <v>9</v>
      </c>
      <c r="B890" s="85" t="s">
        <v>21</v>
      </c>
      <c r="C890" s="401">
        <f t="shared" ref="C890:C891" si="564">+C854+C858+C862+C866+C870+C874+C878+C882+C886</f>
        <v>157</v>
      </c>
      <c r="D890" s="402">
        <f t="shared" si="561"/>
        <v>1</v>
      </c>
      <c r="E890" s="402">
        <f>+E854+E857+E862+E866+E870+E874+E878+E882+E886</f>
        <v>2</v>
      </c>
      <c r="F890" s="402">
        <f t="shared" si="561"/>
        <v>29</v>
      </c>
      <c r="G890" s="406">
        <f t="shared" si="561"/>
        <v>5</v>
      </c>
      <c r="H890" s="264"/>
      <c r="I890" s="401">
        <f t="shared" si="562"/>
        <v>295</v>
      </c>
      <c r="J890" s="406">
        <f t="shared" si="562"/>
        <v>19</v>
      </c>
      <c r="K890" s="264"/>
      <c r="L890" s="401">
        <f t="shared" si="563"/>
        <v>422</v>
      </c>
      <c r="M890" s="406">
        <f t="shared" si="563"/>
        <v>26</v>
      </c>
      <c r="N890" s="264"/>
      <c r="O890" s="401">
        <f t="shared" ref="O890:O891" si="565">C890+I890+L890</f>
        <v>874</v>
      </c>
      <c r="P890" s="402">
        <f t="shared" ref="P890:P891" si="566">D890+E890+F890+G890+J890+M890</f>
        <v>82</v>
      </c>
      <c r="Q890" s="406">
        <f t="shared" ref="Q890:Q891" si="567">SUM(O890:P890)</f>
        <v>956</v>
      </c>
    </row>
    <row r="891" spans="1:17" ht="16.5" thickBot="1">
      <c r="A891" s="83"/>
      <c r="B891" s="86" t="s">
        <v>22</v>
      </c>
      <c r="C891" s="403">
        <f t="shared" si="564"/>
        <v>0</v>
      </c>
      <c r="D891" s="404">
        <f t="shared" si="561"/>
        <v>0</v>
      </c>
      <c r="E891" s="404">
        <f t="shared" si="561"/>
        <v>0</v>
      </c>
      <c r="F891" s="404">
        <f t="shared" si="561"/>
        <v>0</v>
      </c>
      <c r="G891" s="407">
        <f t="shared" si="561"/>
        <v>0</v>
      </c>
      <c r="H891" s="264"/>
      <c r="I891" s="403">
        <f t="shared" si="562"/>
        <v>0</v>
      </c>
      <c r="J891" s="407">
        <f t="shared" si="562"/>
        <v>0</v>
      </c>
      <c r="K891" s="264"/>
      <c r="L891" s="403">
        <f t="shared" si="563"/>
        <v>0</v>
      </c>
      <c r="M891" s="407">
        <f t="shared" si="563"/>
        <v>0</v>
      </c>
      <c r="N891" s="264"/>
      <c r="O891" s="403">
        <f t="shared" si="565"/>
        <v>0</v>
      </c>
      <c r="P891" s="404">
        <f t="shared" si="566"/>
        <v>0</v>
      </c>
      <c r="Q891" s="407">
        <f t="shared" si="567"/>
        <v>0</v>
      </c>
    </row>
    <row r="892" spans="1:17" ht="16.5" thickBot="1">
      <c r="A892" s="23"/>
      <c r="B892" s="24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</row>
    <row r="893" spans="1:17">
      <c r="A893" s="138" t="s">
        <v>9</v>
      </c>
      <c r="B893" s="84" t="s">
        <v>19</v>
      </c>
      <c r="C893" s="235">
        <f>+C889</f>
        <v>206</v>
      </c>
      <c r="D893" s="236">
        <f t="shared" ref="D893:G893" si="568">+D889</f>
        <v>1</v>
      </c>
      <c r="E893" s="236">
        <f t="shared" si="568"/>
        <v>5</v>
      </c>
      <c r="F893" s="236">
        <f t="shared" si="568"/>
        <v>52</v>
      </c>
      <c r="G893" s="237">
        <f t="shared" si="568"/>
        <v>8</v>
      </c>
      <c r="H893" s="264"/>
      <c r="I893" s="235">
        <f t="shared" ref="I893:J895" si="569">+I889</f>
        <v>391</v>
      </c>
      <c r="J893" s="237">
        <f t="shared" si="569"/>
        <v>32</v>
      </c>
      <c r="K893" s="264"/>
      <c r="L893" s="235">
        <f t="shared" ref="L893:M895" si="570">+L889</f>
        <v>526</v>
      </c>
      <c r="M893" s="237">
        <f t="shared" si="570"/>
        <v>58</v>
      </c>
      <c r="N893" s="264"/>
      <c r="O893" s="235">
        <f>C893+I893+L893</f>
        <v>1123</v>
      </c>
      <c r="P893" s="236">
        <f>D893+E893+F893+G893+J893+M893</f>
        <v>156</v>
      </c>
      <c r="Q893" s="237">
        <f>SUM(O893:P893)</f>
        <v>1279</v>
      </c>
    </row>
    <row r="894" spans="1:17">
      <c r="A894" s="137" t="s">
        <v>97</v>
      </c>
      <c r="B894" s="85" t="s">
        <v>21</v>
      </c>
      <c r="C894" s="401">
        <f t="shared" ref="C894:G895" si="571">+C890</f>
        <v>157</v>
      </c>
      <c r="D894" s="402">
        <f t="shared" si="571"/>
        <v>1</v>
      </c>
      <c r="E894" s="402">
        <f t="shared" si="571"/>
        <v>2</v>
      </c>
      <c r="F894" s="402">
        <f t="shared" si="571"/>
        <v>29</v>
      </c>
      <c r="G894" s="406">
        <f t="shared" si="571"/>
        <v>5</v>
      </c>
      <c r="H894" s="264"/>
      <c r="I894" s="401">
        <f t="shared" si="569"/>
        <v>295</v>
      </c>
      <c r="J894" s="406">
        <f t="shared" si="569"/>
        <v>19</v>
      </c>
      <c r="K894" s="264"/>
      <c r="L894" s="401">
        <f t="shared" si="570"/>
        <v>422</v>
      </c>
      <c r="M894" s="406">
        <f t="shared" si="570"/>
        <v>26</v>
      </c>
      <c r="N894" s="264"/>
      <c r="O894" s="401">
        <f t="shared" ref="O894:O895" si="572">C894+I894+L894</f>
        <v>874</v>
      </c>
      <c r="P894" s="402">
        <f t="shared" ref="P894:P895" si="573">D894+E894+F894+G894+J894+M894</f>
        <v>82</v>
      </c>
      <c r="Q894" s="406">
        <f t="shared" ref="Q894:Q895" si="574">SUM(O894:P894)</f>
        <v>956</v>
      </c>
    </row>
    <row r="895" spans="1:17" ht="16.5" thickBot="1">
      <c r="A895" s="139" t="s">
        <v>98</v>
      </c>
      <c r="B895" s="86" t="s">
        <v>22</v>
      </c>
      <c r="C895" s="403">
        <f t="shared" si="571"/>
        <v>0</v>
      </c>
      <c r="D895" s="404">
        <f t="shared" si="571"/>
        <v>0</v>
      </c>
      <c r="E895" s="404">
        <f t="shared" si="571"/>
        <v>0</v>
      </c>
      <c r="F895" s="404">
        <f t="shared" si="571"/>
        <v>0</v>
      </c>
      <c r="G895" s="407">
        <f t="shared" si="571"/>
        <v>0</v>
      </c>
      <c r="H895" s="264"/>
      <c r="I895" s="403">
        <f t="shared" si="569"/>
        <v>0</v>
      </c>
      <c r="J895" s="407">
        <f t="shared" si="569"/>
        <v>0</v>
      </c>
      <c r="K895" s="264"/>
      <c r="L895" s="403">
        <f t="shared" si="570"/>
        <v>0</v>
      </c>
      <c r="M895" s="407">
        <f t="shared" si="570"/>
        <v>0</v>
      </c>
      <c r="N895" s="264"/>
      <c r="O895" s="403">
        <f t="shared" si="572"/>
        <v>0</v>
      </c>
      <c r="P895" s="404">
        <f t="shared" si="573"/>
        <v>0</v>
      </c>
      <c r="Q895" s="407">
        <f t="shared" si="574"/>
        <v>0</v>
      </c>
    </row>
    <row r="896" spans="1:17" ht="16.5" thickBot="1">
      <c r="A896" s="89" t="s">
        <v>40</v>
      </c>
      <c r="B896" s="24"/>
      <c r="C896" s="264"/>
      <c r="D896" s="264"/>
      <c r="E896" s="264"/>
      <c r="F896" s="264"/>
      <c r="G896" s="264"/>
      <c r="H896" s="264"/>
      <c r="I896" s="264"/>
      <c r="J896" s="264"/>
      <c r="K896" s="264"/>
      <c r="L896" s="264"/>
      <c r="M896" s="264"/>
      <c r="N896" s="264"/>
      <c r="O896" s="264"/>
      <c r="P896" s="264"/>
      <c r="Q896" s="264"/>
    </row>
    <row r="897" spans="1:17">
      <c r="A897" s="1158" t="s">
        <v>839</v>
      </c>
      <c r="B897" s="804" t="s">
        <v>19</v>
      </c>
      <c r="C897" s="235">
        <f t="shared" ref="C897:M897" si="575">C706+C768+C830+C893</f>
        <v>1064</v>
      </c>
      <c r="D897" s="236">
        <f t="shared" si="575"/>
        <v>1</v>
      </c>
      <c r="E897" s="236">
        <f t="shared" si="575"/>
        <v>116</v>
      </c>
      <c r="F897" s="236">
        <f t="shared" si="575"/>
        <v>144</v>
      </c>
      <c r="G897" s="237">
        <f t="shared" si="575"/>
        <v>45</v>
      </c>
      <c r="H897" s="264">
        <f t="shared" si="575"/>
        <v>0</v>
      </c>
      <c r="I897" s="235">
        <f t="shared" si="575"/>
        <v>1318</v>
      </c>
      <c r="J897" s="237">
        <f t="shared" si="575"/>
        <v>311</v>
      </c>
      <c r="K897" s="264">
        <f t="shared" si="575"/>
        <v>0</v>
      </c>
      <c r="L897" s="235">
        <f t="shared" si="575"/>
        <v>1448</v>
      </c>
      <c r="M897" s="237">
        <f t="shared" si="575"/>
        <v>189</v>
      </c>
      <c r="N897" s="264"/>
      <c r="O897" s="235">
        <f>C897+I897+L897</f>
        <v>3830</v>
      </c>
      <c r="P897" s="236">
        <f>D897+E897+F897+G897+J897+M897</f>
        <v>806</v>
      </c>
      <c r="Q897" s="237">
        <f>SUM(O897:P897)</f>
        <v>4636</v>
      </c>
    </row>
    <row r="898" spans="1:17">
      <c r="A898" s="1159"/>
      <c r="B898" s="681" t="s">
        <v>21</v>
      </c>
      <c r="C898" s="401">
        <f t="shared" ref="C898:M898" si="576">C707+C769+C831+C894</f>
        <v>908</v>
      </c>
      <c r="D898" s="402">
        <f t="shared" si="576"/>
        <v>1</v>
      </c>
      <c r="E898" s="402">
        <f t="shared" si="576"/>
        <v>102</v>
      </c>
      <c r="F898" s="402">
        <f t="shared" si="576"/>
        <v>88</v>
      </c>
      <c r="G898" s="406">
        <f t="shared" si="576"/>
        <v>24</v>
      </c>
      <c r="H898" s="264">
        <f t="shared" si="576"/>
        <v>0</v>
      </c>
      <c r="I898" s="401">
        <f t="shared" si="576"/>
        <v>878</v>
      </c>
      <c r="J898" s="406">
        <f t="shared" si="576"/>
        <v>253</v>
      </c>
      <c r="K898" s="264">
        <f t="shared" si="576"/>
        <v>0</v>
      </c>
      <c r="L898" s="401">
        <f t="shared" si="576"/>
        <v>1218</v>
      </c>
      <c r="M898" s="406">
        <f t="shared" si="576"/>
        <v>113</v>
      </c>
      <c r="N898" s="264"/>
      <c r="O898" s="401">
        <f t="shared" ref="O898:O899" si="577">C898+I898+L898</f>
        <v>3004</v>
      </c>
      <c r="P898" s="402">
        <f t="shared" ref="P898:P899" si="578">D898+E898+F898+G898+J898+M898</f>
        <v>581</v>
      </c>
      <c r="Q898" s="406">
        <f t="shared" ref="Q898:Q899" si="579">SUM(O898:P898)</f>
        <v>3585</v>
      </c>
    </row>
    <row r="899" spans="1:17" ht="16.5" thickBot="1">
      <c r="A899" s="1160"/>
      <c r="B899" s="682" t="s">
        <v>22</v>
      </c>
      <c r="C899" s="403">
        <f t="shared" ref="C899:M899" si="580">C708+C770+C832+C895</f>
        <v>0</v>
      </c>
      <c r="D899" s="404">
        <f t="shared" si="580"/>
        <v>0</v>
      </c>
      <c r="E899" s="404">
        <f t="shared" si="580"/>
        <v>0</v>
      </c>
      <c r="F899" s="404">
        <f t="shared" si="580"/>
        <v>1</v>
      </c>
      <c r="G899" s="407">
        <f t="shared" si="580"/>
        <v>0</v>
      </c>
      <c r="H899" s="264">
        <f t="shared" si="580"/>
        <v>0</v>
      </c>
      <c r="I899" s="403">
        <f t="shared" si="580"/>
        <v>2</v>
      </c>
      <c r="J899" s="407">
        <f t="shared" si="580"/>
        <v>0</v>
      </c>
      <c r="K899" s="264">
        <f t="shared" si="580"/>
        <v>0</v>
      </c>
      <c r="L899" s="403">
        <f t="shared" si="580"/>
        <v>0</v>
      </c>
      <c r="M899" s="407">
        <f t="shared" si="580"/>
        <v>0</v>
      </c>
      <c r="N899" s="264"/>
      <c r="O899" s="403">
        <f t="shared" si="577"/>
        <v>2</v>
      </c>
      <c r="P899" s="404">
        <f t="shared" si="578"/>
        <v>1</v>
      </c>
      <c r="Q899" s="407">
        <f t="shared" si="579"/>
        <v>3</v>
      </c>
    </row>
    <row r="900" spans="1:17">
      <c r="A900" s="89"/>
      <c r="B900" s="24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17">
      <c r="A901" s="89" t="s">
        <v>115</v>
      </c>
      <c r="B901" s="24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17">
      <c r="A902" s="89" t="s">
        <v>116</v>
      </c>
      <c r="B902" s="24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17">
      <c r="A903" s="154" t="s">
        <v>123</v>
      </c>
      <c r="B903" s="24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17">
      <c r="A904" s="154" t="s">
        <v>147</v>
      </c>
      <c r="B904" s="24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</sheetData>
  <dataConsolidate/>
  <mergeCells count="88">
    <mergeCell ref="A153:A155"/>
    <mergeCell ref="A188:A190"/>
    <mergeCell ref="A212:A214"/>
    <mergeCell ref="A208:A210"/>
    <mergeCell ref="A220:A222"/>
    <mergeCell ref="A192:A194"/>
    <mergeCell ref="A897:A899"/>
    <mergeCell ref="A141:A142"/>
    <mergeCell ref="A580:A582"/>
    <mergeCell ref="A732:A734"/>
    <mergeCell ref="A736:A738"/>
    <mergeCell ref="A740:A742"/>
    <mergeCell ref="A324:Q324"/>
    <mergeCell ref="I332:J332"/>
    <mergeCell ref="L332:M332"/>
    <mergeCell ref="A323:Q323"/>
    <mergeCell ref="A843:Q843"/>
    <mergeCell ref="I850:J850"/>
    <mergeCell ref="L850:M850"/>
    <mergeCell ref="A718:Q718"/>
    <mergeCell ref="A654:Q654"/>
    <mergeCell ref="A655:Q655"/>
    <mergeCell ref="A64:Q64"/>
    <mergeCell ref="A65:Q65"/>
    <mergeCell ref="A66:Q66"/>
    <mergeCell ref="A322:Q322"/>
    <mergeCell ref="A163:Q163"/>
    <mergeCell ref="A234:Q234"/>
    <mergeCell ref="A235:Q235"/>
    <mergeCell ref="A236:Q236"/>
    <mergeCell ref="A164:Q164"/>
    <mergeCell ref="A165:Q165"/>
    <mergeCell ref="I173:J173"/>
    <mergeCell ref="L173:M173"/>
    <mergeCell ref="C238:J238"/>
    <mergeCell ref="C239:J239"/>
    <mergeCell ref="A307:A309"/>
    <mergeCell ref="A259:A261"/>
    <mergeCell ref="A1:Q1"/>
    <mergeCell ref="A2:Q2"/>
    <mergeCell ref="A3:Q3"/>
    <mergeCell ref="I10:J10"/>
    <mergeCell ref="L10:M10"/>
    <mergeCell ref="L244:M244"/>
    <mergeCell ref="A303:A305"/>
    <mergeCell ref="A295:A297"/>
    <mergeCell ref="A716:Q716"/>
    <mergeCell ref="A717:Q717"/>
    <mergeCell ref="L533:M533"/>
    <mergeCell ref="A462:Q462"/>
    <mergeCell ref="A463:Q463"/>
    <mergeCell ref="A464:Q464"/>
    <mergeCell ref="I472:J472"/>
    <mergeCell ref="I663:J663"/>
    <mergeCell ref="L663:M663"/>
    <mergeCell ref="A267:A269"/>
    <mergeCell ref="I244:J244"/>
    <mergeCell ref="A283:A285"/>
    <mergeCell ref="A279:A281"/>
    <mergeCell ref="A591:Q591"/>
    <mergeCell ref="A592:Q592"/>
    <mergeCell ref="I600:J600"/>
    <mergeCell ref="L600:M600"/>
    <mergeCell ref="A590:Q590"/>
    <mergeCell ref="L472:M472"/>
    <mergeCell ref="A523:Q523"/>
    <mergeCell ref="A524:Q524"/>
    <mergeCell ref="A403:Q403"/>
    <mergeCell ref="A404:Q404"/>
    <mergeCell ref="A405:Q405"/>
    <mergeCell ref="I413:J413"/>
    <mergeCell ref="L413:M413"/>
    <mergeCell ref="A381:A382"/>
    <mergeCell ref="A137:A139"/>
    <mergeCell ref="A841:Q841"/>
    <mergeCell ref="A842:Q842"/>
    <mergeCell ref="A653:Q653"/>
    <mergeCell ref="I787:J787"/>
    <mergeCell ref="L787:M787"/>
    <mergeCell ref="A748:A750"/>
    <mergeCell ref="A752:A754"/>
    <mergeCell ref="A778:Q778"/>
    <mergeCell ref="A779:Q779"/>
    <mergeCell ref="I725:J725"/>
    <mergeCell ref="L725:M725"/>
    <mergeCell ref="A780:Q780"/>
    <mergeCell ref="A525:Q525"/>
    <mergeCell ref="I533:J533"/>
  </mergeCells>
  <printOptions horizontalCentered="1"/>
  <pageMargins left="0.19685039370078741" right="0.19685039370078741" top="0.19685039370078741" bottom="0.19685039370078741" header="0" footer="0"/>
  <pageSetup paperSize="9" scale="53" orientation="portrait" horizontalDpi="4294967294" verticalDpi="4294967294" r:id="rId1"/>
  <headerFooter alignWithMargins="0">
    <oddFooter>&amp;LMESRS/DDP/SDPP/Enquête n°2. Janvier 2017.&amp;C&amp;P/&amp;N</oddFooter>
  </headerFooter>
  <rowBreaks count="11" manualBreakCount="11">
    <brk id="63" max="16" man="1"/>
    <brk id="233" max="16" man="1"/>
    <brk id="321" max="16" man="1"/>
    <brk id="402" max="16" man="1"/>
    <brk id="461" max="16" man="1"/>
    <brk id="522" max="16" man="1"/>
    <brk id="589" max="16" man="1"/>
    <brk id="652" max="16" man="1"/>
    <brk id="715" max="16" man="1"/>
    <brk id="777" max="16" man="1"/>
    <brk id="840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IN1132"/>
  <sheetViews>
    <sheetView view="pageBreakPreview" zoomScaleNormal="80" zoomScaleSheetLayoutView="100" workbookViewId="0">
      <pane xSplit="2" ySplit="1" topLeftCell="C2" activePane="bottomRight" state="frozen"/>
      <selection pane="topRight" activeCell="C1" sqref="C1"/>
      <selection pane="bottomLeft" activeCell="A7" sqref="A7"/>
      <selection pane="bottomRight" activeCell="O540" sqref="O540"/>
    </sheetView>
  </sheetViews>
  <sheetFormatPr baseColWidth="10" defaultRowHeight="15.75"/>
  <cols>
    <col min="1" max="1" width="38.375" style="3" customWidth="1"/>
    <col min="2" max="2" width="4.625" style="2" customWidth="1"/>
    <col min="3" max="4" width="8" style="3" customWidth="1"/>
    <col min="5" max="5" width="1.5" style="3" customWidth="1"/>
    <col min="6" max="7" width="8" style="3" customWidth="1"/>
    <col min="8" max="8" width="3.625" style="3" customWidth="1"/>
    <col min="9" max="10" width="8" style="3" customWidth="1"/>
    <col min="11" max="11" width="1.5" style="3" customWidth="1"/>
    <col min="12" max="14" width="8" style="3" customWidth="1"/>
    <col min="15" max="16" width="9.625" style="3" customWidth="1"/>
    <col min="17" max="17" width="22" style="3" hidden="1" customWidth="1"/>
    <col min="18" max="18" width="3.125" style="2" hidden="1" customWidth="1"/>
    <col min="19" max="35" width="5.125" style="3" hidden="1" customWidth="1"/>
    <col min="36" max="38" width="6.625" style="3" hidden="1" customWidth="1"/>
    <col min="39" max="45" width="0" style="3" hidden="1" customWidth="1"/>
    <col min="46" max="16384" width="11" style="3"/>
  </cols>
  <sheetData>
    <row r="1" spans="1:248" ht="18.75">
      <c r="A1" s="1130" t="s">
        <v>26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Q1" s="23"/>
      <c r="R1" s="24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</row>
    <row r="2" spans="1:248" ht="16.5" thickBot="1">
      <c r="A2" s="1112" t="s">
        <v>27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Q2" s="23"/>
      <c r="R2" s="24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</row>
    <row r="3" spans="1:248" ht="24" thickBot="1">
      <c r="A3" s="1142" t="s">
        <v>52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4"/>
      <c r="Q3" s="23"/>
      <c r="R3" s="24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</row>
    <row r="4" spans="1:248" s="4" customFormat="1" ht="16.5" thickBot="1">
      <c r="A4" s="33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"/>
      <c r="P4" s="3"/>
      <c r="Q4" s="23"/>
      <c r="R4" s="24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</row>
    <row r="5" spans="1:248" s="4" customFormat="1" ht="16.5">
      <c r="A5" s="40" t="s">
        <v>325</v>
      </c>
      <c r="B5" s="41"/>
      <c r="C5" s="41" t="s">
        <v>167</v>
      </c>
      <c r="D5" s="41"/>
      <c r="E5" s="41"/>
      <c r="F5" s="41"/>
      <c r="G5" s="41"/>
      <c r="H5" s="41"/>
      <c r="I5" s="41"/>
      <c r="J5" s="41"/>
      <c r="K5" s="41"/>
      <c r="L5" s="34"/>
      <c r="M5" s="34"/>
      <c r="N5" s="35"/>
      <c r="O5" s="3"/>
      <c r="P5" s="3"/>
      <c r="Q5" s="23"/>
      <c r="R5" s="24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</row>
    <row r="6" spans="1:248" s="4" customFormat="1" ht="30" customHeight="1" thickBot="1">
      <c r="A6" s="43" t="s">
        <v>150</v>
      </c>
      <c r="B6" s="44"/>
      <c r="C6" s="44" t="s">
        <v>323</v>
      </c>
      <c r="D6" s="44"/>
      <c r="E6" s="44"/>
      <c r="F6" s="44"/>
      <c r="G6" s="44"/>
      <c r="H6" s="44"/>
      <c r="I6" s="44"/>
      <c r="J6" s="44"/>
      <c r="K6" s="44"/>
      <c r="L6" s="37"/>
      <c r="M6" s="37"/>
      <c r="N6" s="38"/>
      <c r="O6" s="3"/>
      <c r="P6" s="3"/>
      <c r="Q6" s="23"/>
      <c r="R6" s="24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</row>
    <row r="7" spans="1:248" ht="16.5" thickBot="1">
      <c r="A7" s="33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248" ht="17.25" thickBot="1">
      <c r="A8" s="32"/>
      <c r="B8" s="32"/>
      <c r="C8" s="58" t="s">
        <v>43</v>
      </c>
      <c r="D8" s="59"/>
      <c r="E8" s="59"/>
      <c r="F8" s="59" t="s">
        <v>154</v>
      </c>
      <c r="G8" s="59"/>
      <c r="H8" s="59"/>
      <c r="I8" s="59"/>
      <c r="J8" s="59"/>
      <c r="K8" s="59"/>
      <c r="L8" s="130"/>
      <c r="M8" s="39"/>
      <c r="N8" s="32"/>
    </row>
    <row r="9" spans="1:248" ht="16.5" thickBot="1">
      <c r="A9" s="1"/>
    </row>
    <row r="10" spans="1:248" ht="19.5" thickBot="1">
      <c r="A10" s="6"/>
      <c r="B10" s="7"/>
      <c r="C10" s="1189" t="s">
        <v>42</v>
      </c>
      <c r="D10" s="1190"/>
      <c r="E10" s="60"/>
      <c r="F10" s="1140" t="s">
        <v>34</v>
      </c>
      <c r="G10" s="1141"/>
      <c r="H10" s="60"/>
      <c r="I10" s="1140" t="s">
        <v>35</v>
      </c>
      <c r="J10" s="1141"/>
      <c r="K10" s="60"/>
      <c r="L10" s="69"/>
      <c r="M10" s="70" t="s">
        <v>9</v>
      </c>
      <c r="N10" s="53"/>
    </row>
    <row r="11" spans="1:248" ht="48" thickBot="1">
      <c r="A11" s="90" t="s">
        <v>39</v>
      </c>
      <c r="B11" s="46"/>
      <c r="C11" s="54" t="s">
        <v>41</v>
      </c>
      <c r="D11" s="57" t="s">
        <v>32</v>
      </c>
      <c r="E11" s="50"/>
      <c r="F11" s="54" t="s">
        <v>15</v>
      </c>
      <c r="G11" s="57" t="s">
        <v>32</v>
      </c>
      <c r="H11" s="50"/>
      <c r="I11" s="54" t="s">
        <v>15</v>
      </c>
      <c r="J11" s="57" t="s">
        <v>32</v>
      </c>
      <c r="K11" s="50"/>
      <c r="L11" s="54" t="s">
        <v>15</v>
      </c>
      <c r="M11" s="56" t="s">
        <v>32</v>
      </c>
      <c r="N11" s="71" t="s">
        <v>9</v>
      </c>
    </row>
    <row r="12" spans="1:248" ht="16.5" thickBot="1">
      <c r="A12" s="20"/>
      <c r="E12" s="4"/>
      <c r="H12" s="4"/>
      <c r="K12" s="4"/>
    </row>
    <row r="13" spans="1:248">
      <c r="A13" s="273" t="s">
        <v>502</v>
      </c>
      <c r="B13" s="84" t="s">
        <v>19</v>
      </c>
      <c r="C13" s="226">
        <v>39</v>
      </c>
      <c r="D13" s="227">
        <v>8</v>
      </c>
      <c r="E13" s="23"/>
      <c r="F13" s="226">
        <v>29</v>
      </c>
      <c r="G13" s="228">
        <v>4</v>
      </c>
      <c r="H13" s="23"/>
      <c r="I13" s="226">
        <v>0</v>
      </c>
      <c r="J13" s="228">
        <v>0</v>
      </c>
      <c r="K13" s="23"/>
      <c r="L13" s="235">
        <f>C13+F13+I13</f>
        <v>68</v>
      </c>
      <c r="M13" s="236">
        <f>D13+G13+J13</f>
        <v>12</v>
      </c>
      <c r="N13" s="237">
        <f>SUM(L13:M13)</f>
        <v>80</v>
      </c>
    </row>
    <row r="14" spans="1:248">
      <c r="A14" s="680" t="s">
        <v>154</v>
      </c>
      <c r="B14" s="85" t="s">
        <v>21</v>
      </c>
      <c r="C14" s="229">
        <v>4</v>
      </c>
      <c r="D14" s="230">
        <v>0</v>
      </c>
      <c r="E14" s="23"/>
      <c r="F14" s="229">
        <v>2</v>
      </c>
      <c r="G14" s="231">
        <v>1</v>
      </c>
      <c r="H14" s="23"/>
      <c r="I14" s="229">
        <v>0</v>
      </c>
      <c r="J14" s="231">
        <v>0</v>
      </c>
      <c r="K14" s="23"/>
      <c r="L14" s="401">
        <f t="shared" ref="L14:M15" si="0">C14+F14+I14</f>
        <v>6</v>
      </c>
      <c r="M14" s="402">
        <f t="shared" si="0"/>
        <v>1</v>
      </c>
      <c r="N14" s="406">
        <f t="shared" ref="N14:N15" si="1">SUM(L14:M14)</f>
        <v>7</v>
      </c>
    </row>
    <row r="15" spans="1:248" ht="16.5" thickBot="1">
      <c r="A15" s="602" t="s">
        <v>155</v>
      </c>
      <c r="B15" s="86" t="s">
        <v>22</v>
      </c>
      <c r="C15" s="232"/>
      <c r="D15" s="233"/>
      <c r="E15" s="23"/>
      <c r="F15" s="232"/>
      <c r="G15" s="234"/>
      <c r="H15" s="23"/>
      <c r="I15" s="232">
        <v>0</v>
      </c>
      <c r="J15" s="234">
        <v>0</v>
      </c>
      <c r="K15" s="23"/>
      <c r="L15" s="403">
        <f t="shared" si="0"/>
        <v>0</v>
      </c>
      <c r="M15" s="404">
        <f t="shared" si="0"/>
        <v>0</v>
      </c>
      <c r="N15" s="407">
        <f t="shared" si="1"/>
        <v>0</v>
      </c>
    </row>
    <row r="16" spans="1:248" ht="16.5" thickBot="1">
      <c r="A16" s="14"/>
      <c r="C16" s="20"/>
      <c r="D16" s="20"/>
      <c r="E16" s="23"/>
      <c r="F16" s="20"/>
      <c r="G16" s="20"/>
      <c r="H16" s="23"/>
      <c r="I16" s="20"/>
      <c r="J16" s="20"/>
      <c r="K16" s="23"/>
      <c r="L16" s="20"/>
      <c r="M16" s="20"/>
      <c r="N16" s="20"/>
    </row>
    <row r="17" spans="1:18">
      <c r="A17" s="273" t="s">
        <v>502</v>
      </c>
      <c r="B17" s="84" t="s">
        <v>19</v>
      </c>
      <c r="C17" s="226"/>
      <c r="D17" s="227"/>
      <c r="E17" s="23"/>
      <c r="F17" s="226">
        <v>9</v>
      </c>
      <c r="G17" s="228">
        <v>2</v>
      </c>
      <c r="H17" s="23"/>
      <c r="I17" s="226">
        <v>0</v>
      </c>
      <c r="J17" s="228">
        <v>0</v>
      </c>
      <c r="K17" s="23"/>
      <c r="L17" s="235">
        <f t="shared" ref="L17:M19" si="2">C17+F17+I17</f>
        <v>9</v>
      </c>
      <c r="M17" s="236">
        <f t="shared" si="2"/>
        <v>2</v>
      </c>
      <c r="N17" s="237">
        <f t="shared" ref="N17:N19" si="3">SUM(L17:M17)</f>
        <v>11</v>
      </c>
    </row>
    <row r="18" spans="1:18">
      <c r="A18" s="680" t="s">
        <v>154</v>
      </c>
      <c r="B18" s="85" t="s">
        <v>21</v>
      </c>
      <c r="C18" s="229"/>
      <c r="D18" s="230"/>
      <c r="E18" s="23"/>
      <c r="F18" s="229">
        <v>1</v>
      </c>
      <c r="G18" s="231">
        <v>0</v>
      </c>
      <c r="H18" s="23"/>
      <c r="I18" s="229">
        <v>0</v>
      </c>
      <c r="J18" s="231">
        <v>0</v>
      </c>
      <c r="K18" s="23"/>
      <c r="L18" s="401">
        <f t="shared" si="2"/>
        <v>1</v>
      </c>
      <c r="M18" s="402">
        <f t="shared" si="2"/>
        <v>0</v>
      </c>
      <c r="N18" s="406">
        <f t="shared" si="3"/>
        <v>1</v>
      </c>
    </row>
    <row r="19" spans="1:18" ht="16.5" thickBot="1">
      <c r="A19" s="602" t="s">
        <v>521</v>
      </c>
      <c r="B19" s="86" t="s">
        <v>22</v>
      </c>
      <c r="C19" s="232"/>
      <c r="D19" s="233"/>
      <c r="E19" s="23"/>
      <c r="F19" s="232">
        <v>0</v>
      </c>
      <c r="G19" s="234">
        <v>0</v>
      </c>
      <c r="H19" s="23"/>
      <c r="I19" s="232">
        <v>0</v>
      </c>
      <c r="J19" s="234">
        <v>0</v>
      </c>
      <c r="K19" s="23"/>
      <c r="L19" s="403">
        <f t="shared" si="2"/>
        <v>0</v>
      </c>
      <c r="M19" s="404">
        <f t="shared" si="2"/>
        <v>0</v>
      </c>
      <c r="N19" s="407">
        <f t="shared" si="3"/>
        <v>0</v>
      </c>
    </row>
    <row r="20" spans="1:18" ht="16.5" thickBot="1">
      <c r="A20" s="14"/>
      <c r="C20" s="20"/>
      <c r="D20" s="20"/>
      <c r="E20" s="23"/>
      <c r="F20" s="20"/>
      <c r="G20" s="20"/>
      <c r="H20" s="23"/>
      <c r="I20" s="20"/>
      <c r="J20" s="20"/>
      <c r="K20" s="23"/>
      <c r="L20" s="20"/>
      <c r="M20" s="20"/>
      <c r="N20" s="20"/>
    </row>
    <row r="21" spans="1:18">
      <c r="A21" s="273" t="s">
        <v>502</v>
      </c>
      <c r="B21" s="84" t="s">
        <v>19</v>
      </c>
      <c r="C21" s="226">
        <v>56</v>
      </c>
      <c r="D21" s="227">
        <v>3</v>
      </c>
      <c r="E21" s="23"/>
      <c r="F21" s="226">
        <v>37</v>
      </c>
      <c r="G21" s="228">
        <v>0</v>
      </c>
      <c r="H21" s="23"/>
      <c r="I21" s="226">
        <v>0</v>
      </c>
      <c r="J21" s="228">
        <v>0</v>
      </c>
      <c r="K21" s="23"/>
      <c r="L21" s="235">
        <f t="shared" ref="L21:M23" si="4">C21+F21+I21</f>
        <v>93</v>
      </c>
      <c r="M21" s="236">
        <f t="shared" si="4"/>
        <v>3</v>
      </c>
      <c r="N21" s="237">
        <f t="shared" ref="N21:N23" si="5">SUM(L21:M21)</f>
        <v>96</v>
      </c>
    </row>
    <row r="22" spans="1:18">
      <c r="A22" s="680" t="s">
        <v>154</v>
      </c>
      <c r="B22" s="85" t="s">
        <v>21</v>
      </c>
      <c r="C22" s="229">
        <v>5</v>
      </c>
      <c r="D22" s="230">
        <v>0</v>
      </c>
      <c r="E22" s="23">
        <v>7</v>
      </c>
      <c r="F22" s="229">
        <v>7</v>
      </c>
      <c r="G22" s="231">
        <v>0</v>
      </c>
      <c r="H22" s="23"/>
      <c r="I22" s="229">
        <v>0</v>
      </c>
      <c r="J22" s="231">
        <v>0</v>
      </c>
      <c r="K22" s="23"/>
      <c r="L22" s="401">
        <f t="shared" si="4"/>
        <v>12</v>
      </c>
      <c r="M22" s="402">
        <f t="shared" si="4"/>
        <v>0</v>
      </c>
      <c r="N22" s="406">
        <f t="shared" si="5"/>
        <v>12</v>
      </c>
    </row>
    <row r="23" spans="1:18" ht="16.5" thickBot="1">
      <c r="A23" s="602" t="s">
        <v>168</v>
      </c>
      <c r="B23" s="86" t="s">
        <v>22</v>
      </c>
      <c r="C23" s="232">
        <v>0</v>
      </c>
      <c r="D23" s="233">
        <v>0</v>
      </c>
      <c r="E23" s="23"/>
      <c r="F23" s="232">
        <v>0</v>
      </c>
      <c r="G23" s="234">
        <v>0</v>
      </c>
      <c r="H23" s="23"/>
      <c r="I23" s="232">
        <v>0</v>
      </c>
      <c r="J23" s="234">
        <v>0</v>
      </c>
      <c r="K23" s="23"/>
      <c r="L23" s="403">
        <f t="shared" si="4"/>
        <v>0</v>
      </c>
      <c r="M23" s="404">
        <f t="shared" si="4"/>
        <v>0</v>
      </c>
      <c r="N23" s="407">
        <f t="shared" si="5"/>
        <v>0</v>
      </c>
    </row>
    <row r="24" spans="1:18" ht="16.5" thickBot="1">
      <c r="A24" s="14"/>
      <c r="C24" s="20"/>
      <c r="D24" s="20"/>
      <c r="E24" s="23"/>
      <c r="F24" s="20"/>
      <c r="G24" s="20"/>
      <c r="H24" s="23"/>
      <c r="I24" s="20"/>
      <c r="J24" s="20"/>
      <c r="K24" s="23"/>
      <c r="L24" s="20"/>
      <c r="M24" s="20"/>
      <c r="N24" s="20"/>
    </row>
    <row r="25" spans="1:18" s="610" customFormat="1">
      <c r="A25" s="273" t="s">
        <v>502</v>
      </c>
      <c r="B25" s="656" t="s">
        <v>19</v>
      </c>
      <c r="C25" s="683">
        <v>35</v>
      </c>
      <c r="D25" s="684">
        <v>0</v>
      </c>
      <c r="E25" s="617"/>
      <c r="F25" s="683">
        <v>43</v>
      </c>
      <c r="G25" s="685">
        <v>0</v>
      </c>
      <c r="H25" s="617"/>
      <c r="I25" s="683">
        <v>0</v>
      </c>
      <c r="J25" s="685">
        <v>0</v>
      </c>
      <c r="K25" s="617"/>
      <c r="L25" s="235">
        <f t="shared" ref="L25:L27" si="6">C25+F25+I25</f>
        <v>78</v>
      </c>
      <c r="M25" s="236">
        <f t="shared" ref="M25:M27" si="7">D25+G25+J25</f>
        <v>0</v>
      </c>
      <c r="N25" s="237">
        <f t="shared" ref="N25:N27" si="8">SUM(L25:M25)</f>
        <v>78</v>
      </c>
      <c r="R25" s="609"/>
    </row>
    <row r="26" spans="1:18" s="610" customFormat="1">
      <c r="A26" s="680" t="s">
        <v>154</v>
      </c>
      <c r="B26" s="657" t="s">
        <v>21</v>
      </c>
      <c r="C26" s="686">
        <v>5</v>
      </c>
      <c r="D26" s="687">
        <v>0</v>
      </c>
      <c r="E26" s="617">
        <v>7</v>
      </c>
      <c r="F26" s="686">
        <v>7</v>
      </c>
      <c r="G26" s="688">
        <v>0</v>
      </c>
      <c r="H26" s="617"/>
      <c r="I26" s="686">
        <v>0</v>
      </c>
      <c r="J26" s="688">
        <v>0</v>
      </c>
      <c r="K26" s="617"/>
      <c r="L26" s="401">
        <f t="shared" si="6"/>
        <v>12</v>
      </c>
      <c r="M26" s="402">
        <f t="shared" si="7"/>
        <v>0</v>
      </c>
      <c r="N26" s="406">
        <f t="shared" si="8"/>
        <v>12</v>
      </c>
      <c r="R26" s="609"/>
    </row>
    <row r="27" spans="1:18" s="610" customFormat="1" ht="16.5" thickBot="1">
      <c r="A27" s="602" t="s">
        <v>1063</v>
      </c>
      <c r="B27" s="658" t="s">
        <v>22</v>
      </c>
      <c r="C27" s="689">
        <v>0</v>
      </c>
      <c r="D27" s="690">
        <v>0</v>
      </c>
      <c r="E27" s="617"/>
      <c r="F27" s="689">
        <v>0</v>
      </c>
      <c r="G27" s="691">
        <v>0</v>
      </c>
      <c r="H27" s="617"/>
      <c r="I27" s="689">
        <v>0</v>
      </c>
      <c r="J27" s="691">
        <v>0</v>
      </c>
      <c r="K27" s="617"/>
      <c r="L27" s="403">
        <f t="shared" si="6"/>
        <v>0</v>
      </c>
      <c r="M27" s="404">
        <f t="shared" si="7"/>
        <v>0</v>
      </c>
      <c r="N27" s="407">
        <f t="shared" si="8"/>
        <v>0</v>
      </c>
      <c r="R27" s="609"/>
    </row>
    <row r="28" spans="1:18" s="610" customFormat="1" ht="16.5" thickBot="1">
      <c r="A28" s="14"/>
      <c r="B28" s="609"/>
      <c r="C28" s="616"/>
      <c r="D28" s="616"/>
      <c r="E28" s="617"/>
      <c r="F28" s="616"/>
      <c r="G28" s="616"/>
      <c r="H28" s="617"/>
      <c r="I28" s="616"/>
      <c r="J28" s="616"/>
      <c r="K28" s="617"/>
      <c r="L28" s="616"/>
      <c r="M28" s="616"/>
      <c r="N28" s="616"/>
      <c r="R28" s="609"/>
    </row>
    <row r="29" spans="1:18">
      <c r="A29" s="273" t="s">
        <v>502</v>
      </c>
      <c r="B29" s="84" t="s">
        <v>19</v>
      </c>
      <c r="C29" s="226">
        <v>58</v>
      </c>
      <c r="D29" s="227">
        <v>7</v>
      </c>
      <c r="E29" s="23"/>
      <c r="F29" s="226">
        <v>31</v>
      </c>
      <c r="G29" s="228">
        <v>3</v>
      </c>
      <c r="H29" s="23"/>
      <c r="I29" s="226">
        <v>0</v>
      </c>
      <c r="J29" s="228">
        <v>0</v>
      </c>
      <c r="K29" s="23"/>
      <c r="L29" s="235">
        <f t="shared" ref="L29:M31" si="9">C29+F29+I29</f>
        <v>89</v>
      </c>
      <c r="M29" s="236">
        <f t="shared" si="9"/>
        <v>10</v>
      </c>
      <c r="N29" s="237">
        <f t="shared" ref="N29:N31" si="10">SUM(L29:M29)</f>
        <v>99</v>
      </c>
    </row>
    <row r="30" spans="1:18">
      <c r="A30" s="680" t="s">
        <v>154</v>
      </c>
      <c r="B30" s="85" t="s">
        <v>21</v>
      </c>
      <c r="C30" s="229">
        <v>11</v>
      </c>
      <c r="D30" s="230">
        <v>0</v>
      </c>
      <c r="E30" s="23"/>
      <c r="F30" s="229">
        <v>10</v>
      </c>
      <c r="G30" s="231">
        <v>1</v>
      </c>
      <c r="H30" s="23"/>
      <c r="I30" s="229">
        <v>0</v>
      </c>
      <c r="J30" s="231">
        <v>0</v>
      </c>
      <c r="K30" s="23"/>
      <c r="L30" s="401">
        <f t="shared" si="9"/>
        <v>21</v>
      </c>
      <c r="M30" s="402">
        <f t="shared" si="9"/>
        <v>1</v>
      </c>
      <c r="N30" s="406">
        <f t="shared" si="10"/>
        <v>22</v>
      </c>
    </row>
    <row r="31" spans="1:18" ht="16.5" thickBot="1">
      <c r="A31" s="602" t="s">
        <v>156</v>
      </c>
      <c r="B31" s="86" t="s">
        <v>22</v>
      </c>
      <c r="C31" s="232">
        <v>0</v>
      </c>
      <c r="D31" s="233">
        <v>0</v>
      </c>
      <c r="E31" s="23"/>
      <c r="F31" s="232">
        <v>0</v>
      </c>
      <c r="G31" s="234">
        <v>0</v>
      </c>
      <c r="H31" s="23"/>
      <c r="I31" s="232">
        <v>0</v>
      </c>
      <c r="J31" s="234">
        <v>0</v>
      </c>
      <c r="K31" s="23"/>
      <c r="L31" s="403">
        <f t="shared" si="9"/>
        <v>0</v>
      </c>
      <c r="M31" s="404">
        <f t="shared" si="9"/>
        <v>0</v>
      </c>
      <c r="N31" s="407">
        <f t="shared" si="10"/>
        <v>0</v>
      </c>
    </row>
    <row r="32" spans="1:18" ht="16.5" thickBot="1">
      <c r="A32" s="14"/>
      <c r="C32" s="20"/>
      <c r="D32" s="20"/>
      <c r="E32" s="23"/>
      <c r="F32" s="20"/>
      <c r="G32" s="20"/>
      <c r="H32" s="23"/>
      <c r="I32" s="20"/>
      <c r="J32" s="20"/>
      <c r="K32" s="23"/>
      <c r="L32" s="20"/>
      <c r="M32" s="20"/>
      <c r="N32" s="20"/>
    </row>
    <row r="33" spans="1:14" ht="16.5" thickBot="1">
      <c r="A33" s="273"/>
      <c r="B33" s="351" t="s">
        <v>19</v>
      </c>
      <c r="C33" s="683">
        <f>C13+C17+C21+C29+C25</f>
        <v>188</v>
      </c>
      <c r="D33" s="1102">
        <f t="shared" ref="D33:G33" si="11">D13+D17+D21+D29+D25</f>
        <v>18</v>
      </c>
      <c r="E33" s="617">
        <f t="shared" si="11"/>
        <v>0</v>
      </c>
      <c r="F33" s="683">
        <f t="shared" si="11"/>
        <v>149</v>
      </c>
      <c r="G33" s="1102">
        <f t="shared" si="11"/>
        <v>9</v>
      </c>
      <c r="H33" s="264"/>
      <c r="I33" s="235">
        <v>0</v>
      </c>
      <c r="J33" s="237">
        <v>0</v>
      </c>
      <c r="K33" s="264"/>
      <c r="L33" s="235">
        <f>C33+F33</f>
        <v>337</v>
      </c>
      <c r="M33" s="235">
        <f>D33+G33</f>
        <v>27</v>
      </c>
      <c r="N33" s="237">
        <f t="shared" ref="N33:N35" si="12">SUM(L33:M33)</f>
        <v>364</v>
      </c>
    </row>
    <row r="34" spans="1:14" ht="16.5" thickBot="1">
      <c r="A34" s="275" t="s">
        <v>504</v>
      </c>
      <c r="B34" s="392" t="s">
        <v>21</v>
      </c>
      <c r="C34" s="683">
        <f t="shared" ref="C34:G35" si="13">C14+C18+C22+C30+C26</f>
        <v>25</v>
      </c>
      <c r="D34" s="1102">
        <f t="shared" si="13"/>
        <v>0</v>
      </c>
      <c r="E34" s="617">
        <f t="shared" si="13"/>
        <v>14</v>
      </c>
      <c r="F34" s="683">
        <f t="shared" si="13"/>
        <v>27</v>
      </c>
      <c r="G34" s="1102">
        <f t="shared" si="13"/>
        <v>2</v>
      </c>
      <c r="H34" s="264"/>
      <c r="I34" s="401">
        <v>0</v>
      </c>
      <c r="J34" s="406">
        <v>0</v>
      </c>
      <c r="K34" s="264"/>
      <c r="L34" s="235">
        <f t="shared" ref="L34:M35" si="14">C34+F34</f>
        <v>52</v>
      </c>
      <c r="M34" s="235">
        <f t="shared" si="14"/>
        <v>2</v>
      </c>
      <c r="N34" s="406">
        <f t="shared" si="12"/>
        <v>54</v>
      </c>
    </row>
    <row r="35" spans="1:14" ht="16.5" thickBot="1">
      <c r="A35" s="602"/>
      <c r="B35" s="393" t="s">
        <v>22</v>
      </c>
      <c r="C35" s="462">
        <f t="shared" si="13"/>
        <v>0</v>
      </c>
      <c r="D35" s="1103">
        <f t="shared" si="13"/>
        <v>0</v>
      </c>
      <c r="E35" s="617">
        <f t="shared" si="13"/>
        <v>0</v>
      </c>
      <c r="F35" s="462">
        <f t="shared" si="13"/>
        <v>0</v>
      </c>
      <c r="G35" s="1103">
        <f t="shared" si="13"/>
        <v>0</v>
      </c>
      <c r="H35" s="264"/>
      <c r="I35" s="403">
        <v>0</v>
      </c>
      <c r="J35" s="407">
        <v>0</v>
      </c>
      <c r="K35" s="264"/>
      <c r="L35" s="235">
        <f t="shared" si="14"/>
        <v>0</v>
      </c>
      <c r="M35" s="235">
        <f t="shared" si="14"/>
        <v>0</v>
      </c>
      <c r="N35" s="407">
        <f t="shared" si="12"/>
        <v>0</v>
      </c>
    </row>
    <row r="36" spans="1:14" ht="16.5" thickBot="1">
      <c r="A36" s="14"/>
      <c r="C36" s="1101"/>
      <c r="D36" s="20"/>
      <c r="E36" s="23"/>
      <c r="F36" s="20"/>
      <c r="G36" s="20"/>
      <c r="H36" s="23"/>
      <c r="I36" s="20"/>
      <c r="J36" s="20"/>
      <c r="K36" s="23"/>
      <c r="L36" s="20"/>
      <c r="M36" s="20"/>
      <c r="N36" s="20"/>
    </row>
    <row r="37" spans="1:14">
      <c r="A37" s="273" t="s">
        <v>502</v>
      </c>
      <c r="B37" s="84" t="s">
        <v>19</v>
      </c>
      <c r="C37" s="226"/>
      <c r="D37" s="227"/>
      <c r="E37" s="23"/>
      <c r="F37" s="226">
        <v>56</v>
      </c>
      <c r="G37" s="228">
        <v>0</v>
      </c>
      <c r="H37" s="23"/>
      <c r="I37" s="226">
        <v>0</v>
      </c>
      <c r="J37" s="228">
        <v>0</v>
      </c>
      <c r="K37" s="23"/>
      <c r="L37" s="235">
        <f t="shared" ref="L37:M39" si="15">C37+F37+I37</f>
        <v>56</v>
      </c>
      <c r="M37" s="236">
        <f t="shared" si="15"/>
        <v>0</v>
      </c>
      <c r="N37" s="237">
        <f t="shared" ref="N37:N39" si="16">SUM(L37:M37)</f>
        <v>56</v>
      </c>
    </row>
    <row r="38" spans="1:14">
      <c r="A38" s="680" t="s">
        <v>157</v>
      </c>
      <c r="B38" s="85" t="s">
        <v>21</v>
      </c>
      <c r="C38" s="229"/>
      <c r="D38" s="230"/>
      <c r="E38" s="23"/>
      <c r="F38" s="229">
        <v>20</v>
      </c>
      <c r="G38" s="231">
        <v>0</v>
      </c>
      <c r="H38" s="23"/>
      <c r="I38" s="229">
        <v>0</v>
      </c>
      <c r="J38" s="231">
        <v>0</v>
      </c>
      <c r="K38" s="23"/>
      <c r="L38" s="401">
        <f t="shared" si="15"/>
        <v>20</v>
      </c>
      <c r="M38" s="402">
        <f t="shared" si="15"/>
        <v>0</v>
      </c>
      <c r="N38" s="406">
        <f t="shared" si="16"/>
        <v>20</v>
      </c>
    </row>
    <row r="39" spans="1:14" ht="16.5" thickBot="1">
      <c r="A39" s="602" t="s">
        <v>522</v>
      </c>
      <c r="B39" s="86" t="s">
        <v>22</v>
      </c>
      <c r="C39" s="232"/>
      <c r="D39" s="233"/>
      <c r="E39" s="23"/>
      <c r="F39" s="232">
        <v>0</v>
      </c>
      <c r="G39" s="234">
        <v>0</v>
      </c>
      <c r="H39" s="23"/>
      <c r="I39" s="232">
        <v>0</v>
      </c>
      <c r="J39" s="234">
        <v>0</v>
      </c>
      <c r="K39" s="23"/>
      <c r="L39" s="403">
        <f t="shared" si="15"/>
        <v>0</v>
      </c>
      <c r="M39" s="404">
        <f t="shared" si="15"/>
        <v>0</v>
      </c>
      <c r="N39" s="407">
        <f t="shared" si="16"/>
        <v>0</v>
      </c>
    </row>
    <row r="40" spans="1:14" ht="16.5" thickBot="1">
      <c r="A40" s="14"/>
      <c r="C40" s="20"/>
      <c r="D40" s="20"/>
      <c r="E40" s="23"/>
      <c r="F40" s="20"/>
      <c r="G40" s="20"/>
      <c r="H40" s="23"/>
      <c r="I40" s="20"/>
      <c r="J40" s="20"/>
      <c r="K40" s="23"/>
      <c r="L40" s="20"/>
      <c r="M40" s="20"/>
      <c r="N40" s="20"/>
    </row>
    <row r="41" spans="1:14">
      <c r="A41" s="273" t="s">
        <v>502</v>
      </c>
      <c r="B41" s="84" t="s">
        <v>19</v>
      </c>
      <c r="C41" s="226">
        <v>313</v>
      </c>
      <c r="D41" s="227">
        <v>147</v>
      </c>
      <c r="E41" s="23"/>
      <c r="F41" s="226">
        <v>130</v>
      </c>
      <c r="G41" s="228">
        <v>0</v>
      </c>
      <c r="H41" s="23"/>
      <c r="I41" s="226">
        <v>0</v>
      </c>
      <c r="J41" s="228">
        <v>0</v>
      </c>
      <c r="K41" s="23"/>
      <c r="L41" s="235">
        <f t="shared" ref="L41:M43" si="17">C41+F41+I41</f>
        <v>443</v>
      </c>
      <c r="M41" s="236">
        <f t="shared" si="17"/>
        <v>147</v>
      </c>
      <c r="N41" s="237">
        <f t="shared" ref="N41:N43" si="18">SUM(L41:M41)</f>
        <v>590</v>
      </c>
    </row>
    <row r="42" spans="1:14">
      <c r="A42" s="680" t="s">
        <v>157</v>
      </c>
      <c r="B42" s="85" t="s">
        <v>21</v>
      </c>
      <c r="C42" s="229">
        <v>105</v>
      </c>
      <c r="D42" s="230">
        <v>47</v>
      </c>
      <c r="E42" s="23"/>
      <c r="F42" s="229">
        <v>54</v>
      </c>
      <c r="G42" s="231">
        <v>0</v>
      </c>
      <c r="H42" s="23"/>
      <c r="I42" s="229">
        <v>0</v>
      </c>
      <c r="J42" s="231">
        <v>0</v>
      </c>
      <c r="K42" s="23"/>
      <c r="L42" s="401">
        <f t="shared" si="17"/>
        <v>159</v>
      </c>
      <c r="M42" s="402">
        <f t="shared" si="17"/>
        <v>47</v>
      </c>
      <c r="N42" s="406">
        <f t="shared" si="18"/>
        <v>206</v>
      </c>
    </row>
    <row r="43" spans="1:14" ht="16.5" thickBot="1">
      <c r="A43" s="602" t="s">
        <v>523</v>
      </c>
      <c r="B43" s="86" t="s">
        <v>22</v>
      </c>
      <c r="C43" s="232">
        <v>0</v>
      </c>
      <c r="D43" s="233">
        <v>1</v>
      </c>
      <c r="E43" s="23"/>
      <c r="F43" s="232">
        <v>0</v>
      </c>
      <c r="G43" s="234">
        <v>0</v>
      </c>
      <c r="H43" s="23"/>
      <c r="I43" s="232">
        <v>0</v>
      </c>
      <c r="J43" s="234">
        <v>0</v>
      </c>
      <c r="K43" s="23"/>
      <c r="L43" s="403">
        <f t="shared" si="17"/>
        <v>0</v>
      </c>
      <c r="M43" s="404">
        <f t="shared" si="17"/>
        <v>1</v>
      </c>
      <c r="N43" s="407">
        <f t="shared" si="18"/>
        <v>1</v>
      </c>
    </row>
    <row r="44" spans="1:14" ht="16.5" thickBot="1">
      <c r="A44" s="14"/>
      <c r="C44" s="20"/>
      <c r="D44" s="20"/>
      <c r="E44" s="23"/>
      <c r="F44" s="20"/>
      <c r="G44" s="20"/>
      <c r="H44" s="23"/>
      <c r="I44" s="20"/>
      <c r="J44" s="20"/>
      <c r="K44" s="23"/>
      <c r="L44" s="20"/>
      <c r="M44" s="20"/>
      <c r="N44" s="20"/>
    </row>
    <row r="45" spans="1:14">
      <c r="A45" s="273"/>
      <c r="B45" s="351" t="s">
        <v>19</v>
      </c>
      <c r="C45" s="683">
        <f>+C37+C41</f>
        <v>313</v>
      </c>
      <c r="D45" s="685">
        <f>+D37+D41</f>
        <v>147</v>
      </c>
      <c r="E45" s="617"/>
      <c r="F45" s="683">
        <f>+F37+F41</f>
        <v>186</v>
      </c>
      <c r="G45" s="237">
        <f>+G37+G41</f>
        <v>0</v>
      </c>
      <c r="H45" s="264"/>
      <c r="I45" s="235">
        <v>0</v>
      </c>
      <c r="J45" s="237">
        <v>0</v>
      </c>
      <c r="K45" s="264"/>
      <c r="L45" s="235">
        <f>+L37+L41</f>
        <v>499</v>
      </c>
      <c r="M45" s="236">
        <f>+M37+M41</f>
        <v>147</v>
      </c>
      <c r="N45" s="237">
        <f>+N37+N41</f>
        <v>646</v>
      </c>
    </row>
    <row r="46" spans="1:14">
      <c r="A46" s="275" t="s">
        <v>505</v>
      </c>
      <c r="B46" s="392" t="s">
        <v>21</v>
      </c>
      <c r="C46" s="686">
        <f t="shared" ref="C46:D47" si="19">+C38+C42</f>
        <v>105</v>
      </c>
      <c r="D46" s="688">
        <f t="shared" si="19"/>
        <v>47</v>
      </c>
      <c r="E46" s="617"/>
      <c r="F46" s="686">
        <f>+F38+F42</f>
        <v>74</v>
      </c>
      <c r="G46" s="406">
        <f t="shared" ref="G46:G47" si="20">+G38+G42</f>
        <v>0</v>
      </c>
      <c r="H46" s="264"/>
      <c r="I46" s="401">
        <v>0</v>
      </c>
      <c r="J46" s="406">
        <v>0</v>
      </c>
      <c r="K46" s="264"/>
      <c r="L46" s="401">
        <f t="shared" ref="L46:N47" si="21">+L38+L42</f>
        <v>179</v>
      </c>
      <c r="M46" s="402">
        <f t="shared" si="21"/>
        <v>47</v>
      </c>
      <c r="N46" s="406">
        <f t="shared" si="21"/>
        <v>226</v>
      </c>
    </row>
    <row r="47" spans="1:14" ht="16.5" thickBot="1">
      <c r="A47" s="602"/>
      <c r="B47" s="393" t="s">
        <v>22</v>
      </c>
      <c r="C47" s="689">
        <f t="shared" si="19"/>
        <v>0</v>
      </c>
      <c r="D47" s="691">
        <f t="shared" si="19"/>
        <v>1</v>
      </c>
      <c r="E47" s="617"/>
      <c r="F47" s="689">
        <f>+F39+F43</f>
        <v>0</v>
      </c>
      <c r="G47" s="407">
        <f t="shared" si="20"/>
        <v>0</v>
      </c>
      <c r="H47" s="264"/>
      <c r="I47" s="403">
        <v>0</v>
      </c>
      <c r="J47" s="407">
        <v>0</v>
      </c>
      <c r="K47" s="264"/>
      <c r="L47" s="403">
        <f t="shared" si="21"/>
        <v>0</v>
      </c>
      <c r="M47" s="404">
        <f t="shared" si="21"/>
        <v>1</v>
      </c>
      <c r="N47" s="407">
        <f t="shared" si="21"/>
        <v>1</v>
      </c>
    </row>
    <row r="48" spans="1:14" ht="16.5" thickBot="1">
      <c r="A48" s="14"/>
      <c r="C48" s="20"/>
      <c r="D48" s="779"/>
      <c r="E48" s="617"/>
      <c r="F48" s="20"/>
      <c r="G48" s="20"/>
      <c r="H48" s="23"/>
      <c r="I48" s="20"/>
      <c r="J48" s="20"/>
      <c r="K48" s="23"/>
      <c r="L48" s="20"/>
      <c r="M48" s="20"/>
      <c r="N48" s="20"/>
    </row>
    <row r="49" spans="1:14">
      <c r="A49" s="273" t="s">
        <v>502</v>
      </c>
      <c r="B49" s="84" t="s">
        <v>19</v>
      </c>
      <c r="C49" s="226">
        <v>63</v>
      </c>
      <c r="D49" s="227">
        <v>5</v>
      </c>
      <c r="E49" s="23"/>
      <c r="F49" s="226">
        <v>60</v>
      </c>
      <c r="G49" s="228">
        <v>4</v>
      </c>
      <c r="H49" s="23"/>
      <c r="I49" s="226">
        <v>0</v>
      </c>
      <c r="J49" s="228">
        <v>0</v>
      </c>
      <c r="K49" s="23"/>
      <c r="L49" s="235">
        <f t="shared" ref="L49:M51" si="22">C49+F49+I49</f>
        <v>123</v>
      </c>
      <c r="M49" s="236">
        <f t="shared" si="22"/>
        <v>9</v>
      </c>
      <c r="N49" s="237">
        <f t="shared" ref="N49:N51" si="23">SUM(L49:M49)</f>
        <v>132</v>
      </c>
    </row>
    <row r="50" spans="1:14">
      <c r="A50" s="680" t="s">
        <v>487</v>
      </c>
      <c r="B50" s="85" t="s">
        <v>21</v>
      </c>
      <c r="C50" s="229">
        <v>19</v>
      </c>
      <c r="D50" s="230">
        <v>1</v>
      </c>
      <c r="E50" s="23"/>
      <c r="F50" s="229">
        <v>14</v>
      </c>
      <c r="G50" s="231">
        <v>0</v>
      </c>
      <c r="H50" s="23"/>
      <c r="I50" s="229">
        <v>0</v>
      </c>
      <c r="J50" s="231">
        <v>0</v>
      </c>
      <c r="K50" s="23"/>
      <c r="L50" s="401">
        <f t="shared" si="22"/>
        <v>33</v>
      </c>
      <c r="M50" s="402">
        <f t="shared" si="22"/>
        <v>1</v>
      </c>
      <c r="N50" s="406">
        <f t="shared" si="23"/>
        <v>34</v>
      </c>
    </row>
    <row r="51" spans="1:14" ht="16.5" thickBot="1">
      <c r="A51" s="602" t="s">
        <v>158</v>
      </c>
      <c r="B51" s="86" t="s">
        <v>22</v>
      </c>
      <c r="C51" s="232">
        <v>0</v>
      </c>
      <c r="D51" s="233">
        <v>0</v>
      </c>
      <c r="E51" s="23"/>
      <c r="F51" s="232">
        <v>0</v>
      </c>
      <c r="G51" s="234">
        <v>0</v>
      </c>
      <c r="H51" s="23"/>
      <c r="I51" s="232">
        <v>0</v>
      </c>
      <c r="J51" s="234">
        <v>0</v>
      </c>
      <c r="K51" s="23"/>
      <c r="L51" s="403">
        <f t="shared" si="22"/>
        <v>0</v>
      </c>
      <c r="M51" s="404">
        <f t="shared" si="22"/>
        <v>0</v>
      </c>
      <c r="N51" s="407">
        <f t="shared" si="23"/>
        <v>0</v>
      </c>
    </row>
    <row r="52" spans="1:14" ht="16.5" thickBot="1">
      <c r="A52" s="14"/>
      <c r="C52" s="20"/>
      <c r="D52" s="779"/>
      <c r="E52" s="617"/>
      <c r="F52" s="20"/>
      <c r="G52" s="20"/>
      <c r="H52" s="23"/>
      <c r="I52" s="20"/>
      <c r="J52" s="20"/>
      <c r="K52" s="23"/>
      <c r="L52" s="20"/>
      <c r="M52" s="20"/>
      <c r="N52" s="20"/>
    </row>
    <row r="53" spans="1:14">
      <c r="A53" s="273" t="s">
        <v>502</v>
      </c>
      <c r="B53" s="84" t="s">
        <v>19</v>
      </c>
      <c r="C53" s="226">
        <v>15</v>
      </c>
      <c r="D53" s="227">
        <v>2</v>
      </c>
      <c r="E53" s="23"/>
      <c r="F53" s="226">
        <v>12</v>
      </c>
      <c r="G53" s="228">
        <v>1</v>
      </c>
      <c r="H53" s="23"/>
      <c r="I53" s="226">
        <v>0</v>
      </c>
      <c r="J53" s="228">
        <v>0</v>
      </c>
      <c r="K53" s="23"/>
      <c r="L53" s="235">
        <f t="shared" ref="L53:M55" si="24">C53+F53+I53</f>
        <v>27</v>
      </c>
      <c r="M53" s="236">
        <f t="shared" si="24"/>
        <v>3</v>
      </c>
      <c r="N53" s="237">
        <f t="shared" ref="N53:N55" si="25">SUM(L53:M53)</f>
        <v>30</v>
      </c>
    </row>
    <row r="54" spans="1:14">
      <c r="A54" s="680" t="s">
        <v>487</v>
      </c>
      <c r="B54" s="85" t="s">
        <v>21</v>
      </c>
      <c r="C54" s="229">
        <v>5</v>
      </c>
      <c r="D54" s="230">
        <v>0</v>
      </c>
      <c r="E54" s="23"/>
      <c r="F54" s="229">
        <v>4</v>
      </c>
      <c r="G54" s="231">
        <v>0</v>
      </c>
      <c r="H54" s="23"/>
      <c r="I54" s="229">
        <v>0</v>
      </c>
      <c r="J54" s="231">
        <v>0</v>
      </c>
      <c r="K54" s="23"/>
      <c r="L54" s="401">
        <f t="shared" si="24"/>
        <v>9</v>
      </c>
      <c r="M54" s="402">
        <f t="shared" si="24"/>
        <v>0</v>
      </c>
      <c r="N54" s="406">
        <f t="shared" si="25"/>
        <v>9</v>
      </c>
    </row>
    <row r="55" spans="1:14" ht="16.5" thickBot="1">
      <c r="A55" s="602" t="s">
        <v>159</v>
      </c>
      <c r="B55" s="86" t="s">
        <v>22</v>
      </c>
      <c r="C55" s="232">
        <v>0</v>
      </c>
      <c r="D55" s="233">
        <v>0</v>
      </c>
      <c r="E55" s="23"/>
      <c r="F55" s="232">
        <v>0</v>
      </c>
      <c r="G55" s="234">
        <v>0</v>
      </c>
      <c r="H55" s="23"/>
      <c r="I55" s="232">
        <v>0</v>
      </c>
      <c r="J55" s="234">
        <v>0</v>
      </c>
      <c r="K55" s="23"/>
      <c r="L55" s="403">
        <f t="shared" si="24"/>
        <v>0</v>
      </c>
      <c r="M55" s="404">
        <f t="shared" si="24"/>
        <v>0</v>
      </c>
      <c r="N55" s="407">
        <f t="shared" si="25"/>
        <v>0</v>
      </c>
    </row>
    <row r="56" spans="1:14" ht="16.5" thickBot="1">
      <c r="A56" s="14"/>
      <c r="C56" s="20"/>
      <c r="D56" s="20"/>
      <c r="E56" s="23"/>
      <c r="F56" s="20"/>
      <c r="G56" s="20"/>
      <c r="H56" s="23"/>
      <c r="I56" s="20"/>
      <c r="J56" s="20"/>
      <c r="K56" s="23"/>
      <c r="L56" s="20"/>
      <c r="M56" s="20"/>
      <c r="N56" s="20"/>
    </row>
    <row r="57" spans="1:14">
      <c r="A57" s="273"/>
      <c r="B57" s="351" t="s">
        <v>19</v>
      </c>
      <c r="C57" s="683">
        <f>+C49+C53</f>
        <v>78</v>
      </c>
      <c r="D57" s="685">
        <f>+D49+D53</f>
        <v>7</v>
      </c>
      <c r="E57" s="617"/>
      <c r="F57" s="683">
        <f>+F49+F53</f>
        <v>72</v>
      </c>
      <c r="G57" s="685">
        <f>+G49+G53</f>
        <v>5</v>
      </c>
      <c r="H57" s="617"/>
      <c r="I57" s="683">
        <v>0</v>
      </c>
      <c r="J57" s="685">
        <v>0</v>
      </c>
      <c r="K57" s="264"/>
      <c r="L57" s="235">
        <f>+L49+L53</f>
        <v>150</v>
      </c>
      <c r="M57" s="236">
        <f>+M49+M53</f>
        <v>12</v>
      </c>
      <c r="N57" s="237">
        <f>+N49+N53</f>
        <v>162</v>
      </c>
    </row>
    <row r="58" spans="1:14">
      <c r="A58" s="275" t="s">
        <v>508</v>
      </c>
      <c r="B58" s="392" t="s">
        <v>21</v>
      </c>
      <c r="C58" s="686">
        <f t="shared" ref="C58:D59" si="26">+C50+C54</f>
        <v>24</v>
      </c>
      <c r="D58" s="688">
        <f t="shared" si="26"/>
        <v>1</v>
      </c>
      <c r="E58" s="617"/>
      <c r="F58" s="686">
        <f>+F50+F54</f>
        <v>18</v>
      </c>
      <c r="G58" s="688">
        <f t="shared" ref="G58:G59" si="27">+G50+G54</f>
        <v>0</v>
      </c>
      <c r="H58" s="617"/>
      <c r="I58" s="686">
        <v>0</v>
      </c>
      <c r="J58" s="688">
        <v>0</v>
      </c>
      <c r="K58" s="264"/>
      <c r="L58" s="401">
        <f t="shared" ref="L58:N59" si="28">+L50+L54</f>
        <v>42</v>
      </c>
      <c r="M58" s="402">
        <f t="shared" si="28"/>
        <v>1</v>
      </c>
      <c r="N58" s="406">
        <f t="shared" si="28"/>
        <v>43</v>
      </c>
    </row>
    <row r="59" spans="1:14" ht="16.5" thickBot="1">
      <c r="A59" s="602"/>
      <c r="B59" s="393" t="s">
        <v>22</v>
      </c>
      <c r="C59" s="689">
        <f t="shared" si="26"/>
        <v>0</v>
      </c>
      <c r="D59" s="691">
        <f t="shared" si="26"/>
        <v>0</v>
      </c>
      <c r="E59" s="617"/>
      <c r="F59" s="689">
        <f>+F51+F55</f>
        <v>0</v>
      </c>
      <c r="G59" s="691">
        <f t="shared" si="27"/>
        <v>0</v>
      </c>
      <c r="H59" s="617"/>
      <c r="I59" s="689">
        <v>0</v>
      </c>
      <c r="J59" s="691">
        <v>0</v>
      </c>
      <c r="K59" s="264"/>
      <c r="L59" s="403">
        <f t="shared" si="28"/>
        <v>0</v>
      </c>
      <c r="M59" s="404">
        <f t="shared" si="28"/>
        <v>0</v>
      </c>
      <c r="N59" s="407">
        <f t="shared" si="28"/>
        <v>0</v>
      </c>
    </row>
    <row r="60" spans="1:14" ht="16.5" thickBot="1">
      <c r="A60" s="633"/>
      <c r="B60" s="2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</row>
    <row r="61" spans="1:14">
      <c r="A61" s="1181" t="s">
        <v>840</v>
      </c>
      <c r="B61" s="656" t="s">
        <v>19</v>
      </c>
      <c r="C61" s="762">
        <f>C33+C45+C57</f>
        <v>579</v>
      </c>
      <c r="D61" s="237">
        <f>D33+D45+D57</f>
        <v>172</v>
      </c>
      <c r="E61" s="264"/>
      <c r="F61" s="235">
        <f>F33+F45+F57</f>
        <v>407</v>
      </c>
      <c r="G61" s="237">
        <f>G33+G45+G57</f>
        <v>14</v>
      </c>
      <c r="H61" s="264"/>
      <c r="I61" s="235"/>
      <c r="J61" s="237"/>
      <c r="K61" s="264"/>
      <c r="L61" s="402">
        <f>C61+F61</f>
        <v>986</v>
      </c>
      <c r="M61" s="402">
        <f t="shared" ref="M61:N63" si="29">D61+G61</f>
        <v>186</v>
      </c>
      <c r="N61" s="402">
        <f>L61+M61</f>
        <v>1172</v>
      </c>
    </row>
    <row r="62" spans="1:14">
      <c r="A62" s="1182"/>
      <c r="B62" s="657" t="s">
        <v>21</v>
      </c>
      <c r="C62" s="766">
        <f t="shared" ref="C62:D63" si="30">C34+C46+C58</f>
        <v>154</v>
      </c>
      <c r="D62" s="406">
        <f t="shared" si="30"/>
        <v>48</v>
      </c>
      <c r="E62" s="264"/>
      <c r="F62" s="401">
        <f t="shared" ref="F62:G63" si="31">F34+F46+F58</f>
        <v>119</v>
      </c>
      <c r="G62" s="406">
        <f t="shared" si="31"/>
        <v>2</v>
      </c>
      <c r="H62" s="264"/>
      <c r="I62" s="401"/>
      <c r="J62" s="406"/>
      <c r="K62" s="264"/>
      <c r="L62" s="402">
        <f t="shared" ref="L62:L63" si="32">C62+F62</f>
        <v>273</v>
      </c>
      <c r="M62" s="402">
        <f t="shared" si="29"/>
        <v>50</v>
      </c>
      <c r="N62" s="402">
        <f t="shared" ref="N62:N63" si="33">L62+M62</f>
        <v>323</v>
      </c>
    </row>
    <row r="63" spans="1:14" ht="16.5" thickBot="1">
      <c r="A63" s="1183"/>
      <c r="B63" s="658" t="s">
        <v>22</v>
      </c>
      <c r="C63" s="767">
        <f t="shared" si="30"/>
        <v>0</v>
      </c>
      <c r="D63" s="407">
        <f t="shared" si="30"/>
        <v>1</v>
      </c>
      <c r="E63" s="264"/>
      <c r="F63" s="403">
        <f t="shared" si="31"/>
        <v>0</v>
      </c>
      <c r="G63" s="407">
        <f t="shared" si="31"/>
        <v>0</v>
      </c>
      <c r="H63" s="264"/>
      <c r="I63" s="403"/>
      <c r="J63" s="407"/>
      <c r="K63" s="264"/>
      <c r="L63" s="402">
        <f t="shared" si="32"/>
        <v>0</v>
      </c>
      <c r="M63" s="402">
        <f t="shared" si="29"/>
        <v>1</v>
      </c>
      <c r="N63" s="402">
        <f t="shared" si="33"/>
        <v>1</v>
      </c>
    </row>
    <row r="64" spans="1:14">
      <c r="A64" s="89" t="s">
        <v>40</v>
      </c>
      <c r="B64" s="24"/>
      <c r="C64" s="25"/>
      <c r="D64" s="25"/>
      <c r="E64" s="25"/>
      <c r="F64" s="25"/>
      <c r="G64" s="25"/>
      <c r="H64" s="25"/>
      <c r="I64" s="25"/>
      <c r="J64" s="25"/>
      <c r="K64" s="25"/>
    </row>
    <row r="65" spans="1:14">
      <c r="A65" s="89"/>
      <c r="B65" s="24"/>
      <c r="C65" s="25"/>
      <c r="D65" s="25"/>
      <c r="E65" s="25"/>
      <c r="F65" s="25"/>
      <c r="G65" s="25"/>
      <c r="H65" s="25"/>
      <c r="I65" s="25"/>
      <c r="J65" s="25"/>
      <c r="K65" s="25"/>
    </row>
    <row r="66" spans="1:14">
      <c r="A66" s="89" t="s">
        <v>115</v>
      </c>
      <c r="B66" s="24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</row>
    <row r="67" spans="1:14">
      <c r="A67" s="89" t="s">
        <v>116</v>
      </c>
      <c r="B67" s="24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</row>
    <row r="68" spans="1:14">
      <c r="A68" s="154" t="s">
        <v>123</v>
      </c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</row>
    <row r="69" spans="1:14">
      <c r="A69" s="154" t="s">
        <v>152</v>
      </c>
      <c r="B69" s="24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</row>
    <row r="70" spans="1:14">
      <c r="A70" s="23"/>
      <c r="B70" s="2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</row>
    <row r="71" spans="1:14" ht="18.75">
      <c r="A71" s="1130" t="s">
        <v>26</v>
      </c>
      <c r="B71" s="1130"/>
      <c r="C71" s="1130"/>
      <c r="D71" s="1130"/>
      <c r="E71" s="1130"/>
      <c r="F71" s="1130"/>
      <c r="G71" s="1130"/>
      <c r="H71" s="1130"/>
      <c r="I71" s="1130"/>
      <c r="J71" s="1130"/>
      <c r="K71" s="1130"/>
      <c r="L71" s="1130"/>
      <c r="M71" s="1130"/>
      <c r="N71" s="1130"/>
    </row>
    <row r="72" spans="1:14" ht="16.5" thickBot="1">
      <c r="A72" s="1112" t="s">
        <v>27</v>
      </c>
      <c r="B72" s="1112"/>
      <c r="C72" s="1112"/>
      <c r="D72" s="1112"/>
      <c r="E72" s="1112"/>
      <c r="F72" s="1112"/>
      <c r="G72" s="1112"/>
      <c r="H72" s="1112"/>
      <c r="I72" s="1112"/>
      <c r="J72" s="1112"/>
      <c r="K72" s="1112"/>
      <c r="L72" s="1112"/>
      <c r="M72" s="1112"/>
      <c r="N72" s="1112"/>
    </row>
    <row r="73" spans="1:14" ht="24" thickBot="1">
      <c r="A73" s="1142" t="s">
        <v>52</v>
      </c>
      <c r="B73" s="1143"/>
      <c r="C73" s="1143"/>
      <c r="D73" s="1143"/>
      <c r="E73" s="1143"/>
      <c r="F73" s="1143"/>
      <c r="G73" s="1143"/>
      <c r="H73" s="1143"/>
      <c r="I73" s="1143"/>
      <c r="J73" s="1143"/>
      <c r="K73" s="1143"/>
      <c r="L73" s="1143"/>
      <c r="M73" s="1143"/>
      <c r="N73" s="1144"/>
    </row>
    <row r="74" spans="1:14" ht="16.5" thickBot="1">
      <c r="A74" s="33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6.5">
      <c r="A75" s="40" t="s">
        <v>330</v>
      </c>
      <c r="B75" s="41"/>
      <c r="C75" s="41" t="s">
        <v>166</v>
      </c>
      <c r="D75" s="41"/>
      <c r="E75" s="41"/>
      <c r="F75" s="41"/>
      <c r="G75" s="41"/>
      <c r="H75" s="41"/>
      <c r="I75" s="41"/>
      <c r="J75" s="41"/>
      <c r="K75" s="41"/>
      <c r="L75" s="34"/>
      <c r="M75" s="34"/>
      <c r="N75" s="35"/>
    </row>
    <row r="76" spans="1:14" ht="17.25" thickBot="1">
      <c r="A76" s="43" t="s">
        <v>342</v>
      </c>
      <c r="B76" s="44"/>
      <c r="C76" s="625" t="s">
        <v>323</v>
      </c>
      <c r="D76" s="44"/>
      <c r="E76" s="44"/>
      <c r="F76" s="44"/>
      <c r="G76" s="44"/>
      <c r="H76" s="44"/>
      <c r="I76" s="44"/>
      <c r="J76" s="44"/>
      <c r="K76" s="44"/>
      <c r="L76" s="37"/>
      <c r="M76" s="37"/>
      <c r="N76" s="38"/>
    </row>
    <row r="77" spans="1:14" ht="16.5" thickBot="1">
      <c r="A77" s="33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7.25" thickBot="1">
      <c r="A78" s="32"/>
      <c r="B78" s="32"/>
      <c r="C78" s="58" t="s">
        <v>341</v>
      </c>
      <c r="D78" s="59"/>
      <c r="E78" s="59"/>
      <c r="F78" s="59"/>
      <c r="G78" s="59"/>
      <c r="H78" s="59"/>
      <c r="I78" s="59"/>
      <c r="J78" s="59"/>
      <c r="K78" s="59"/>
      <c r="L78" s="130"/>
      <c r="M78" s="39"/>
      <c r="N78" s="32"/>
    </row>
    <row r="79" spans="1:14" ht="16.5" thickBot="1">
      <c r="A79" s="20"/>
      <c r="C79" s="20"/>
      <c r="D79" s="779">
        <f t="shared" ref="D79" si="34">+D48+D52</f>
        <v>0</v>
      </c>
      <c r="E79" s="459"/>
      <c r="F79" s="20"/>
      <c r="G79" s="20"/>
      <c r="H79" s="23"/>
      <c r="I79" s="20"/>
      <c r="J79" s="20"/>
      <c r="K79" s="23"/>
      <c r="L79" s="20"/>
      <c r="M79" s="20"/>
      <c r="N79" s="20"/>
    </row>
    <row r="80" spans="1:14">
      <c r="A80" s="273" t="s">
        <v>502</v>
      </c>
      <c r="B80" s="84" t="s">
        <v>19</v>
      </c>
      <c r="C80" s="226">
        <v>33</v>
      </c>
      <c r="D80" s="227">
        <v>27</v>
      </c>
      <c r="E80" s="23"/>
      <c r="F80" s="226">
        <v>40</v>
      </c>
      <c r="G80" s="228">
        <v>4</v>
      </c>
      <c r="H80" s="23"/>
      <c r="I80" s="226">
        <v>0</v>
      </c>
      <c r="J80" s="228">
        <v>0</v>
      </c>
      <c r="K80" s="23"/>
      <c r="L80" s="235">
        <f t="shared" ref="L80:M82" si="35">C80+F80+I80</f>
        <v>73</v>
      </c>
      <c r="M80" s="236">
        <f t="shared" si="35"/>
        <v>31</v>
      </c>
      <c r="N80" s="237">
        <f t="shared" ref="N80:N82" si="36">SUM(L80:M80)</f>
        <v>104</v>
      </c>
    </row>
    <row r="81" spans="1:14">
      <c r="A81" s="680" t="s">
        <v>524</v>
      </c>
      <c r="B81" s="85" t="s">
        <v>21</v>
      </c>
      <c r="C81" s="229">
        <v>31</v>
      </c>
      <c r="D81" s="230">
        <v>25</v>
      </c>
      <c r="E81" s="23"/>
      <c r="F81" s="229">
        <v>34</v>
      </c>
      <c r="G81" s="231">
        <v>3</v>
      </c>
      <c r="H81" s="23"/>
      <c r="I81" s="229">
        <v>0</v>
      </c>
      <c r="J81" s="231">
        <v>0</v>
      </c>
      <c r="K81" s="23"/>
      <c r="L81" s="401">
        <f t="shared" si="35"/>
        <v>65</v>
      </c>
      <c r="M81" s="402">
        <f t="shared" si="35"/>
        <v>28</v>
      </c>
      <c r="N81" s="406">
        <f t="shared" si="36"/>
        <v>93</v>
      </c>
    </row>
    <row r="82" spans="1:14" ht="16.5" thickBot="1">
      <c r="A82" s="602" t="s">
        <v>169</v>
      </c>
      <c r="B82" s="86" t="s">
        <v>22</v>
      </c>
      <c r="C82" s="232">
        <v>0</v>
      </c>
      <c r="D82" s="233">
        <v>0</v>
      </c>
      <c r="E82" s="23"/>
      <c r="F82" s="232">
        <v>1</v>
      </c>
      <c r="G82" s="234">
        <v>0</v>
      </c>
      <c r="H82" s="23"/>
      <c r="I82" s="232">
        <v>0</v>
      </c>
      <c r="J82" s="234">
        <v>0</v>
      </c>
      <c r="K82" s="23"/>
      <c r="L82" s="403">
        <f t="shared" si="35"/>
        <v>1</v>
      </c>
      <c r="M82" s="404">
        <f t="shared" si="35"/>
        <v>0</v>
      </c>
      <c r="N82" s="407">
        <f t="shared" si="36"/>
        <v>1</v>
      </c>
    </row>
    <row r="83" spans="1:14" ht="16.5" thickBot="1">
      <c r="A83" s="14"/>
      <c r="C83" s="20"/>
      <c r="D83" s="779">
        <f t="shared" ref="D83" si="37">+D52+D56</f>
        <v>0</v>
      </c>
      <c r="E83" s="23"/>
      <c r="F83" s="20"/>
      <c r="G83" s="20"/>
      <c r="H83" s="23"/>
      <c r="I83" s="20"/>
      <c r="J83" s="20"/>
      <c r="K83" s="23"/>
      <c r="L83" s="20"/>
      <c r="M83" s="20"/>
      <c r="N83" s="20"/>
    </row>
    <row r="84" spans="1:14">
      <c r="A84" s="273" t="s">
        <v>502</v>
      </c>
      <c r="B84" s="84" t="s">
        <v>19</v>
      </c>
      <c r="C84" s="226">
        <v>30</v>
      </c>
      <c r="D84" s="227">
        <v>1</v>
      </c>
      <c r="E84" s="23"/>
      <c r="F84" s="226">
        <v>34</v>
      </c>
      <c r="G84" s="228">
        <v>0</v>
      </c>
      <c r="H84" s="23"/>
      <c r="I84" s="226">
        <v>0</v>
      </c>
      <c r="J84" s="228">
        <v>0</v>
      </c>
      <c r="K84" s="23"/>
      <c r="L84" s="235">
        <f t="shared" ref="L84:M86" si="38">C84+F84+I84</f>
        <v>64</v>
      </c>
      <c r="M84" s="236">
        <f t="shared" si="38"/>
        <v>1</v>
      </c>
      <c r="N84" s="237">
        <f t="shared" ref="N84:N86" si="39">SUM(L84:M84)</f>
        <v>65</v>
      </c>
    </row>
    <row r="85" spans="1:14">
      <c r="A85" s="680" t="s">
        <v>524</v>
      </c>
      <c r="B85" s="85" t="s">
        <v>21</v>
      </c>
      <c r="C85" s="229">
        <v>29</v>
      </c>
      <c r="D85" s="230">
        <v>1</v>
      </c>
      <c r="E85" s="23">
        <v>32</v>
      </c>
      <c r="F85" s="229">
        <v>32</v>
      </c>
      <c r="G85" s="231">
        <v>0</v>
      </c>
      <c r="H85" s="23"/>
      <c r="I85" s="229">
        <v>0</v>
      </c>
      <c r="J85" s="231">
        <v>0</v>
      </c>
      <c r="K85" s="23"/>
      <c r="L85" s="401">
        <f t="shared" si="38"/>
        <v>61</v>
      </c>
      <c r="M85" s="402">
        <f t="shared" si="38"/>
        <v>1</v>
      </c>
      <c r="N85" s="406">
        <f t="shared" si="39"/>
        <v>62</v>
      </c>
    </row>
    <row r="86" spans="1:14" ht="16.5" thickBot="1">
      <c r="A86" s="602" t="s">
        <v>170</v>
      </c>
      <c r="B86" s="86" t="s">
        <v>22</v>
      </c>
      <c r="C86" s="232">
        <v>0</v>
      </c>
      <c r="D86" s="233">
        <v>0</v>
      </c>
      <c r="E86" s="23"/>
      <c r="F86" s="232">
        <v>0</v>
      </c>
      <c r="G86" s="234">
        <v>0</v>
      </c>
      <c r="H86" s="23"/>
      <c r="I86" s="232">
        <v>0</v>
      </c>
      <c r="J86" s="234">
        <v>0</v>
      </c>
      <c r="K86" s="23"/>
      <c r="L86" s="403">
        <f t="shared" si="38"/>
        <v>0</v>
      </c>
      <c r="M86" s="404">
        <f t="shared" si="38"/>
        <v>0</v>
      </c>
      <c r="N86" s="407">
        <f t="shared" si="39"/>
        <v>0</v>
      </c>
    </row>
    <row r="87" spans="1:14" ht="16.5" thickBot="1">
      <c r="A87" s="14"/>
      <c r="C87" s="20"/>
      <c r="D87" s="20"/>
      <c r="E87" s="23"/>
      <c r="F87" s="20"/>
      <c r="G87" s="20"/>
      <c r="H87" s="23"/>
      <c r="I87" s="20"/>
      <c r="J87" s="20"/>
      <c r="K87" s="23"/>
      <c r="L87" s="20"/>
      <c r="M87" s="20"/>
      <c r="N87" s="20"/>
    </row>
    <row r="88" spans="1:14">
      <c r="A88" s="273" t="s">
        <v>502</v>
      </c>
      <c r="B88" s="84" t="s">
        <v>19</v>
      </c>
      <c r="C88" s="226">
        <v>24</v>
      </c>
      <c r="D88" s="227">
        <v>7</v>
      </c>
      <c r="E88" s="23"/>
      <c r="F88" s="226">
        <v>17</v>
      </c>
      <c r="G88" s="228">
        <v>1</v>
      </c>
      <c r="H88" s="23"/>
      <c r="I88" s="226">
        <v>0</v>
      </c>
      <c r="J88" s="228">
        <v>0</v>
      </c>
      <c r="K88" s="23"/>
      <c r="L88" s="235">
        <f>C88+F88+I88</f>
        <v>41</v>
      </c>
      <c r="M88" s="236">
        <f>D88+G88+J88</f>
        <v>8</v>
      </c>
      <c r="N88" s="237">
        <f>SUM(L88:M88)</f>
        <v>49</v>
      </c>
    </row>
    <row r="89" spans="1:14">
      <c r="A89" s="680" t="s">
        <v>524</v>
      </c>
      <c r="B89" s="85" t="s">
        <v>21</v>
      </c>
      <c r="C89" s="229">
        <v>21</v>
      </c>
      <c r="D89" s="230">
        <v>6</v>
      </c>
      <c r="E89" s="23"/>
      <c r="F89" s="229">
        <v>12</v>
      </c>
      <c r="G89" s="231">
        <v>0</v>
      </c>
      <c r="H89" s="23"/>
      <c r="I89" s="229">
        <v>0</v>
      </c>
      <c r="J89" s="231">
        <v>0</v>
      </c>
      <c r="K89" s="23"/>
      <c r="L89" s="401">
        <f t="shared" ref="L89:M90" si="40">C89+F89+I89</f>
        <v>33</v>
      </c>
      <c r="M89" s="402">
        <f t="shared" si="40"/>
        <v>6</v>
      </c>
      <c r="N89" s="406">
        <f t="shared" ref="N89:N90" si="41">SUM(L89:M89)</f>
        <v>39</v>
      </c>
    </row>
    <row r="90" spans="1:14" ht="16.5" thickBot="1">
      <c r="A90" s="602" t="s">
        <v>525</v>
      </c>
      <c r="B90" s="86" t="s">
        <v>22</v>
      </c>
      <c r="C90" s="232">
        <v>0</v>
      </c>
      <c r="D90" s="233">
        <v>0</v>
      </c>
      <c r="E90" s="23"/>
      <c r="F90" s="232">
        <v>0</v>
      </c>
      <c r="G90" s="234">
        <v>0</v>
      </c>
      <c r="H90" s="23"/>
      <c r="I90" s="232">
        <v>0</v>
      </c>
      <c r="J90" s="234">
        <v>0</v>
      </c>
      <c r="K90" s="23"/>
      <c r="L90" s="403">
        <f t="shared" si="40"/>
        <v>0</v>
      </c>
      <c r="M90" s="404">
        <f t="shared" si="40"/>
        <v>0</v>
      </c>
      <c r="N90" s="407">
        <f t="shared" si="41"/>
        <v>0</v>
      </c>
    </row>
    <row r="91" spans="1:14" ht="16.5" thickBot="1">
      <c r="A91" s="14"/>
      <c r="C91" s="20"/>
      <c r="D91" s="20"/>
      <c r="E91" s="23"/>
      <c r="F91" s="20"/>
      <c r="G91" s="20"/>
      <c r="H91" s="23"/>
      <c r="I91" s="20"/>
      <c r="J91" s="20"/>
      <c r="K91" s="23"/>
      <c r="L91" s="20"/>
      <c r="M91" s="20"/>
      <c r="N91" s="20"/>
    </row>
    <row r="92" spans="1:14">
      <c r="A92" s="273" t="s">
        <v>502</v>
      </c>
      <c r="B92" s="84" t="s">
        <v>19</v>
      </c>
      <c r="C92" s="226">
        <v>24</v>
      </c>
      <c r="D92" s="227">
        <v>11</v>
      </c>
      <c r="E92" s="23"/>
      <c r="F92" s="226">
        <v>19</v>
      </c>
      <c r="G92" s="228">
        <v>0</v>
      </c>
      <c r="H92" s="23"/>
      <c r="I92" s="226">
        <v>0</v>
      </c>
      <c r="J92" s="228">
        <v>0</v>
      </c>
      <c r="K92" s="23"/>
      <c r="L92" s="235">
        <f>C92+F92+I92</f>
        <v>43</v>
      </c>
      <c r="M92" s="236">
        <f>D92+G92+J92</f>
        <v>11</v>
      </c>
      <c r="N92" s="237">
        <f>SUM(L92:M92)</f>
        <v>54</v>
      </c>
    </row>
    <row r="93" spans="1:14">
      <c r="A93" s="680" t="s">
        <v>524</v>
      </c>
      <c r="B93" s="85" t="s">
        <v>21</v>
      </c>
      <c r="C93" s="229">
        <v>14</v>
      </c>
      <c r="D93" s="230">
        <v>10</v>
      </c>
      <c r="E93" s="23"/>
      <c r="F93" s="229">
        <v>11</v>
      </c>
      <c r="G93" s="231">
        <v>0</v>
      </c>
      <c r="H93" s="23"/>
      <c r="I93" s="229">
        <v>0</v>
      </c>
      <c r="J93" s="231">
        <v>0</v>
      </c>
      <c r="K93" s="23"/>
      <c r="L93" s="401">
        <f t="shared" ref="L93:M94" si="42">C93+F93+I93</f>
        <v>25</v>
      </c>
      <c r="M93" s="402">
        <f t="shared" si="42"/>
        <v>10</v>
      </c>
      <c r="N93" s="406">
        <f t="shared" ref="N93:N94" si="43">SUM(L93:M93)</f>
        <v>35</v>
      </c>
    </row>
    <row r="94" spans="1:14" ht="16.5" thickBot="1">
      <c r="A94" s="602" t="s">
        <v>171</v>
      </c>
      <c r="B94" s="86" t="s">
        <v>22</v>
      </c>
      <c r="C94" s="232">
        <v>0</v>
      </c>
      <c r="D94" s="233">
        <v>0</v>
      </c>
      <c r="E94" s="23"/>
      <c r="F94" s="232">
        <v>0</v>
      </c>
      <c r="G94" s="234">
        <v>0</v>
      </c>
      <c r="H94" s="23"/>
      <c r="I94" s="232">
        <v>0</v>
      </c>
      <c r="J94" s="234">
        <v>0</v>
      </c>
      <c r="K94" s="23"/>
      <c r="L94" s="403">
        <f t="shared" si="42"/>
        <v>0</v>
      </c>
      <c r="M94" s="404">
        <f t="shared" si="42"/>
        <v>0</v>
      </c>
      <c r="N94" s="407">
        <f t="shared" si="43"/>
        <v>0</v>
      </c>
    </row>
    <row r="95" spans="1:14" ht="16.5" thickBot="1">
      <c r="A95" s="14"/>
      <c r="C95" s="20"/>
      <c r="D95" s="20"/>
      <c r="E95" s="23"/>
      <c r="F95" s="20"/>
      <c r="G95" s="20"/>
      <c r="H95" s="23"/>
      <c r="I95" s="20"/>
      <c r="J95" s="20"/>
      <c r="K95" s="23"/>
      <c r="L95" s="20"/>
      <c r="M95" s="20"/>
      <c r="N95" s="20"/>
    </row>
    <row r="96" spans="1:14">
      <c r="A96" s="273" t="s">
        <v>502</v>
      </c>
      <c r="B96" s="84" t="s">
        <v>19</v>
      </c>
      <c r="C96" s="226">
        <v>28</v>
      </c>
      <c r="D96" s="227">
        <v>2</v>
      </c>
      <c r="E96" s="23"/>
      <c r="F96" s="226">
        <v>28</v>
      </c>
      <c r="G96" s="228">
        <v>0</v>
      </c>
      <c r="H96" s="23"/>
      <c r="I96" s="226">
        <v>0</v>
      </c>
      <c r="J96" s="228">
        <v>0</v>
      </c>
      <c r="K96" s="23"/>
      <c r="L96" s="235">
        <f>C96+F96+I96</f>
        <v>56</v>
      </c>
      <c r="M96" s="236">
        <f>D96+G96+J96</f>
        <v>2</v>
      </c>
      <c r="N96" s="237">
        <f>SUM(L96:M96)</f>
        <v>58</v>
      </c>
    </row>
    <row r="97" spans="1:14">
      <c r="A97" s="680" t="s">
        <v>524</v>
      </c>
      <c r="B97" s="85" t="s">
        <v>21</v>
      </c>
      <c r="C97" s="229">
        <v>27</v>
      </c>
      <c r="D97" s="230">
        <v>2</v>
      </c>
      <c r="E97" s="23"/>
      <c r="F97" s="229">
        <v>24</v>
      </c>
      <c r="G97" s="231">
        <v>0</v>
      </c>
      <c r="H97" s="23"/>
      <c r="I97" s="229">
        <v>0</v>
      </c>
      <c r="J97" s="231">
        <v>0</v>
      </c>
      <c r="K97" s="23"/>
      <c r="L97" s="401">
        <f t="shared" ref="L97:M98" si="44">C97+F97+I97</f>
        <v>51</v>
      </c>
      <c r="M97" s="402">
        <f t="shared" si="44"/>
        <v>2</v>
      </c>
      <c r="N97" s="406">
        <f t="shared" ref="N97:N98" si="45">SUM(L97:M97)</f>
        <v>53</v>
      </c>
    </row>
    <row r="98" spans="1:14" ht="16.5" thickBot="1">
      <c r="A98" s="602" t="s">
        <v>526</v>
      </c>
      <c r="B98" s="86" t="s">
        <v>22</v>
      </c>
      <c r="C98" s="232">
        <v>0</v>
      </c>
      <c r="D98" s="233">
        <v>0</v>
      </c>
      <c r="E98" s="23"/>
      <c r="F98" s="232">
        <v>0</v>
      </c>
      <c r="G98" s="234">
        <v>0</v>
      </c>
      <c r="H98" s="23"/>
      <c r="I98" s="232">
        <v>0</v>
      </c>
      <c r="J98" s="234">
        <v>0</v>
      </c>
      <c r="K98" s="23"/>
      <c r="L98" s="403">
        <f t="shared" si="44"/>
        <v>0</v>
      </c>
      <c r="M98" s="404">
        <f t="shared" si="44"/>
        <v>0</v>
      </c>
      <c r="N98" s="407">
        <f t="shared" si="45"/>
        <v>0</v>
      </c>
    </row>
    <row r="99" spans="1:14" ht="16.5" thickBot="1">
      <c r="A99" s="14"/>
      <c r="C99" s="20"/>
      <c r="D99" s="20"/>
      <c r="E99" s="23"/>
      <c r="F99" s="20"/>
      <c r="G99" s="20"/>
      <c r="H99" s="23"/>
      <c r="I99" s="20"/>
      <c r="J99" s="20"/>
      <c r="K99" s="23"/>
      <c r="L99" s="20"/>
      <c r="M99" s="20"/>
      <c r="N99" s="20"/>
    </row>
    <row r="100" spans="1:14">
      <c r="A100" s="273" t="s">
        <v>502</v>
      </c>
      <c r="B100" s="84" t="s">
        <v>19</v>
      </c>
      <c r="C100" s="226">
        <v>10</v>
      </c>
      <c r="D100" s="227">
        <v>18</v>
      </c>
      <c r="E100" s="23"/>
      <c r="F100" s="226">
        <v>8</v>
      </c>
      <c r="G100" s="228">
        <v>0</v>
      </c>
      <c r="H100" s="23"/>
      <c r="I100" s="226">
        <v>0</v>
      </c>
      <c r="J100" s="228">
        <v>0</v>
      </c>
      <c r="K100" s="23"/>
      <c r="L100" s="235">
        <f>C100+F100+I100</f>
        <v>18</v>
      </c>
      <c r="M100" s="236">
        <f>D100+G100+J100</f>
        <v>18</v>
      </c>
      <c r="N100" s="237">
        <f>SUM(L100:M100)</f>
        <v>36</v>
      </c>
    </row>
    <row r="101" spans="1:14">
      <c r="A101" s="680" t="s">
        <v>524</v>
      </c>
      <c r="B101" s="85" t="s">
        <v>21</v>
      </c>
      <c r="C101" s="229">
        <v>5</v>
      </c>
      <c r="D101" s="230">
        <v>13</v>
      </c>
      <c r="E101" s="23"/>
      <c r="F101" s="229">
        <v>4</v>
      </c>
      <c r="G101" s="231">
        <v>0</v>
      </c>
      <c r="H101" s="23"/>
      <c r="I101" s="229">
        <v>0</v>
      </c>
      <c r="J101" s="231">
        <v>0</v>
      </c>
      <c r="K101" s="23"/>
      <c r="L101" s="401">
        <f t="shared" ref="L101:M102" si="46">C101+F101+I101</f>
        <v>9</v>
      </c>
      <c r="M101" s="402">
        <f t="shared" si="46"/>
        <v>13</v>
      </c>
      <c r="N101" s="406">
        <f t="shared" ref="N101:N102" si="47">SUM(L101:M101)</f>
        <v>22</v>
      </c>
    </row>
    <row r="102" spans="1:14" ht="16.5" thickBot="1">
      <c r="A102" s="602" t="s">
        <v>527</v>
      </c>
      <c r="B102" s="86" t="s">
        <v>22</v>
      </c>
      <c r="C102" s="232">
        <v>0</v>
      </c>
      <c r="D102" s="233">
        <v>0</v>
      </c>
      <c r="E102" s="23"/>
      <c r="F102" s="232">
        <v>0</v>
      </c>
      <c r="G102" s="234">
        <v>0</v>
      </c>
      <c r="H102" s="23"/>
      <c r="I102" s="232">
        <v>0</v>
      </c>
      <c r="J102" s="234">
        <v>0</v>
      </c>
      <c r="K102" s="23"/>
      <c r="L102" s="403">
        <f t="shared" si="46"/>
        <v>0</v>
      </c>
      <c r="M102" s="404">
        <f t="shared" si="46"/>
        <v>0</v>
      </c>
      <c r="N102" s="407">
        <f t="shared" si="47"/>
        <v>0</v>
      </c>
    </row>
    <row r="103" spans="1:14" ht="16.5" thickBot="1">
      <c r="A103" s="14"/>
      <c r="C103" s="20"/>
      <c r="D103" s="20"/>
      <c r="E103" s="23"/>
      <c r="F103" s="20"/>
      <c r="G103" s="20"/>
      <c r="H103" s="23"/>
      <c r="I103" s="20"/>
      <c r="J103" s="20"/>
      <c r="K103" s="23"/>
      <c r="L103" s="20"/>
      <c r="M103" s="20"/>
      <c r="N103" s="20"/>
    </row>
    <row r="104" spans="1:14">
      <c r="A104" s="273"/>
      <c r="B104" s="351" t="s">
        <v>19</v>
      </c>
      <c r="C104" s="235">
        <f>+C80+C84+C88+C92+C96+C100</f>
        <v>149</v>
      </c>
      <c r="D104" s="237">
        <f>+D80+D84+D88+D92+D96+D100</f>
        <v>66</v>
      </c>
      <c r="E104" s="264"/>
      <c r="F104" s="235">
        <f>+F80+F84+F88+F92+F96+F100</f>
        <v>146</v>
      </c>
      <c r="G104" s="237">
        <f>+G80+G84+G88+G92+G96+G100</f>
        <v>5</v>
      </c>
      <c r="H104" s="264"/>
      <c r="I104" s="235">
        <v>0</v>
      </c>
      <c r="J104" s="237">
        <v>0</v>
      </c>
      <c r="K104" s="264"/>
      <c r="L104" s="235">
        <f>+L80+L84+L88+L92+L96+L100</f>
        <v>295</v>
      </c>
      <c r="M104" s="236">
        <f>+M80+M84+M88+M92+M96+M100</f>
        <v>71</v>
      </c>
      <c r="N104" s="237">
        <f>+N80+N84+N88+N92+N96+N100</f>
        <v>366</v>
      </c>
    </row>
    <row r="105" spans="1:14">
      <c r="A105" s="275" t="s">
        <v>509</v>
      </c>
      <c r="B105" s="392" t="s">
        <v>21</v>
      </c>
      <c r="C105" s="401">
        <f t="shared" ref="C105:D106" si="48">+C81+C85+C89+C93+C97+C101</f>
        <v>127</v>
      </c>
      <c r="D105" s="406">
        <f t="shared" si="48"/>
        <v>57</v>
      </c>
      <c r="E105" s="264"/>
      <c r="F105" s="401">
        <f t="shared" ref="F105:G106" si="49">+F81+F85+F89+F93+F97+F101</f>
        <v>117</v>
      </c>
      <c r="G105" s="406">
        <f t="shared" si="49"/>
        <v>3</v>
      </c>
      <c r="H105" s="264"/>
      <c r="I105" s="401">
        <v>0</v>
      </c>
      <c r="J105" s="406">
        <v>0</v>
      </c>
      <c r="K105" s="264"/>
      <c r="L105" s="401">
        <f t="shared" ref="L105:N106" si="50">+L81+L85+L89+L93+L97+L101</f>
        <v>244</v>
      </c>
      <c r="M105" s="402">
        <f t="shared" si="50"/>
        <v>60</v>
      </c>
      <c r="N105" s="406">
        <f t="shared" si="50"/>
        <v>304</v>
      </c>
    </row>
    <row r="106" spans="1:14" ht="16.5" thickBot="1">
      <c r="A106" s="602"/>
      <c r="B106" s="393" t="s">
        <v>22</v>
      </c>
      <c r="C106" s="403">
        <f t="shared" si="48"/>
        <v>0</v>
      </c>
      <c r="D106" s="407">
        <f t="shared" si="48"/>
        <v>0</v>
      </c>
      <c r="E106" s="264"/>
      <c r="F106" s="403">
        <f t="shared" si="49"/>
        <v>1</v>
      </c>
      <c r="G106" s="407">
        <f t="shared" si="49"/>
        <v>0</v>
      </c>
      <c r="H106" s="264"/>
      <c r="I106" s="403">
        <v>0</v>
      </c>
      <c r="J106" s="407">
        <v>0</v>
      </c>
      <c r="K106" s="264"/>
      <c r="L106" s="403">
        <f t="shared" si="50"/>
        <v>1</v>
      </c>
      <c r="M106" s="404">
        <f t="shared" si="50"/>
        <v>0</v>
      </c>
      <c r="N106" s="407">
        <f t="shared" si="50"/>
        <v>1</v>
      </c>
    </row>
    <row r="107" spans="1:14" ht="16.5" thickBot="1">
      <c r="A107" s="14"/>
      <c r="C107" s="20"/>
      <c r="D107" s="20"/>
      <c r="E107" s="23"/>
      <c r="F107" s="20"/>
      <c r="G107" s="20"/>
      <c r="H107" s="23"/>
      <c r="I107" s="20"/>
      <c r="J107" s="20"/>
      <c r="K107" s="23"/>
      <c r="L107" s="20"/>
      <c r="M107" s="20"/>
      <c r="N107" s="20"/>
    </row>
    <row r="108" spans="1:14">
      <c r="A108" s="273" t="s">
        <v>502</v>
      </c>
      <c r="B108" s="84" t="s">
        <v>19</v>
      </c>
      <c r="C108" s="226">
        <v>25</v>
      </c>
      <c r="D108" s="227">
        <v>4</v>
      </c>
      <c r="E108" s="23"/>
      <c r="F108" s="226">
        <v>13</v>
      </c>
      <c r="G108" s="228">
        <v>3</v>
      </c>
      <c r="H108" s="23"/>
      <c r="I108" s="226">
        <v>0</v>
      </c>
      <c r="J108" s="228">
        <v>0</v>
      </c>
      <c r="K108" s="23"/>
      <c r="L108" s="235">
        <f>C108+F108+I108</f>
        <v>38</v>
      </c>
      <c r="M108" s="236">
        <f>D108+G108+J108</f>
        <v>7</v>
      </c>
      <c r="N108" s="237">
        <f>SUM(L108:M108)</f>
        <v>45</v>
      </c>
    </row>
    <row r="109" spans="1:14">
      <c r="A109" s="680" t="s">
        <v>161</v>
      </c>
      <c r="B109" s="85" t="s">
        <v>21</v>
      </c>
      <c r="C109" s="229">
        <v>9</v>
      </c>
      <c r="D109" s="230">
        <v>0</v>
      </c>
      <c r="E109" s="23"/>
      <c r="F109" s="229">
        <v>6</v>
      </c>
      <c r="G109" s="231">
        <v>2</v>
      </c>
      <c r="H109" s="23"/>
      <c r="I109" s="229">
        <v>0</v>
      </c>
      <c r="J109" s="231">
        <v>0</v>
      </c>
      <c r="K109" s="23"/>
      <c r="L109" s="401">
        <f t="shared" ref="L109:M110" si="51">C109+F109+I109</f>
        <v>15</v>
      </c>
      <c r="M109" s="402">
        <f t="shared" si="51"/>
        <v>2</v>
      </c>
      <c r="N109" s="406">
        <f t="shared" ref="N109:N110" si="52">SUM(L109:M109)</f>
        <v>17</v>
      </c>
    </row>
    <row r="110" spans="1:14" ht="16.5" thickBot="1">
      <c r="A110" s="602" t="s">
        <v>173</v>
      </c>
      <c r="B110" s="86" t="s">
        <v>22</v>
      </c>
      <c r="C110" s="232">
        <v>0</v>
      </c>
      <c r="D110" s="233">
        <v>0</v>
      </c>
      <c r="E110" s="23"/>
      <c r="F110" s="232">
        <v>0</v>
      </c>
      <c r="G110" s="234">
        <v>0</v>
      </c>
      <c r="H110" s="23"/>
      <c r="I110" s="232">
        <v>0</v>
      </c>
      <c r="J110" s="234">
        <v>0</v>
      </c>
      <c r="K110" s="23"/>
      <c r="L110" s="403">
        <f t="shared" si="51"/>
        <v>0</v>
      </c>
      <c r="M110" s="404">
        <f t="shared" si="51"/>
        <v>0</v>
      </c>
      <c r="N110" s="407">
        <f t="shared" si="52"/>
        <v>0</v>
      </c>
    </row>
    <row r="111" spans="1:14" ht="16.5" thickBot="1">
      <c r="A111" s="14"/>
      <c r="C111" s="20"/>
      <c r="D111" s="20"/>
      <c r="E111" s="23"/>
      <c r="F111" s="20"/>
      <c r="G111" s="20"/>
      <c r="H111" s="23"/>
      <c r="I111" s="20"/>
      <c r="J111" s="20"/>
      <c r="K111" s="23"/>
      <c r="L111" s="20"/>
      <c r="M111" s="20"/>
      <c r="N111" s="20"/>
    </row>
    <row r="112" spans="1:14">
      <c r="A112" s="273" t="s">
        <v>502</v>
      </c>
      <c r="B112" s="84" t="s">
        <v>19</v>
      </c>
      <c r="C112" s="226">
        <v>23</v>
      </c>
      <c r="D112" s="227">
        <v>7</v>
      </c>
      <c r="E112" s="23"/>
      <c r="F112" s="226">
        <v>32</v>
      </c>
      <c r="G112" s="228">
        <v>0</v>
      </c>
      <c r="H112" s="23"/>
      <c r="I112" s="226">
        <v>0</v>
      </c>
      <c r="J112" s="228">
        <v>0</v>
      </c>
      <c r="K112" s="23"/>
      <c r="L112" s="235">
        <f>C112+F112+I112</f>
        <v>55</v>
      </c>
      <c r="M112" s="236">
        <f>D112+G112+J112</f>
        <v>7</v>
      </c>
      <c r="N112" s="237">
        <f>SUM(L112:M112)</f>
        <v>62</v>
      </c>
    </row>
    <row r="113" spans="1:14">
      <c r="A113" s="680" t="s">
        <v>161</v>
      </c>
      <c r="B113" s="85" t="s">
        <v>21</v>
      </c>
      <c r="C113" s="229">
        <v>8</v>
      </c>
      <c r="D113" s="230">
        <v>1</v>
      </c>
      <c r="E113" s="23"/>
      <c r="F113" s="229">
        <v>7</v>
      </c>
      <c r="G113" s="231">
        <v>0</v>
      </c>
      <c r="H113" s="23"/>
      <c r="I113" s="229">
        <v>0</v>
      </c>
      <c r="J113" s="231">
        <v>0</v>
      </c>
      <c r="K113" s="23"/>
      <c r="L113" s="401">
        <f t="shared" ref="L113:M114" si="53">C113+F113+I113</f>
        <v>15</v>
      </c>
      <c r="M113" s="402">
        <f t="shared" si="53"/>
        <v>1</v>
      </c>
      <c r="N113" s="406">
        <f t="shared" ref="N113:N114" si="54">SUM(L113:M113)</f>
        <v>16</v>
      </c>
    </row>
    <row r="114" spans="1:14" ht="16.5" thickBot="1">
      <c r="A114" s="602" t="s">
        <v>174</v>
      </c>
      <c r="B114" s="86" t="s">
        <v>22</v>
      </c>
      <c r="C114" s="232">
        <v>0</v>
      </c>
      <c r="D114" s="233">
        <v>0</v>
      </c>
      <c r="E114" s="23"/>
      <c r="F114" s="232">
        <v>0</v>
      </c>
      <c r="G114" s="234">
        <v>0</v>
      </c>
      <c r="H114" s="23"/>
      <c r="I114" s="232">
        <v>0</v>
      </c>
      <c r="J114" s="234">
        <v>0</v>
      </c>
      <c r="K114" s="23"/>
      <c r="L114" s="403">
        <f t="shared" si="53"/>
        <v>0</v>
      </c>
      <c r="M114" s="404">
        <f t="shared" si="53"/>
        <v>0</v>
      </c>
      <c r="N114" s="407">
        <f t="shared" si="54"/>
        <v>0</v>
      </c>
    </row>
    <row r="115" spans="1:14" ht="16.5" thickBot="1">
      <c r="A115" s="14"/>
      <c r="C115" s="20"/>
      <c r="D115" s="20"/>
      <c r="E115" s="23"/>
      <c r="F115" s="20"/>
      <c r="G115" s="20"/>
      <c r="H115" s="23"/>
      <c r="I115" s="20"/>
      <c r="J115" s="20"/>
      <c r="K115" s="23"/>
      <c r="L115" s="20"/>
      <c r="M115" s="20"/>
      <c r="N115" s="20"/>
    </row>
    <row r="116" spans="1:14">
      <c r="A116" s="273"/>
      <c r="B116" s="351" t="s">
        <v>19</v>
      </c>
      <c r="C116" s="235">
        <f>C108+C112</f>
        <v>48</v>
      </c>
      <c r="D116" s="237">
        <f>D108+D112</f>
        <v>11</v>
      </c>
      <c r="E116" s="264"/>
      <c r="F116" s="235">
        <f>F108+F112</f>
        <v>45</v>
      </c>
      <c r="G116" s="237">
        <f>G108+G112</f>
        <v>3</v>
      </c>
      <c r="H116" s="264"/>
      <c r="I116" s="235">
        <v>0</v>
      </c>
      <c r="J116" s="237">
        <v>0</v>
      </c>
      <c r="K116" s="264"/>
      <c r="L116" s="235">
        <f>L108+L112</f>
        <v>93</v>
      </c>
      <c r="M116" s="236">
        <f>M108+M112</f>
        <v>14</v>
      </c>
      <c r="N116" s="237">
        <f>N108+N112</f>
        <v>107</v>
      </c>
    </row>
    <row r="117" spans="1:14">
      <c r="A117" s="275" t="s">
        <v>510</v>
      </c>
      <c r="B117" s="392" t="s">
        <v>21</v>
      </c>
      <c r="C117" s="401">
        <f t="shared" ref="C117:D118" si="55">C109+C113</f>
        <v>17</v>
      </c>
      <c r="D117" s="406">
        <f t="shared" si="55"/>
        <v>1</v>
      </c>
      <c r="E117" s="264"/>
      <c r="F117" s="401">
        <f t="shared" ref="F117:G118" si="56">F109+F113</f>
        <v>13</v>
      </c>
      <c r="G117" s="406">
        <f t="shared" si="56"/>
        <v>2</v>
      </c>
      <c r="H117" s="264"/>
      <c r="I117" s="401">
        <v>0</v>
      </c>
      <c r="J117" s="406">
        <v>0</v>
      </c>
      <c r="K117" s="264"/>
      <c r="L117" s="401">
        <f t="shared" ref="L117:N118" si="57">L109+L113</f>
        <v>30</v>
      </c>
      <c r="M117" s="402">
        <f t="shared" si="57"/>
        <v>3</v>
      </c>
      <c r="N117" s="406">
        <f t="shared" si="57"/>
        <v>33</v>
      </c>
    </row>
    <row r="118" spans="1:14" ht="16.5" thickBot="1">
      <c r="A118" s="602"/>
      <c r="B118" s="393" t="s">
        <v>22</v>
      </c>
      <c r="C118" s="403">
        <f t="shared" si="55"/>
        <v>0</v>
      </c>
      <c r="D118" s="407">
        <f t="shared" si="55"/>
        <v>0</v>
      </c>
      <c r="E118" s="264"/>
      <c r="F118" s="403">
        <f t="shared" si="56"/>
        <v>0</v>
      </c>
      <c r="G118" s="407">
        <f t="shared" si="56"/>
        <v>0</v>
      </c>
      <c r="H118" s="264"/>
      <c r="I118" s="403">
        <v>0</v>
      </c>
      <c r="J118" s="407">
        <v>0</v>
      </c>
      <c r="K118" s="264"/>
      <c r="L118" s="403">
        <f t="shared" si="57"/>
        <v>0</v>
      </c>
      <c r="M118" s="404">
        <f t="shared" si="57"/>
        <v>0</v>
      </c>
      <c r="N118" s="407">
        <f t="shared" si="57"/>
        <v>0</v>
      </c>
    </row>
    <row r="119" spans="1:14" ht="16.5" thickBot="1">
      <c r="A119" s="14"/>
      <c r="C119" s="20"/>
      <c r="D119" s="20"/>
      <c r="E119" s="23"/>
      <c r="F119" s="20"/>
      <c r="G119" s="20"/>
      <c r="H119" s="23"/>
      <c r="I119" s="20"/>
      <c r="J119" s="20"/>
      <c r="K119" s="23"/>
      <c r="L119" s="20"/>
      <c r="M119" s="20"/>
      <c r="N119" s="20"/>
    </row>
    <row r="120" spans="1:14">
      <c r="A120" s="273" t="s">
        <v>502</v>
      </c>
      <c r="B120" s="84" t="s">
        <v>19</v>
      </c>
      <c r="C120" s="226">
        <v>35</v>
      </c>
      <c r="D120" s="227">
        <v>9</v>
      </c>
      <c r="E120" s="23"/>
      <c r="F120" s="226">
        <v>18</v>
      </c>
      <c r="G120" s="228">
        <v>0</v>
      </c>
      <c r="H120" s="23"/>
      <c r="I120" s="226">
        <v>0</v>
      </c>
      <c r="J120" s="228">
        <v>0</v>
      </c>
      <c r="K120" s="23"/>
      <c r="L120" s="235">
        <f>C120+F120+I120</f>
        <v>53</v>
      </c>
      <c r="M120" s="236">
        <f>D120+G120+J120</f>
        <v>9</v>
      </c>
      <c r="N120" s="237">
        <f>SUM(L120:M120)</f>
        <v>62</v>
      </c>
    </row>
    <row r="121" spans="1:14">
      <c r="A121" s="680" t="s">
        <v>162</v>
      </c>
      <c r="B121" s="85" t="s">
        <v>21</v>
      </c>
      <c r="C121" s="229">
        <v>17</v>
      </c>
      <c r="D121" s="230">
        <v>5</v>
      </c>
      <c r="E121" s="23"/>
      <c r="F121" s="229">
        <v>12</v>
      </c>
      <c r="G121" s="231">
        <v>0</v>
      </c>
      <c r="H121" s="23"/>
      <c r="I121" s="229">
        <v>0</v>
      </c>
      <c r="J121" s="231"/>
      <c r="K121" s="23"/>
      <c r="L121" s="401">
        <f t="shared" ref="L121:M122" si="58">C121+F121+I121</f>
        <v>29</v>
      </c>
      <c r="M121" s="402">
        <f t="shared" si="58"/>
        <v>5</v>
      </c>
      <c r="N121" s="406">
        <f t="shared" ref="N121:N122" si="59">SUM(L121:M121)</f>
        <v>34</v>
      </c>
    </row>
    <row r="122" spans="1:14" ht="16.5" thickBot="1">
      <c r="A122" s="602" t="s">
        <v>528</v>
      </c>
      <c r="B122" s="86" t="s">
        <v>22</v>
      </c>
      <c r="C122" s="232">
        <v>0</v>
      </c>
      <c r="D122" s="233">
        <v>0</v>
      </c>
      <c r="E122" s="23"/>
      <c r="F122" s="232">
        <v>0</v>
      </c>
      <c r="G122" s="234">
        <v>0</v>
      </c>
      <c r="H122" s="23"/>
      <c r="I122" s="232">
        <v>0</v>
      </c>
      <c r="J122" s="234">
        <v>0</v>
      </c>
      <c r="K122" s="23"/>
      <c r="L122" s="403">
        <f t="shared" si="58"/>
        <v>0</v>
      </c>
      <c r="M122" s="404">
        <f t="shared" si="58"/>
        <v>0</v>
      </c>
      <c r="N122" s="407">
        <f t="shared" si="59"/>
        <v>0</v>
      </c>
    </row>
    <row r="123" spans="1:14" ht="16.5" thickBot="1">
      <c r="A123" s="14"/>
      <c r="C123" s="20"/>
      <c r="D123" s="20"/>
      <c r="E123" s="23"/>
      <c r="F123" s="20"/>
      <c r="G123" s="20"/>
      <c r="H123" s="23"/>
      <c r="I123" s="20"/>
      <c r="J123" s="20"/>
      <c r="K123" s="23"/>
      <c r="L123" s="20"/>
      <c r="M123" s="20"/>
      <c r="N123" s="20"/>
    </row>
    <row r="124" spans="1:14">
      <c r="A124" s="273" t="s">
        <v>502</v>
      </c>
      <c r="B124" s="84" t="s">
        <v>19</v>
      </c>
      <c r="C124" s="226">
        <v>36</v>
      </c>
      <c r="D124" s="227">
        <v>6</v>
      </c>
      <c r="E124" s="23"/>
      <c r="F124" s="226">
        <v>29</v>
      </c>
      <c r="G124" s="228">
        <v>0</v>
      </c>
      <c r="H124" s="23"/>
      <c r="I124" s="226">
        <v>0</v>
      </c>
      <c r="J124" s="228">
        <v>0</v>
      </c>
      <c r="K124" s="23"/>
      <c r="L124" s="235">
        <f>C124+F124+I124</f>
        <v>65</v>
      </c>
      <c r="M124" s="236">
        <f>D124+G124+J124</f>
        <v>6</v>
      </c>
      <c r="N124" s="237">
        <f>SUM(L124:M124)</f>
        <v>71</v>
      </c>
    </row>
    <row r="125" spans="1:14">
      <c r="A125" s="680" t="s">
        <v>162</v>
      </c>
      <c r="B125" s="85" t="s">
        <v>21</v>
      </c>
      <c r="C125" s="229">
        <v>29</v>
      </c>
      <c r="D125" s="230">
        <v>1</v>
      </c>
      <c r="E125" s="23"/>
      <c r="F125" s="229">
        <v>14</v>
      </c>
      <c r="G125" s="231">
        <v>0</v>
      </c>
      <c r="H125" s="23"/>
      <c r="I125" s="229">
        <v>0</v>
      </c>
      <c r="J125" s="231">
        <v>0</v>
      </c>
      <c r="K125" s="23"/>
      <c r="L125" s="401">
        <f t="shared" ref="L125:M126" si="60">C125+F125+I125</f>
        <v>43</v>
      </c>
      <c r="M125" s="402">
        <f t="shared" si="60"/>
        <v>1</v>
      </c>
      <c r="N125" s="406">
        <f t="shared" ref="N125:N126" si="61">SUM(L125:M125)</f>
        <v>44</v>
      </c>
    </row>
    <row r="126" spans="1:14" ht="16.5" thickBot="1">
      <c r="A126" s="602" t="s">
        <v>175</v>
      </c>
      <c r="B126" s="86" t="s">
        <v>22</v>
      </c>
      <c r="C126" s="232">
        <v>0</v>
      </c>
      <c r="D126" s="233">
        <v>0</v>
      </c>
      <c r="E126" s="23"/>
      <c r="F126" s="232">
        <v>1</v>
      </c>
      <c r="G126" s="234">
        <v>0</v>
      </c>
      <c r="H126" s="23"/>
      <c r="I126" s="232"/>
      <c r="J126" s="234">
        <v>0</v>
      </c>
      <c r="K126" s="23"/>
      <c r="L126" s="403">
        <f t="shared" si="60"/>
        <v>1</v>
      </c>
      <c r="M126" s="404">
        <f t="shared" si="60"/>
        <v>0</v>
      </c>
      <c r="N126" s="407">
        <f t="shared" si="61"/>
        <v>1</v>
      </c>
    </row>
    <row r="127" spans="1:14" ht="16.5" thickBot="1">
      <c r="A127" s="14"/>
      <c r="C127" s="20"/>
      <c r="D127" s="20"/>
      <c r="E127" s="23"/>
      <c r="F127" s="20"/>
      <c r="G127" s="20"/>
      <c r="H127" s="23"/>
      <c r="I127" s="20"/>
      <c r="J127" s="20"/>
      <c r="K127" s="23"/>
      <c r="L127" s="20"/>
      <c r="M127" s="20"/>
      <c r="N127" s="20"/>
    </row>
    <row r="128" spans="1:14">
      <c r="A128" s="273"/>
      <c r="B128" s="351" t="s">
        <v>19</v>
      </c>
      <c r="C128" s="235">
        <f>C120+C124</f>
        <v>71</v>
      </c>
      <c r="D128" s="237">
        <f>D120+D124</f>
        <v>15</v>
      </c>
      <c r="E128" s="264"/>
      <c r="F128" s="235">
        <f>F120+F124</f>
        <v>47</v>
      </c>
      <c r="G128" s="237">
        <f>G120+G124</f>
        <v>0</v>
      </c>
      <c r="H128" s="264"/>
      <c r="I128" s="235">
        <v>0</v>
      </c>
      <c r="J128" s="237">
        <v>0</v>
      </c>
      <c r="K128" s="264"/>
      <c r="L128" s="235">
        <f>L120+L124</f>
        <v>118</v>
      </c>
      <c r="M128" s="236">
        <f>M120+M124</f>
        <v>15</v>
      </c>
      <c r="N128" s="237">
        <f>N120+N124</f>
        <v>133</v>
      </c>
    </row>
    <row r="129" spans="1:14">
      <c r="A129" s="275" t="s">
        <v>511</v>
      </c>
      <c r="B129" s="392" t="s">
        <v>21</v>
      </c>
      <c r="C129" s="401">
        <f t="shared" ref="C129:D130" si="62">C121+C125</f>
        <v>46</v>
      </c>
      <c r="D129" s="406">
        <f t="shared" si="62"/>
        <v>6</v>
      </c>
      <c r="E129" s="264"/>
      <c r="F129" s="401">
        <f t="shared" ref="F129:G130" si="63">F121+F125</f>
        <v>26</v>
      </c>
      <c r="G129" s="406">
        <f t="shared" si="63"/>
        <v>0</v>
      </c>
      <c r="H129" s="264"/>
      <c r="I129" s="401">
        <v>0</v>
      </c>
      <c r="J129" s="406">
        <v>0</v>
      </c>
      <c r="K129" s="264"/>
      <c r="L129" s="401">
        <f t="shared" ref="L129:N130" si="64">L121+L125</f>
        <v>72</v>
      </c>
      <c r="M129" s="402">
        <f t="shared" si="64"/>
        <v>6</v>
      </c>
      <c r="N129" s="406">
        <f t="shared" si="64"/>
        <v>78</v>
      </c>
    </row>
    <row r="130" spans="1:14" ht="16.5" thickBot="1">
      <c r="A130" s="602"/>
      <c r="B130" s="393" t="s">
        <v>22</v>
      </c>
      <c r="C130" s="403">
        <f t="shared" si="62"/>
        <v>0</v>
      </c>
      <c r="D130" s="407">
        <f t="shared" si="62"/>
        <v>0</v>
      </c>
      <c r="E130" s="264"/>
      <c r="F130" s="403">
        <f t="shared" si="63"/>
        <v>1</v>
      </c>
      <c r="G130" s="407">
        <f t="shared" si="63"/>
        <v>0</v>
      </c>
      <c r="H130" s="264"/>
      <c r="I130" s="403">
        <v>0</v>
      </c>
      <c r="J130" s="407">
        <v>0</v>
      </c>
      <c r="K130" s="264"/>
      <c r="L130" s="403">
        <f t="shared" si="64"/>
        <v>1</v>
      </c>
      <c r="M130" s="404">
        <f t="shared" si="64"/>
        <v>0</v>
      </c>
      <c r="N130" s="407">
        <f t="shared" si="64"/>
        <v>1</v>
      </c>
    </row>
    <row r="131" spans="1:14" ht="13.5" customHeight="1" thickBot="1">
      <c r="A131" s="14"/>
      <c r="C131" s="20"/>
      <c r="D131" s="20"/>
      <c r="E131" s="23"/>
      <c r="F131" s="20"/>
      <c r="G131" s="20"/>
      <c r="H131" s="23"/>
      <c r="I131" s="20"/>
      <c r="J131" s="20"/>
      <c r="K131" s="23"/>
      <c r="L131" s="20"/>
      <c r="M131" s="20"/>
      <c r="N131" s="20"/>
    </row>
    <row r="132" spans="1:14">
      <c r="A132" s="273" t="s">
        <v>502</v>
      </c>
      <c r="B132" s="84" t="s">
        <v>19</v>
      </c>
      <c r="C132" s="226">
        <v>17</v>
      </c>
      <c r="D132" s="227">
        <v>0</v>
      </c>
      <c r="E132" s="23"/>
      <c r="F132" s="226">
        <v>17</v>
      </c>
      <c r="G132" s="228">
        <v>0</v>
      </c>
      <c r="H132" s="23"/>
      <c r="I132" s="226">
        <v>0</v>
      </c>
      <c r="J132" s="228">
        <v>0</v>
      </c>
      <c r="K132" s="23"/>
      <c r="L132" s="235">
        <f>C132+F132+I132</f>
        <v>34</v>
      </c>
      <c r="M132" s="236">
        <f>D132+G132+J132</f>
        <v>0</v>
      </c>
      <c r="N132" s="237">
        <f>SUM(L132:M132)</f>
        <v>34</v>
      </c>
    </row>
    <row r="133" spans="1:14">
      <c r="A133" s="680" t="s">
        <v>69</v>
      </c>
      <c r="B133" s="85" t="s">
        <v>21</v>
      </c>
      <c r="C133" s="229">
        <v>4</v>
      </c>
      <c r="D133" s="230">
        <v>0</v>
      </c>
      <c r="E133" s="23"/>
      <c r="F133" s="229">
        <v>11</v>
      </c>
      <c r="G133" s="231">
        <v>0</v>
      </c>
      <c r="H133" s="23"/>
      <c r="I133" s="229">
        <v>0</v>
      </c>
      <c r="J133" s="231">
        <v>0</v>
      </c>
      <c r="K133" s="23"/>
      <c r="L133" s="401">
        <f t="shared" ref="L133:M134" si="65">C133+F133+I133</f>
        <v>15</v>
      </c>
      <c r="M133" s="402">
        <f t="shared" si="65"/>
        <v>0</v>
      </c>
      <c r="N133" s="406">
        <f t="shared" ref="N133:N134" si="66">SUM(L133:M133)</f>
        <v>15</v>
      </c>
    </row>
    <row r="134" spans="1:14" ht="16.5" thickBot="1">
      <c r="A134" s="602" t="s">
        <v>176</v>
      </c>
      <c r="B134" s="86" t="s">
        <v>22</v>
      </c>
      <c r="C134" s="232">
        <v>0</v>
      </c>
      <c r="D134" s="233">
        <v>0</v>
      </c>
      <c r="E134" s="23"/>
      <c r="F134" s="232">
        <v>0</v>
      </c>
      <c r="G134" s="234">
        <v>0</v>
      </c>
      <c r="H134" s="23"/>
      <c r="I134" s="232">
        <v>0</v>
      </c>
      <c r="J134" s="234">
        <v>0</v>
      </c>
      <c r="K134" s="23"/>
      <c r="L134" s="403">
        <f t="shared" si="65"/>
        <v>0</v>
      </c>
      <c r="M134" s="404">
        <f t="shared" si="65"/>
        <v>0</v>
      </c>
      <c r="N134" s="407">
        <f t="shared" si="66"/>
        <v>0</v>
      </c>
    </row>
    <row r="135" spans="1:14" ht="13.5" customHeight="1" thickBot="1">
      <c r="A135" s="14"/>
      <c r="C135" s="20"/>
      <c r="D135" s="20"/>
      <c r="E135" s="23"/>
      <c r="F135" s="20"/>
      <c r="G135" s="20"/>
      <c r="H135" s="23"/>
      <c r="I135" s="20"/>
      <c r="J135" s="20"/>
      <c r="K135" s="23"/>
      <c r="L135" s="20"/>
      <c r="M135" s="20"/>
      <c r="N135" s="20"/>
    </row>
    <row r="136" spans="1:14">
      <c r="A136" s="273"/>
      <c r="B136" s="84" t="s">
        <v>19</v>
      </c>
      <c r="C136" s="235">
        <v>17</v>
      </c>
      <c r="D136" s="236">
        <v>0</v>
      </c>
      <c r="E136" s="264"/>
      <c r="F136" s="235">
        <v>17</v>
      </c>
      <c r="G136" s="237">
        <v>0</v>
      </c>
      <c r="H136" s="23"/>
      <c r="I136" s="226">
        <v>0</v>
      </c>
      <c r="J136" s="228">
        <v>0</v>
      </c>
      <c r="K136" s="23"/>
      <c r="L136" s="235">
        <f>C136+F136+I136</f>
        <v>34</v>
      </c>
      <c r="M136" s="236">
        <f>D136+G136+J136</f>
        <v>0</v>
      </c>
      <c r="N136" s="237">
        <f>SUM(L136:M136)</f>
        <v>34</v>
      </c>
    </row>
    <row r="137" spans="1:14">
      <c r="A137" s="275" t="s">
        <v>512</v>
      </c>
      <c r="B137" s="85" t="s">
        <v>21</v>
      </c>
      <c r="C137" s="401">
        <v>4</v>
      </c>
      <c r="D137" s="402">
        <v>0</v>
      </c>
      <c r="E137" s="264"/>
      <c r="F137" s="401">
        <v>11</v>
      </c>
      <c r="G137" s="406">
        <v>0</v>
      </c>
      <c r="H137" s="23"/>
      <c r="I137" s="229">
        <v>0</v>
      </c>
      <c r="J137" s="231">
        <v>0</v>
      </c>
      <c r="K137" s="23"/>
      <c r="L137" s="401">
        <f t="shared" ref="L137:M138" si="67">C137+F137+I137</f>
        <v>15</v>
      </c>
      <c r="M137" s="402">
        <f t="shared" si="67"/>
        <v>0</v>
      </c>
      <c r="N137" s="406">
        <f t="shared" ref="N137:N138" si="68">SUM(L137:M137)</f>
        <v>15</v>
      </c>
    </row>
    <row r="138" spans="1:14" ht="16.5" thickBot="1">
      <c r="A138" s="602"/>
      <c r="B138" s="86" t="s">
        <v>22</v>
      </c>
      <c r="C138" s="403">
        <v>0</v>
      </c>
      <c r="D138" s="404">
        <v>0</v>
      </c>
      <c r="E138" s="264"/>
      <c r="F138" s="403">
        <v>0</v>
      </c>
      <c r="G138" s="407">
        <v>0</v>
      </c>
      <c r="H138" s="23"/>
      <c r="I138" s="232">
        <v>0</v>
      </c>
      <c r="J138" s="234">
        <v>0</v>
      </c>
      <c r="K138" s="23"/>
      <c r="L138" s="403">
        <f t="shared" si="67"/>
        <v>0</v>
      </c>
      <c r="M138" s="404">
        <f t="shared" si="67"/>
        <v>0</v>
      </c>
      <c r="N138" s="407">
        <f t="shared" si="68"/>
        <v>0</v>
      </c>
    </row>
    <row r="139" spans="1:14" ht="12.75" customHeight="1" thickBot="1">
      <c r="A139" s="633"/>
      <c r="B139" s="24"/>
      <c r="C139" s="264"/>
      <c r="D139" s="264"/>
      <c r="E139" s="264"/>
      <c r="F139" s="264"/>
      <c r="G139" s="264"/>
      <c r="H139" s="23"/>
      <c r="I139" s="23"/>
      <c r="J139" s="23"/>
      <c r="K139" s="23"/>
      <c r="L139" s="264"/>
      <c r="M139" s="264"/>
      <c r="N139" s="264"/>
    </row>
    <row r="140" spans="1:14">
      <c r="A140" s="896" t="s">
        <v>9</v>
      </c>
      <c r="B140" s="709" t="s">
        <v>19</v>
      </c>
      <c r="C140" s="235">
        <f>C104+C116+C128+C136</f>
        <v>285</v>
      </c>
      <c r="D140" s="237">
        <f>D104+D116+D128+D136</f>
        <v>92</v>
      </c>
      <c r="E140" s="264"/>
      <c r="F140" s="235">
        <f>F104+F116+F128+F136</f>
        <v>255</v>
      </c>
      <c r="G140" s="237">
        <f>G104+G116+G128+G136</f>
        <v>8</v>
      </c>
      <c r="H140" s="264"/>
      <c r="I140" s="235"/>
      <c r="J140" s="237"/>
      <c r="K140" s="264"/>
      <c r="L140" s="235">
        <f>C140+F140</f>
        <v>540</v>
      </c>
      <c r="M140" s="236">
        <f>D140+G140</f>
        <v>100</v>
      </c>
      <c r="N140" s="237">
        <f>L140+M140</f>
        <v>640</v>
      </c>
    </row>
    <row r="141" spans="1:14">
      <c r="A141" s="897" t="s">
        <v>100</v>
      </c>
      <c r="B141" s="681" t="s">
        <v>21</v>
      </c>
      <c r="C141" s="401">
        <f t="shared" ref="C141:D142" si="69">C105+C117+C129+C137</f>
        <v>194</v>
      </c>
      <c r="D141" s="406">
        <f t="shared" si="69"/>
        <v>64</v>
      </c>
      <c r="E141" s="264"/>
      <c r="F141" s="401">
        <f t="shared" ref="F141:G142" si="70">F105+F117+F129+F137</f>
        <v>167</v>
      </c>
      <c r="G141" s="406">
        <f t="shared" si="70"/>
        <v>5</v>
      </c>
      <c r="H141" s="264"/>
      <c r="I141" s="401"/>
      <c r="J141" s="406"/>
      <c r="K141" s="264"/>
      <c r="L141" s="401">
        <f t="shared" ref="L141:M142" si="71">C141+F141</f>
        <v>361</v>
      </c>
      <c r="M141" s="402">
        <f t="shared" si="71"/>
        <v>69</v>
      </c>
      <c r="N141" s="406">
        <f t="shared" ref="N141:N142" si="72">L141+M141</f>
        <v>430</v>
      </c>
    </row>
    <row r="142" spans="1:14" ht="16.5" thickBot="1">
      <c r="A142" s="898" t="s">
        <v>101</v>
      </c>
      <c r="B142" s="682" t="s">
        <v>22</v>
      </c>
      <c r="C142" s="403">
        <f t="shared" si="69"/>
        <v>0</v>
      </c>
      <c r="D142" s="407">
        <f t="shared" si="69"/>
        <v>0</v>
      </c>
      <c r="E142" s="264"/>
      <c r="F142" s="403">
        <f t="shared" si="70"/>
        <v>2</v>
      </c>
      <c r="G142" s="407">
        <f t="shared" si="70"/>
        <v>0</v>
      </c>
      <c r="H142" s="264"/>
      <c r="I142" s="403"/>
      <c r="J142" s="407"/>
      <c r="K142" s="264"/>
      <c r="L142" s="403">
        <f t="shared" si="71"/>
        <v>2</v>
      </c>
      <c r="M142" s="404">
        <f t="shared" si="71"/>
        <v>0</v>
      </c>
      <c r="N142" s="407">
        <f t="shared" si="72"/>
        <v>2</v>
      </c>
    </row>
    <row r="143" spans="1:14">
      <c r="A143" s="89" t="s">
        <v>40</v>
      </c>
      <c r="B143" s="24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4" ht="10.5" customHeight="1">
      <c r="A144" s="89"/>
      <c r="B144" s="24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4">
      <c r="A145" s="89" t="s">
        <v>115</v>
      </c>
      <c r="B145" s="24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</row>
    <row r="146" spans="1:14">
      <c r="A146" s="89" t="s">
        <v>116</v>
      </c>
      <c r="B146" s="24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</row>
    <row r="147" spans="1:14">
      <c r="A147" s="154" t="s">
        <v>123</v>
      </c>
      <c r="B147" s="24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</row>
    <row r="148" spans="1:14">
      <c r="A148" s="154" t="s">
        <v>152</v>
      </c>
      <c r="B148" s="24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</row>
    <row r="149" spans="1:14">
      <c r="A149" s="23"/>
      <c r="B149" s="24"/>
      <c r="C149" s="264"/>
      <c r="D149" s="264"/>
      <c r="E149" s="264"/>
      <c r="F149" s="264"/>
      <c r="G149" s="264"/>
      <c r="H149" s="23"/>
      <c r="I149" s="23"/>
      <c r="J149" s="23"/>
      <c r="K149" s="23"/>
      <c r="L149" s="264"/>
      <c r="M149" s="264"/>
      <c r="N149" s="264"/>
    </row>
    <row r="150" spans="1:14" ht="18.75">
      <c r="A150" s="1130" t="s">
        <v>26</v>
      </c>
      <c r="B150" s="1130"/>
      <c r="C150" s="1130"/>
      <c r="D150" s="1130"/>
      <c r="E150" s="1130"/>
      <c r="F150" s="1130"/>
      <c r="G150" s="1130"/>
      <c r="H150" s="1130"/>
      <c r="I150" s="1130"/>
      <c r="J150" s="1130"/>
      <c r="K150" s="1130"/>
      <c r="L150" s="1130"/>
      <c r="M150" s="1130"/>
      <c r="N150" s="1130"/>
    </row>
    <row r="151" spans="1:14" ht="16.5" thickBot="1">
      <c r="A151" s="1112" t="s">
        <v>27</v>
      </c>
      <c r="B151" s="1112"/>
      <c r="C151" s="1112"/>
      <c r="D151" s="1112"/>
      <c r="E151" s="1112"/>
      <c r="F151" s="1112"/>
      <c r="G151" s="1112"/>
      <c r="H151" s="1112"/>
      <c r="I151" s="1112"/>
      <c r="J151" s="1112"/>
      <c r="K151" s="1112"/>
      <c r="L151" s="1112"/>
      <c r="M151" s="1112"/>
      <c r="N151" s="1112"/>
    </row>
    <row r="152" spans="1:14" ht="24" thickBot="1">
      <c r="A152" s="1142" t="s">
        <v>52</v>
      </c>
      <c r="B152" s="1143"/>
      <c r="C152" s="1143"/>
      <c r="D152" s="1143"/>
      <c r="E152" s="1143"/>
      <c r="F152" s="1143"/>
      <c r="G152" s="1143"/>
      <c r="H152" s="1143"/>
      <c r="I152" s="1143"/>
      <c r="J152" s="1143"/>
      <c r="K152" s="1143"/>
      <c r="L152" s="1143"/>
      <c r="M152" s="1143"/>
      <c r="N152" s="1144"/>
    </row>
    <row r="153" spans="1:14" ht="16.5" thickBot="1">
      <c r="A153" s="33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</row>
    <row r="154" spans="1:14" ht="16.5">
      <c r="A154" s="40" t="s">
        <v>330</v>
      </c>
      <c r="B154" s="41"/>
      <c r="C154" s="41" t="s">
        <v>166</v>
      </c>
      <c r="D154" s="41"/>
      <c r="E154" s="41"/>
      <c r="F154" s="41"/>
      <c r="G154" s="41"/>
      <c r="H154" s="41"/>
      <c r="I154" s="41"/>
      <c r="J154" s="41"/>
      <c r="K154" s="41"/>
      <c r="L154" s="34"/>
      <c r="M154" s="34"/>
      <c r="N154" s="35"/>
    </row>
    <row r="155" spans="1:14" ht="17.25" thickBot="1">
      <c r="A155" s="43" t="s">
        <v>342</v>
      </c>
      <c r="B155" s="44"/>
      <c r="C155" s="625" t="s">
        <v>323</v>
      </c>
      <c r="D155" s="44"/>
      <c r="E155" s="44"/>
      <c r="F155" s="44"/>
      <c r="G155" s="44"/>
      <c r="H155" s="44"/>
      <c r="I155" s="44"/>
      <c r="J155" s="44"/>
      <c r="K155" s="44"/>
      <c r="L155" s="37"/>
      <c r="M155" s="37"/>
      <c r="N155" s="38"/>
    </row>
    <row r="156" spans="1:14" ht="16.5" thickBot="1">
      <c r="A156" s="33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</row>
    <row r="157" spans="1:14" ht="17.25" thickBot="1">
      <c r="A157" s="32"/>
      <c r="B157" s="32"/>
      <c r="C157" s="58" t="s">
        <v>341</v>
      </c>
      <c r="D157" s="59"/>
      <c r="E157" s="59"/>
      <c r="F157" s="59"/>
      <c r="G157" s="59"/>
      <c r="H157" s="59"/>
      <c r="I157" s="59"/>
      <c r="J157" s="59"/>
      <c r="K157" s="59"/>
      <c r="L157" s="130"/>
      <c r="M157" s="39"/>
      <c r="N157" s="32"/>
    </row>
    <row r="158" spans="1:14">
      <c r="A158" s="23"/>
      <c r="B158" s="24"/>
      <c r="C158" s="264"/>
      <c r="D158" s="264"/>
      <c r="E158" s="264"/>
      <c r="F158" s="264"/>
      <c r="G158" s="264"/>
      <c r="H158" s="23"/>
      <c r="I158" s="23"/>
      <c r="J158" s="23"/>
      <c r="K158" s="23"/>
      <c r="L158" s="264"/>
      <c r="M158" s="264"/>
      <c r="N158" s="264"/>
    </row>
    <row r="159" spans="1:14" ht="16.5" thickBot="1">
      <c r="A159" s="20"/>
      <c r="C159" s="20"/>
      <c r="D159" s="20"/>
      <c r="E159" s="23"/>
      <c r="F159" s="20"/>
      <c r="G159" s="20"/>
      <c r="H159" s="23"/>
      <c r="I159" s="20"/>
      <c r="J159" s="20"/>
      <c r="K159" s="23"/>
      <c r="L159" s="20"/>
      <c r="M159" s="20"/>
      <c r="N159" s="20"/>
    </row>
    <row r="160" spans="1:14">
      <c r="A160" s="273" t="s">
        <v>502</v>
      </c>
      <c r="B160" s="84" t="s">
        <v>19</v>
      </c>
      <c r="C160" s="226">
        <v>24</v>
      </c>
      <c r="D160" s="227">
        <v>0</v>
      </c>
      <c r="E160" s="23"/>
      <c r="F160" s="226">
        <v>33</v>
      </c>
      <c r="G160" s="228">
        <v>1</v>
      </c>
      <c r="H160" s="23"/>
      <c r="I160" s="226">
        <v>0</v>
      </c>
      <c r="J160" s="228">
        <v>0</v>
      </c>
      <c r="K160" s="23"/>
      <c r="L160" s="235">
        <f>C160+F160+I160</f>
        <v>57</v>
      </c>
      <c r="M160" s="236">
        <f>D160+G160+J160</f>
        <v>1</v>
      </c>
      <c r="N160" s="237">
        <f>SUM(L160:M160)</f>
        <v>58</v>
      </c>
    </row>
    <row r="161" spans="1:14">
      <c r="A161" s="680" t="s">
        <v>68</v>
      </c>
      <c r="B161" s="85" t="s">
        <v>21</v>
      </c>
      <c r="C161" s="229">
        <v>3</v>
      </c>
      <c r="D161" s="230">
        <v>0</v>
      </c>
      <c r="E161" s="23"/>
      <c r="F161" s="229">
        <v>4</v>
      </c>
      <c r="G161" s="231">
        <v>0</v>
      </c>
      <c r="H161" s="23"/>
      <c r="I161" s="229">
        <v>0</v>
      </c>
      <c r="J161" s="231">
        <v>0</v>
      </c>
      <c r="K161" s="23"/>
      <c r="L161" s="401">
        <f t="shared" ref="L161:M162" si="73">C161+F161+I161</f>
        <v>7</v>
      </c>
      <c r="M161" s="402">
        <f t="shared" si="73"/>
        <v>0</v>
      </c>
      <c r="N161" s="406">
        <f t="shared" ref="N161:N162" si="74">SUM(L161:M161)</f>
        <v>7</v>
      </c>
    </row>
    <row r="162" spans="1:14" ht="16.5" thickBot="1">
      <c r="A162" s="602" t="s">
        <v>529</v>
      </c>
      <c r="B162" s="86" t="s">
        <v>22</v>
      </c>
      <c r="C162" s="232">
        <v>0</v>
      </c>
      <c r="D162" s="233">
        <v>0</v>
      </c>
      <c r="E162" s="23"/>
      <c r="F162" s="232">
        <v>0</v>
      </c>
      <c r="G162" s="234">
        <v>0</v>
      </c>
      <c r="H162" s="23"/>
      <c r="I162" s="232">
        <v>0</v>
      </c>
      <c r="J162" s="234">
        <v>0</v>
      </c>
      <c r="K162" s="23"/>
      <c r="L162" s="403">
        <f t="shared" si="73"/>
        <v>0</v>
      </c>
      <c r="M162" s="404">
        <f t="shared" si="73"/>
        <v>0</v>
      </c>
      <c r="N162" s="407">
        <f t="shared" si="74"/>
        <v>0</v>
      </c>
    </row>
    <row r="163" spans="1:14" ht="16.5" thickBot="1">
      <c r="A163" s="14"/>
      <c r="C163" s="20"/>
      <c r="D163" s="20"/>
      <c r="E163" s="23"/>
      <c r="F163" s="20"/>
      <c r="G163" s="20"/>
      <c r="H163" s="23"/>
      <c r="I163" s="20"/>
      <c r="J163" s="20"/>
      <c r="K163" s="23"/>
      <c r="L163" s="20"/>
      <c r="M163" s="20"/>
      <c r="N163" s="20"/>
    </row>
    <row r="164" spans="1:14">
      <c r="A164" s="273" t="s">
        <v>502</v>
      </c>
      <c r="B164" s="84" t="s">
        <v>19</v>
      </c>
      <c r="C164" s="226">
        <v>28</v>
      </c>
      <c r="D164" s="227">
        <v>1</v>
      </c>
      <c r="E164" s="23"/>
      <c r="F164" s="226">
        <v>28</v>
      </c>
      <c r="G164" s="228">
        <v>0</v>
      </c>
      <c r="H164" s="23"/>
      <c r="I164" s="226">
        <v>0</v>
      </c>
      <c r="J164" s="228">
        <v>0</v>
      </c>
      <c r="K164" s="23"/>
      <c r="L164" s="235">
        <f>C164+F164+I164</f>
        <v>56</v>
      </c>
      <c r="M164" s="236">
        <f>D164+G164+J164</f>
        <v>1</v>
      </c>
      <c r="N164" s="237">
        <f>SUM(L164:M164)</f>
        <v>57</v>
      </c>
    </row>
    <row r="165" spans="1:14">
      <c r="A165" s="680" t="s">
        <v>68</v>
      </c>
      <c r="B165" s="85" t="s">
        <v>21</v>
      </c>
      <c r="C165" s="229">
        <v>7</v>
      </c>
      <c r="D165" s="230">
        <v>0</v>
      </c>
      <c r="E165" s="23"/>
      <c r="F165" s="229">
        <v>4</v>
      </c>
      <c r="G165" s="231">
        <v>0</v>
      </c>
      <c r="H165" s="23"/>
      <c r="I165" s="229">
        <v>0</v>
      </c>
      <c r="J165" s="231">
        <v>0</v>
      </c>
      <c r="K165" s="23"/>
      <c r="L165" s="401">
        <f t="shared" ref="L165:M166" si="75">C165+F165+I165</f>
        <v>11</v>
      </c>
      <c r="M165" s="402">
        <f t="shared" si="75"/>
        <v>0</v>
      </c>
      <c r="N165" s="406">
        <f t="shared" ref="N165:N166" si="76">SUM(L165:M165)</f>
        <v>11</v>
      </c>
    </row>
    <row r="166" spans="1:14" ht="16.5" thickBot="1">
      <c r="A166" s="602" t="s">
        <v>530</v>
      </c>
      <c r="B166" s="86" t="s">
        <v>22</v>
      </c>
      <c r="C166" s="232">
        <v>0</v>
      </c>
      <c r="D166" s="233">
        <v>0</v>
      </c>
      <c r="E166" s="23"/>
      <c r="F166" s="232">
        <v>0</v>
      </c>
      <c r="G166" s="234">
        <v>0</v>
      </c>
      <c r="H166" s="23"/>
      <c r="I166" s="232">
        <v>0</v>
      </c>
      <c r="J166" s="234">
        <v>0</v>
      </c>
      <c r="K166" s="23"/>
      <c r="L166" s="403">
        <f t="shared" si="75"/>
        <v>0</v>
      </c>
      <c r="M166" s="404">
        <f t="shared" si="75"/>
        <v>0</v>
      </c>
      <c r="N166" s="407">
        <f t="shared" si="76"/>
        <v>0</v>
      </c>
    </row>
    <row r="167" spans="1:14" ht="16.5" thickBot="1">
      <c r="A167" s="14"/>
      <c r="C167" s="20"/>
      <c r="D167" s="20"/>
      <c r="E167" s="23"/>
      <c r="F167" s="20"/>
      <c r="G167" s="20"/>
      <c r="H167" s="23"/>
      <c r="I167" s="20"/>
      <c r="J167" s="20"/>
      <c r="K167" s="23"/>
      <c r="L167" s="20"/>
      <c r="M167" s="20"/>
      <c r="N167" s="20"/>
    </row>
    <row r="168" spans="1:14">
      <c r="A168" s="273" t="s">
        <v>502</v>
      </c>
      <c r="B168" s="84" t="s">
        <v>19</v>
      </c>
      <c r="C168" s="226">
        <v>28</v>
      </c>
      <c r="D168" s="227">
        <v>6</v>
      </c>
      <c r="E168" s="23"/>
      <c r="F168" s="226">
        <v>47</v>
      </c>
      <c r="G168" s="228">
        <v>1</v>
      </c>
      <c r="H168" s="23"/>
      <c r="I168" s="226">
        <v>0</v>
      </c>
      <c r="J168" s="228">
        <v>0</v>
      </c>
      <c r="K168" s="23"/>
      <c r="L168" s="235">
        <f>C168+F168+I168</f>
        <v>75</v>
      </c>
      <c r="M168" s="236">
        <f>D168+G168+J168</f>
        <v>7</v>
      </c>
      <c r="N168" s="237">
        <f>SUM(L168:M168)</f>
        <v>82</v>
      </c>
    </row>
    <row r="169" spans="1:14">
      <c r="A169" s="680" t="s">
        <v>68</v>
      </c>
      <c r="B169" s="85" t="s">
        <v>21</v>
      </c>
      <c r="C169" s="229">
        <v>11</v>
      </c>
      <c r="D169" s="230">
        <v>0</v>
      </c>
      <c r="E169" s="23"/>
      <c r="F169" s="229">
        <v>8</v>
      </c>
      <c r="G169" s="231">
        <v>0</v>
      </c>
      <c r="H169" s="23"/>
      <c r="I169" s="229">
        <v>0</v>
      </c>
      <c r="J169" s="231">
        <v>0</v>
      </c>
      <c r="K169" s="23"/>
      <c r="L169" s="401">
        <f t="shared" ref="L169:M170" si="77">C169+F169+I169</f>
        <v>19</v>
      </c>
      <c r="M169" s="402">
        <f t="shared" si="77"/>
        <v>0</v>
      </c>
      <c r="N169" s="406">
        <f t="shared" ref="N169:N170" si="78">SUM(L169:M169)</f>
        <v>19</v>
      </c>
    </row>
    <row r="170" spans="1:14" ht="16.5" thickBot="1">
      <c r="A170" s="602" t="s">
        <v>177</v>
      </c>
      <c r="B170" s="86" t="s">
        <v>22</v>
      </c>
      <c r="C170" s="232">
        <v>0</v>
      </c>
      <c r="D170" s="233">
        <v>0</v>
      </c>
      <c r="E170" s="23"/>
      <c r="F170" s="232">
        <v>0</v>
      </c>
      <c r="G170" s="234">
        <v>0</v>
      </c>
      <c r="H170" s="23"/>
      <c r="I170" s="232">
        <v>0</v>
      </c>
      <c r="J170" s="234">
        <v>0</v>
      </c>
      <c r="K170" s="23"/>
      <c r="L170" s="403">
        <f t="shared" si="77"/>
        <v>0</v>
      </c>
      <c r="M170" s="404">
        <f t="shared" si="77"/>
        <v>0</v>
      </c>
      <c r="N170" s="407">
        <f t="shared" si="78"/>
        <v>0</v>
      </c>
    </row>
    <row r="171" spans="1:14" ht="16.5" thickBot="1">
      <c r="A171" s="14"/>
      <c r="C171" s="20"/>
      <c r="D171" s="20"/>
      <c r="E171" s="23"/>
      <c r="F171" s="20"/>
      <c r="G171" s="20"/>
      <c r="H171" s="23"/>
      <c r="I171" s="20"/>
      <c r="J171" s="20"/>
      <c r="K171" s="23"/>
      <c r="L171" s="20"/>
      <c r="M171" s="20"/>
      <c r="N171" s="20"/>
    </row>
    <row r="172" spans="1:14">
      <c r="A172" s="273" t="s">
        <v>502</v>
      </c>
      <c r="B172" s="84" t="s">
        <v>19</v>
      </c>
      <c r="C172" s="226">
        <v>31</v>
      </c>
      <c r="D172" s="227">
        <v>2</v>
      </c>
      <c r="E172" s="23"/>
      <c r="F172" s="226">
        <v>28</v>
      </c>
      <c r="G172" s="228">
        <v>0</v>
      </c>
      <c r="H172" s="23"/>
      <c r="I172" s="226">
        <v>0</v>
      </c>
      <c r="J172" s="228">
        <v>0</v>
      </c>
      <c r="K172" s="23"/>
      <c r="L172" s="235">
        <f>C172+F172+I172</f>
        <v>59</v>
      </c>
      <c r="M172" s="236">
        <f>D172+G172+J172</f>
        <v>2</v>
      </c>
      <c r="N172" s="237">
        <f>SUM(L172:M172)</f>
        <v>61</v>
      </c>
    </row>
    <row r="173" spans="1:14">
      <c r="A173" s="680" t="s">
        <v>68</v>
      </c>
      <c r="B173" s="85" t="s">
        <v>21</v>
      </c>
      <c r="C173" s="229">
        <v>8</v>
      </c>
      <c r="D173" s="230">
        <v>0</v>
      </c>
      <c r="E173" s="23"/>
      <c r="F173" s="229">
        <v>9</v>
      </c>
      <c r="G173" s="231">
        <v>0</v>
      </c>
      <c r="H173" s="23"/>
      <c r="I173" s="229">
        <v>0</v>
      </c>
      <c r="J173" s="231">
        <v>0</v>
      </c>
      <c r="K173" s="23"/>
      <c r="L173" s="401">
        <f t="shared" ref="L173:M174" si="79">C173+F173+I173</f>
        <v>17</v>
      </c>
      <c r="M173" s="402">
        <f t="shared" si="79"/>
        <v>0</v>
      </c>
      <c r="N173" s="406">
        <f t="shared" ref="N173:N174" si="80">SUM(L173:M173)</f>
        <v>17</v>
      </c>
    </row>
    <row r="174" spans="1:14" ht="16.5" thickBot="1">
      <c r="A174" s="602" t="s">
        <v>178</v>
      </c>
      <c r="B174" s="86" t="s">
        <v>22</v>
      </c>
      <c r="C174" s="232">
        <v>0</v>
      </c>
      <c r="D174" s="233">
        <v>0</v>
      </c>
      <c r="E174" s="23"/>
      <c r="F174" s="232">
        <v>0</v>
      </c>
      <c r="G174" s="234">
        <v>0</v>
      </c>
      <c r="H174" s="23"/>
      <c r="I174" s="232">
        <v>0</v>
      </c>
      <c r="J174" s="234">
        <v>0</v>
      </c>
      <c r="K174" s="23"/>
      <c r="L174" s="403">
        <f t="shared" si="79"/>
        <v>0</v>
      </c>
      <c r="M174" s="404">
        <f t="shared" si="79"/>
        <v>0</v>
      </c>
      <c r="N174" s="407">
        <f t="shared" si="80"/>
        <v>0</v>
      </c>
    </row>
    <row r="175" spans="1:14" ht="16.5" thickBot="1">
      <c r="A175" s="14"/>
      <c r="C175" s="20"/>
      <c r="D175" s="20"/>
      <c r="E175" s="23"/>
      <c r="F175" s="20"/>
      <c r="G175" s="20"/>
      <c r="H175" s="23"/>
      <c r="I175" s="20"/>
      <c r="J175" s="20"/>
      <c r="K175" s="23"/>
      <c r="L175" s="20"/>
      <c r="M175" s="20"/>
      <c r="N175" s="20"/>
    </row>
    <row r="176" spans="1:14">
      <c r="A176" s="273" t="s">
        <v>502</v>
      </c>
      <c r="B176" s="84" t="s">
        <v>19</v>
      </c>
      <c r="C176" s="226">
        <v>27</v>
      </c>
      <c r="D176" s="227">
        <v>5</v>
      </c>
      <c r="E176" s="23"/>
      <c r="F176" s="226">
        <v>14</v>
      </c>
      <c r="G176" s="228">
        <v>0</v>
      </c>
      <c r="H176" s="23"/>
      <c r="I176" s="226">
        <v>0</v>
      </c>
      <c r="J176" s="228">
        <v>0</v>
      </c>
      <c r="K176" s="23"/>
      <c r="L176" s="235">
        <f>C176+F176+I176</f>
        <v>41</v>
      </c>
      <c r="M176" s="236">
        <f>D176+G176+J176</f>
        <v>5</v>
      </c>
      <c r="N176" s="237">
        <f>SUM(L176:M176)</f>
        <v>46</v>
      </c>
    </row>
    <row r="177" spans="1:14">
      <c r="A177" s="680" t="s">
        <v>68</v>
      </c>
      <c r="B177" s="85" t="s">
        <v>21</v>
      </c>
      <c r="C177" s="229">
        <v>6</v>
      </c>
      <c r="D177" s="230">
        <v>1</v>
      </c>
      <c r="E177" s="23"/>
      <c r="F177" s="229">
        <v>1</v>
      </c>
      <c r="G177" s="231">
        <v>0</v>
      </c>
      <c r="H177" s="23"/>
      <c r="I177" s="229">
        <v>0</v>
      </c>
      <c r="J177" s="231">
        <v>0</v>
      </c>
      <c r="K177" s="23"/>
      <c r="L177" s="401">
        <f t="shared" ref="L177:M178" si="81">C177+F177+I177</f>
        <v>7</v>
      </c>
      <c r="M177" s="402">
        <f t="shared" si="81"/>
        <v>1</v>
      </c>
      <c r="N177" s="406">
        <f t="shared" ref="N177:N178" si="82">SUM(L177:M177)</f>
        <v>8</v>
      </c>
    </row>
    <row r="178" spans="1:14" ht="16.5" thickBot="1">
      <c r="A178" s="602" t="s">
        <v>179</v>
      </c>
      <c r="B178" s="86" t="s">
        <v>22</v>
      </c>
      <c r="C178" s="232">
        <v>0</v>
      </c>
      <c r="D178" s="233">
        <v>0</v>
      </c>
      <c r="E178" s="23"/>
      <c r="F178" s="232">
        <v>0</v>
      </c>
      <c r="G178" s="234">
        <v>0</v>
      </c>
      <c r="H178" s="23"/>
      <c r="I178" s="232">
        <v>0</v>
      </c>
      <c r="J178" s="234">
        <v>0</v>
      </c>
      <c r="K178" s="23"/>
      <c r="L178" s="403">
        <f t="shared" si="81"/>
        <v>0</v>
      </c>
      <c r="M178" s="404">
        <f t="shared" si="81"/>
        <v>0</v>
      </c>
      <c r="N178" s="407">
        <f t="shared" si="82"/>
        <v>0</v>
      </c>
    </row>
    <row r="179" spans="1:14" ht="16.5" thickBot="1">
      <c r="A179" s="14"/>
      <c r="C179" s="20"/>
      <c r="D179" s="20"/>
      <c r="E179" s="23"/>
      <c r="F179" s="20"/>
      <c r="G179" s="20"/>
      <c r="H179" s="23"/>
      <c r="I179" s="20"/>
      <c r="J179" s="20"/>
      <c r="K179" s="23"/>
      <c r="L179" s="20"/>
      <c r="M179" s="20"/>
      <c r="N179" s="20"/>
    </row>
    <row r="180" spans="1:14">
      <c r="A180" s="273"/>
      <c r="B180" s="351" t="s">
        <v>19</v>
      </c>
      <c r="C180" s="235">
        <f>+C160+C164+C168+C172+C176</f>
        <v>138</v>
      </c>
      <c r="D180" s="237">
        <f>+D160+D164+D168+D172+D176</f>
        <v>14</v>
      </c>
      <c r="E180" s="23"/>
      <c r="F180" s="235">
        <f>+F160+F164+F168+F172+F176</f>
        <v>150</v>
      </c>
      <c r="G180" s="237">
        <f>+G160+G164+G168+G172+G176</f>
        <v>2</v>
      </c>
      <c r="H180" s="23"/>
      <c r="I180" s="226">
        <v>0</v>
      </c>
      <c r="J180" s="228">
        <v>0</v>
      </c>
      <c r="K180" s="23"/>
      <c r="L180" s="235">
        <f>+L160+L164+L168+L172+L176</f>
        <v>288</v>
      </c>
      <c r="M180" s="236">
        <f>+M160+M164+M168+M172+M176</f>
        <v>16</v>
      </c>
      <c r="N180" s="237">
        <f>+N160+N164+N168+N172+N176</f>
        <v>304</v>
      </c>
    </row>
    <row r="181" spans="1:14">
      <c r="A181" s="275" t="s">
        <v>531</v>
      </c>
      <c r="B181" s="392" t="s">
        <v>21</v>
      </c>
      <c r="C181" s="401">
        <f t="shared" ref="C181:D182" si="83">+C161+C165+C169+C173+C177</f>
        <v>35</v>
      </c>
      <c r="D181" s="406">
        <f t="shared" si="83"/>
        <v>1</v>
      </c>
      <c r="E181" s="23"/>
      <c r="F181" s="401">
        <f t="shared" ref="F181:G182" si="84">+F161+F165+F169+F173+F177</f>
        <v>26</v>
      </c>
      <c r="G181" s="406">
        <f t="shared" si="84"/>
        <v>0</v>
      </c>
      <c r="H181" s="23"/>
      <c r="I181" s="229">
        <v>0</v>
      </c>
      <c r="J181" s="231">
        <v>0</v>
      </c>
      <c r="K181" s="23"/>
      <c r="L181" s="401">
        <f t="shared" ref="L181:N182" si="85">+L161+L165+L169+L173+L177</f>
        <v>61</v>
      </c>
      <c r="M181" s="402">
        <f t="shared" si="85"/>
        <v>1</v>
      </c>
      <c r="N181" s="406">
        <f t="shared" si="85"/>
        <v>62</v>
      </c>
    </row>
    <row r="182" spans="1:14" ht="16.5" thickBot="1">
      <c r="A182" s="602"/>
      <c r="B182" s="393" t="s">
        <v>22</v>
      </c>
      <c r="C182" s="403">
        <f t="shared" si="83"/>
        <v>0</v>
      </c>
      <c r="D182" s="407">
        <f t="shared" si="83"/>
        <v>0</v>
      </c>
      <c r="E182" s="23"/>
      <c r="F182" s="403">
        <f t="shared" si="84"/>
        <v>0</v>
      </c>
      <c r="G182" s="407">
        <f t="shared" si="84"/>
        <v>0</v>
      </c>
      <c r="H182" s="23"/>
      <c r="I182" s="232">
        <v>0</v>
      </c>
      <c r="J182" s="234">
        <v>0</v>
      </c>
      <c r="K182" s="23"/>
      <c r="L182" s="403">
        <f t="shared" si="85"/>
        <v>0</v>
      </c>
      <c r="M182" s="404">
        <f t="shared" si="85"/>
        <v>0</v>
      </c>
      <c r="N182" s="407">
        <f t="shared" si="85"/>
        <v>0</v>
      </c>
    </row>
    <row r="183" spans="1:14" ht="16.5" thickBot="1">
      <c r="A183" s="14"/>
      <c r="C183" s="20"/>
      <c r="D183" s="20"/>
      <c r="E183" s="23"/>
      <c r="F183" s="20"/>
      <c r="G183" s="20"/>
      <c r="H183" s="23"/>
      <c r="I183" s="20"/>
      <c r="J183" s="20"/>
      <c r="K183" s="23"/>
      <c r="L183" s="20"/>
      <c r="M183" s="20"/>
      <c r="N183" s="20"/>
    </row>
    <row r="184" spans="1:14">
      <c r="A184" s="273" t="s">
        <v>502</v>
      </c>
      <c r="B184" s="84" t="s">
        <v>19</v>
      </c>
      <c r="C184" s="226">
        <v>22</v>
      </c>
      <c r="D184" s="227">
        <v>19</v>
      </c>
      <c r="E184" s="23"/>
      <c r="F184" s="226">
        <v>42</v>
      </c>
      <c r="G184" s="228">
        <v>0</v>
      </c>
      <c r="H184" s="23"/>
      <c r="I184" s="226">
        <v>0</v>
      </c>
      <c r="J184" s="228">
        <v>0</v>
      </c>
      <c r="K184" s="23"/>
      <c r="L184" s="235">
        <f>C184+F184+I184</f>
        <v>64</v>
      </c>
      <c r="M184" s="236">
        <f>D184+G184+J184</f>
        <v>19</v>
      </c>
      <c r="N184" s="237">
        <f>SUM(L184:M184)</f>
        <v>83</v>
      </c>
    </row>
    <row r="185" spans="1:14">
      <c r="A185" s="680" t="s">
        <v>532</v>
      </c>
      <c r="B185" s="85" t="s">
        <v>21</v>
      </c>
      <c r="C185" s="229">
        <v>8</v>
      </c>
      <c r="D185" s="230">
        <v>1</v>
      </c>
      <c r="E185" s="23"/>
      <c r="F185" s="229">
        <v>13</v>
      </c>
      <c r="G185" s="231">
        <v>0</v>
      </c>
      <c r="H185" s="23"/>
      <c r="I185" s="229">
        <v>0</v>
      </c>
      <c r="J185" s="231">
        <v>0</v>
      </c>
      <c r="K185" s="23"/>
      <c r="L185" s="401">
        <f t="shared" ref="L185:M186" si="86">C185+F185+I185</f>
        <v>21</v>
      </c>
      <c r="M185" s="402">
        <f t="shared" si="86"/>
        <v>1</v>
      </c>
      <c r="N185" s="406">
        <f t="shared" ref="N185:N186" si="87">SUM(L185:M185)</f>
        <v>22</v>
      </c>
    </row>
    <row r="186" spans="1:14" ht="16.5" thickBot="1">
      <c r="A186" s="602" t="s">
        <v>533</v>
      </c>
      <c r="B186" s="86" t="s">
        <v>22</v>
      </c>
      <c r="C186" s="232">
        <v>0</v>
      </c>
      <c r="D186" s="233">
        <v>0</v>
      </c>
      <c r="E186" s="23"/>
      <c r="F186" s="232">
        <v>0</v>
      </c>
      <c r="G186" s="234">
        <v>0</v>
      </c>
      <c r="H186" s="23"/>
      <c r="I186" s="232">
        <v>0</v>
      </c>
      <c r="J186" s="234">
        <v>0</v>
      </c>
      <c r="K186" s="23"/>
      <c r="L186" s="403">
        <f t="shared" si="86"/>
        <v>0</v>
      </c>
      <c r="M186" s="404">
        <f t="shared" si="86"/>
        <v>0</v>
      </c>
      <c r="N186" s="407">
        <f t="shared" si="87"/>
        <v>0</v>
      </c>
    </row>
    <row r="187" spans="1:14" ht="16.5" thickBot="1">
      <c r="A187" s="14"/>
      <c r="C187" s="20"/>
      <c r="D187" s="20"/>
      <c r="E187" s="23"/>
      <c r="F187" s="20"/>
      <c r="G187" s="20"/>
      <c r="H187" s="23"/>
      <c r="I187" s="20"/>
      <c r="J187" s="20"/>
      <c r="K187" s="23"/>
      <c r="L187" s="20"/>
      <c r="M187" s="20"/>
      <c r="N187" s="20"/>
    </row>
    <row r="188" spans="1:14">
      <c r="A188" s="273"/>
      <c r="B188" s="351" t="s">
        <v>19</v>
      </c>
      <c r="C188" s="235">
        <v>22</v>
      </c>
      <c r="D188" s="237">
        <f>+D184</f>
        <v>19</v>
      </c>
      <c r="E188" s="264"/>
      <c r="F188" s="235">
        <f>+F184</f>
        <v>42</v>
      </c>
      <c r="G188" s="237">
        <f>+G184</f>
        <v>0</v>
      </c>
      <c r="H188" s="23"/>
      <c r="I188" s="226">
        <v>0</v>
      </c>
      <c r="J188" s="228">
        <v>0</v>
      </c>
      <c r="K188" s="23"/>
      <c r="L188" s="235">
        <f>+L184</f>
        <v>64</v>
      </c>
      <c r="M188" s="236">
        <f>+M184</f>
        <v>19</v>
      </c>
      <c r="N188" s="237">
        <f>+N184</f>
        <v>83</v>
      </c>
    </row>
    <row r="189" spans="1:14">
      <c r="A189" s="275" t="s">
        <v>534</v>
      </c>
      <c r="B189" s="392" t="s">
        <v>21</v>
      </c>
      <c r="C189" s="401">
        <f t="shared" ref="C189:D190" si="88">+C185</f>
        <v>8</v>
      </c>
      <c r="D189" s="406">
        <f t="shared" si="88"/>
        <v>1</v>
      </c>
      <c r="E189" s="264"/>
      <c r="F189" s="401">
        <f t="shared" ref="F189:G190" si="89">+F185</f>
        <v>13</v>
      </c>
      <c r="G189" s="406">
        <f t="shared" si="89"/>
        <v>0</v>
      </c>
      <c r="H189" s="23"/>
      <c r="I189" s="229">
        <v>0</v>
      </c>
      <c r="J189" s="231">
        <v>0</v>
      </c>
      <c r="K189" s="23"/>
      <c r="L189" s="401">
        <f>+L185</f>
        <v>21</v>
      </c>
      <c r="M189" s="402">
        <f t="shared" ref="M189:N190" si="90">+M185</f>
        <v>1</v>
      </c>
      <c r="N189" s="406">
        <f t="shared" si="90"/>
        <v>22</v>
      </c>
    </row>
    <row r="190" spans="1:14" ht="16.5" thickBot="1">
      <c r="A190" s="602"/>
      <c r="B190" s="393" t="s">
        <v>22</v>
      </c>
      <c r="C190" s="403">
        <f t="shared" si="88"/>
        <v>0</v>
      </c>
      <c r="D190" s="407">
        <f t="shared" si="88"/>
        <v>0</v>
      </c>
      <c r="E190" s="264"/>
      <c r="F190" s="403">
        <f t="shared" si="89"/>
        <v>0</v>
      </c>
      <c r="G190" s="407">
        <f t="shared" si="89"/>
        <v>0</v>
      </c>
      <c r="H190" s="23"/>
      <c r="I190" s="232">
        <v>0</v>
      </c>
      <c r="J190" s="234">
        <v>0</v>
      </c>
      <c r="K190" s="23"/>
      <c r="L190" s="403">
        <f>+L186</f>
        <v>0</v>
      </c>
      <c r="M190" s="404">
        <f t="shared" si="90"/>
        <v>0</v>
      </c>
      <c r="N190" s="407">
        <f t="shared" si="90"/>
        <v>0</v>
      </c>
    </row>
    <row r="191" spans="1:14" ht="16.5" thickBot="1">
      <c r="A191" s="14"/>
      <c r="C191" s="20"/>
      <c r="D191" s="20"/>
      <c r="E191" s="23"/>
      <c r="F191" s="20"/>
      <c r="G191" s="20"/>
      <c r="H191" s="23"/>
      <c r="I191" s="20"/>
      <c r="J191" s="20"/>
      <c r="K191" s="23"/>
      <c r="L191" s="20"/>
      <c r="M191" s="20"/>
      <c r="N191" s="20"/>
    </row>
    <row r="192" spans="1:14">
      <c r="A192" s="273" t="s">
        <v>502</v>
      </c>
      <c r="B192" s="84" t="s">
        <v>19</v>
      </c>
      <c r="C192" s="226">
        <v>70</v>
      </c>
      <c r="D192" s="227">
        <v>7</v>
      </c>
      <c r="E192" s="23"/>
      <c r="F192" s="226">
        <v>51</v>
      </c>
      <c r="G192" s="228">
        <v>4</v>
      </c>
      <c r="H192" s="23"/>
      <c r="I192" s="226">
        <v>0</v>
      </c>
      <c r="J192" s="228">
        <v>0</v>
      </c>
      <c r="K192" s="23"/>
      <c r="L192" s="235">
        <f>C192+F192+I192</f>
        <v>121</v>
      </c>
      <c r="M192" s="236">
        <f>D192+G192+J192</f>
        <v>11</v>
      </c>
      <c r="N192" s="237">
        <f>SUM(L192:M192)</f>
        <v>132</v>
      </c>
    </row>
    <row r="193" spans="1:14">
      <c r="A193" s="680" t="s">
        <v>163</v>
      </c>
      <c r="B193" s="85" t="s">
        <v>21</v>
      </c>
      <c r="C193" s="229">
        <v>9</v>
      </c>
      <c r="D193" s="230">
        <v>0</v>
      </c>
      <c r="E193" s="23"/>
      <c r="F193" s="229">
        <v>4</v>
      </c>
      <c r="G193" s="231">
        <v>0</v>
      </c>
      <c r="H193" s="23"/>
      <c r="I193" s="229">
        <v>0</v>
      </c>
      <c r="J193" s="231">
        <v>0</v>
      </c>
      <c r="K193" s="23"/>
      <c r="L193" s="401">
        <f t="shared" ref="L193:M194" si="91">C193+F193+I193</f>
        <v>13</v>
      </c>
      <c r="M193" s="402">
        <f t="shared" si="91"/>
        <v>0</v>
      </c>
      <c r="N193" s="406">
        <f t="shared" ref="N193:N194" si="92">SUM(L193:M193)</f>
        <v>13</v>
      </c>
    </row>
    <row r="194" spans="1:14" ht="16.5" thickBot="1">
      <c r="A194" s="602" t="s">
        <v>163</v>
      </c>
      <c r="B194" s="86" t="s">
        <v>22</v>
      </c>
      <c r="C194" s="232">
        <v>0</v>
      </c>
      <c r="D194" s="233">
        <v>0</v>
      </c>
      <c r="E194" s="23"/>
      <c r="F194" s="232">
        <v>0</v>
      </c>
      <c r="G194" s="234">
        <v>0</v>
      </c>
      <c r="H194" s="23"/>
      <c r="I194" s="232">
        <v>0</v>
      </c>
      <c r="J194" s="234">
        <v>0</v>
      </c>
      <c r="K194" s="23"/>
      <c r="L194" s="403">
        <f t="shared" si="91"/>
        <v>0</v>
      </c>
      <c r="M194" s="404">
        <f t="shared" si="91"/>
        <v>0</v>
      </c>
      <c r="N194" s="407">
        <f t="shared" si="92"/>
        <v>0</v>
      </c>
    </row>
    <row r="195" spans="1:14" ht="16.5" thickBot="1">
      <c r="A195" s="14"/>
      <c r="C195" s="20"/>
      <c r="D195" s="20"/>
      <c r="E195" s="23"/>
      <c r="F195" s="20"/>
      <c r="G195" s="20"/>
      <c r="H195" s="23"/>
      <c r="I195" s="20"/>
      <c r="J195" s="20"/>
      <c r="K195" s="23"/>
      <c r="L195" s="20"/>
      <c r="M195" s="20"/>
      <c r="N195" s="20"/>
    </row>
    <row r="196" spans="1:14" ht="16.5" thickBot="1">
      <c r="A196" s="273"/>
      <c r="B196" s="84" t="s">
        <v>19</v>
      </c>
      <c r="C196" s="235">
        <f>C192</f>
        <v>70</v>
      </c>
      <c r="D196" s="236">
        <v>7</v>
      </c>
      <c r="E196" s="264"/>
      <c r="F196" s="235">
        <v>51</v>
      </c>
      <c r="G196" s="237">
        <v>4</v>
      </c>
      <c r="H196" s="23"/>
      <c r="I196" s="226">
        <v>0</v>
      </c>
      <c r="J196" s="228">
        <v>0</v>
      </c>
      <c r="K196" s="23"/>
      <c r="L196" s="235">
        <f>C196+F196+I196</f>
        <v>121</v>
      </c>
      <c r="M196" s="236">
        <f>D196+G196+J196</f>
        <v>11</v>
      </c>
      <c r="N196" s="237">
        <f>SUM(L196:M196)</f>
        <v>132</v>
      </c>
    </row>
    <row r="197" spans="1:14" ht="16.5" thickBot="1">
      <c r="A197" s="275" t="s">
        <v>514</v>
      </c>
      <c r="B197" s="85" t="s">
        <v>21</v>
      </c>
      <c r="C197" s="235">
        <f t="shared" ref="C197:C198" si="93">C193</f>
        <v>9</v>
      </c>
      <c r="D197" s="402">
        <v>0</v>
      </c>
      <c r="E197" s="264"/>
      <c r="F197" s="401">
        <v>4</v>
      </c>
      <c r="G197" s="406">
        <v>0</v>
      </c>
      <c r="H197" s="23"/>
      <c r="I197" s="229">
        <v>0</v>
      </c>
      <c r="J197" s="231">
        <v>0</v>
      </c>
      <c r="K197" s="23"/>
      <c r="L197" s="401">
        <f t="shared" ref="L197:M198" si="94">C197+F197+I197</f>
        <v>13</v>
      </c>
      <c r="M197" s="402">
        <f t="shared" si="94"/>
        <v>0</v>
      </c>
      <c r="N197" s="406">
        <f t="shared" ref="N197:N198" si="95">SUM(L197:M197)</f>
        <v>13</v>
      </c>
    </row>
    <row r="198" spans="1:14" ht="16.5" thickBot="1">
      <c r="A198" s="602"/>
      <c r="B198" s="86" t="s">
        <v>22</v>
      </c>
      <c r="C198" s="235">
        <f t="shared" si="93"/>
        <v>0</v>
      </c>
      <c r="D198" s="404">
        <v>0</v>
      </c>
      <c r="E198" s="264"/>
      <c r="F198" s="403">
        <v>0</v>
      </c>
      <c r="G198" s="407">
        <v>0</v>
      </c>
      <c r="H198" s="23"/>
      <c r="I198" s="232">
        <v>0</v>
      </c>
      <c r="J198" s="234">
        <v>0</v>
      </c>
      <c r="K198" s="23"/>
      <c r="L198" s="403">
        <f t="shared" si="94"/>
        <v>0</v>
      </c>
      <c r="M198" s="404">
        <f t="shared" si="94"/>
        <v>0</v>
      </c>
      <c r="N198" s="407">
        <f t="shared" si="95"/>
        <v>0</v>
      </c>
    </row>
    <row r="199" spans="1:14" ht="16.5" thickBot="1">
      <c r="A199" s="14"/>
      <c r="C199" s="20"/>
      <c r="D199" s="20"/>
      <c r="E199" s="23"/>
      <c r="F199" s="20"/>
      <c r="G199" s="20"/>
      <c r="H199" s="23"/>
      <c r="I199" s="20"/>
      <c r="J199" s="20"/>
      <c r="K199" s="23"/>
      <c r="L199" s="20"/>
      <c r="M199" s="20"/>
      <c r="N199" s="20"/>
    </row>
    <row r="200" spans="1:14">
      <c r="A200" s="273" t="s">
        <v>502</v>
      </c>
      <c r="B200" s="84" t="s">
        <v>19</v>
      </c>
      <c r="C200" s="226">
        <v>25</v>
      </c>
      <c r="D200" s="227">
        <v>12</v>
      </c>
      <c r="E200" s="23"/>
      <c r="F200" s="226">
        <v>32</v>
      </c>
      <c r="G200" s="228">
        <v>3</v>
      </c>
      <c r="H200" s="23"/>
      <c r="I200" s="226">
        <v>0</v>
      </c>
      <c r="J200" s="228">
        <v>0</v>
      </c>
      <c r="K200" s="23"/>
      <c r="L200" s="235">
        <f>C200+F200+I200</f>
        <v>57</v>
      </c>
      <c r="M200" s="236">
        <f>D200+G200+J200</f>
        <v>15</v>
      </c>
      <c r="N200" s="237">
        <f>SUM(L200:M200)</f>
        <v>72</v>
      </c>
    </row>
    <row r="201" spans="1:14">
      <c r="A201" s="680" t="s">
        <v>180</v>
      </c>
      <c r="B201" s="85" t="s">
        <v>21</v>
      </c>
      <c r="C201" s="229">
        <v>9</v>
      </c>
      <c r="D201" s="230">
        <v>3</v>
      </c>
      <c r="E201" s="23"/>
      <c r="F201" s="229">
        <v>12</v>
      </c>
      <c r="G201" s="231">
        <v>1</v>
      </c>
      <c r="H201" s="23"/>
      <c r="I201" s="229">
        <v>0</v>
      </c>
      <c r="J201" s="231">
        <v>0</v>
      </c>
      <c r="K201" s="23"/>
      <c r="L201" s="401">
        <f t="shared" ref="L201:M202" si="96">C201+F201+I201</f>
        <v>21</v>
      </c>
      <c r="M201" s="402">
        <f t="shared" si="96"/>
        <v>4</v>
      </c>
      <c r="N201" s="406">
        <f t="shared" ref="N201:N202" si="97">SUM(L201:M201)</f>
        <v>25</v>
      </c>
    </row>
    <row r="202" spans="1:14" ht="16.5" thickBot="1">
      <c r="A202" s="602" t="s">
        <v>165</v>
      </c>
      <c r="B202" s="86" t="s">
        <v>22</v>
      </c>
      <c r="C202" s="232">
        <v>0</v>
      </c>
      <c r="D202" s="233">
        <v>0</v>
      </c>
      <c r="E202" s="23"/>
      <c r="F202" s="232">
        <v>0</v>
      </c>
      <c r="G202" s="234">
        <v>0</v>
      </c>
      <c r="H202" s="23"/>
      <c r="I202" s="232">
        <v>0</v>
      </c>
      <c r="J202" s="234">
        <v>0</v>
      </c>
      <c r="K202" s="23"/>
      <c r="L202" s="403">
        <f t="shared" si="96"/>
        <v>0</v>
      </c>
      <c r="M202" s="404">
        <f t="shared" si="96"/>
        <v>0</v>
      </c>
      <c r="N202" s="407">
        <f t="shared" si="97"/>
        <v>0</v>
      </c>
    </row>
    <row r="203" spans="1:14" ht="16.5" thickBot="1">
      <c r="A203" s="14"/>
      <c r="C203" s="20"/>
      <c r="D203" s="20"/>
      <c r="E203" s="23"/>
      <c r="F203" s="20"/>
      <c r="G203" s="20"/>
      <c r="H203" s="23"/>
      <c r="I203" s="20"/>
      <c r="J203" s="20"/>
      <c r="K203" s="23"/>
      <c r="L203" s="20"/>
      <c r="M203" s="20"/>
      <c r="N203" s="20"/>
    </row>
    <row r="204" spans="1:14">
      <c r="A204" s="273" t="s">
        <v>502</v>
      </c>
      <c r="B204" s="84" t="s">
        <v>19</v>
      </c>
      <c r="C204" s="226">
        <v>27</v>
      </c>
      <c r="D204" s="227">
        <v>14</v>
      </c>
      <c r="E204" s="23"/>
      <c r="F204" s="226">
        <v>45</v>
      </c>
      <c r="G204" s="228">
        <v>3</v>
      </c>
      <c r="H204" s="23"/>
      <c r="I204" s="226">
        <v>0</v>
      </c>
      <c r="J204" s="228">
        <v>0</v>
      </c>
      <c r="K204" s="23"/>
      <c r="L204" s="235">
        <f>C204+F204+I204</f>
        <v>72</v>
      </c>
      <c r="M204" s="236">
        <f>D204+G204+J204</f>
        <v>17</v>
      </c>
      <c r="N204" s="237">
        <f>SUM(L204:M204)</f>
        <v>89</v>
      </c>
    </row>
    <row r="205" spans="1:14">
      <c r="A205" s="680" t="s">
        <v>180</v>
      </c>
      <c r="B205" s="85" t="s">
        <v>21</v>
      </c>
      <c r="C205" s="229">
        <v>3</v>
      </c>
      <c r="D205" s="230">
        <v>1</v>
      </c>
      <c r="E205" s="23"/>
      <c r="F205" s="229">
        <v>5</v>
      </c>
      <c r="G205" s="231">
        <v>1</v>
      </c>
      <c r="H205" s="23"/>
      <c r="I205" s="229">
        <v>0</v>
      </c>
      <c r="J205" s="231">
        <v>0</v>
      </c>
      <c r="K205" s="23"/>
      <c r="L205" s="401">
        <f t="shared" ref="L205:M206" si="98">C205+F205+I205</f>
        <v>8</v>
      </c>
      <c r="M205" s="402">
        <f t="shared" si="98"/>
        <v>2</v>
      </c>
      <c r="N205" s="406">
        <f t="shared" ref="N205:N206" si="99">SUM(L205:M205)</f>
        <v>10</v>
      </c>
    </row>
    <row r="206" spans="1:14" ht="16.5" thickBot="1">
      <c r="A206" s="602" t="s">
        <v>535</v>
      </c>
      <c r="B206" s="86" t="s">
        <v>22</v>
      </c>
      <c r="C206" s="232">
        <v>0</v>
      </c>
      <c r="D206" s="233">
        <v>0</v>
      </c>
      <c r="E206" s="23"/>
      <c r="F206" s="232">
        <v>0</v>
      </c>
      <c r="G206" s="234">
        <v>0</v>
      </c>
      <c r="H206" s="23"/>
      <c r="I206" s="232">
        <v>0</v>
      </c>
      <c r="J206" s="234">
        <v>0</v>
      </c>
      <c r="K206" s="23"/>
      <c r="L206" s="403">
        <f t="shared" si="98"/>
        <v>0</v>
      </c>
      <c r="M206" s="404">
        <f t="shared" si="98"/>
        <v>0</v>
      </c>
      <c r="N206" s="407">
        <f t="shared" si="99"/>
        <v>0</v>
      </c>
    </row>
    <row r="207" spans="1:14" ht="16.5" thickBot="1">
      <c r="A207" s="14"/>
      <c r="C207" s="20"/>
      <c r="D207" s="20"/>
      <c r="E207" s="23"/>
      <c r="F207" s="20"/>
      <c r="G207" s="20"/>
      <c r="H207" s="23"/>
      <c r="I207" s="20"/>
      <c r="J207" s="20"/>
      <c r="K207" s="23"/>
      <c r="L207" s="20"/>
      <c r="M207" s="20"/>
      <c r="N207" s="20"/>
    </row>
    <row r="208" spans="1:14">
      <c r="A208" s="273"/>
      <c r="B208" s="351" t="s">
        <v>19</v>
      </c>
      <c r="C208" s="235">
        <f>C200+C204</f>
        <v>52</v>
      </c>
      <c r="D208" s="237">
        <f>D200+D204</f>
        <v>26</v>
      </c>
      <c r="E208" s="264"/>
      <c r="F208" s="235">
        <f>F200+F204</f>
        <v>77</v>
      </c>
      <c r="G208" s="237">
        <f>G200+G204</f>
        <v>6</v>
      </c>
      <c r="H208" s="264"/>
      <c r="I208" s="235">
        <v>0</v>
      </c>
      <c r="J208" s="237">
        <v>0</v>
      </c>
      <c r="K208" s="264"/>
      <c r="L208" s="235">
        <f>L200+L204</f>
        <v>129</v>
      </c>
      <c r="M208" s="236">
        <f>M200+M204</f>
        <v>32</v>
      </c>
      <c r="N208" s="237">
        <f>N200+N204</f>
        <v>161</v>
      </c>
    </row>
    <row r="209" spans="1:14">
      <c r="A209" s="275" t="s">
        <v>536</v>
      </c>
      <c r="B209" s="392" t="s">
        <v>21</v>
      </c>
      <c r="C209" s="401">
        <f t="shared" ref="C209:D210" si="100">C201+C205</f>
        <v>12</v>
      </c>
      <c r="D209" s="406">
        <f t="shared" si="100"/>
        <v>4</v>
      </c>
      <c r="E209" s="264"/>
      <c r="F209" s="401">
        <f t="shared" ref="F209:G210" si="101">F201+F205</f>
        <v>17</v>
      </c>
      <c r="G209" s="406">
        <f t="shared" si="101"/>
        <v>2</v>
      </c>
      <c r="H209" s="264"/>
      <c r="I209" s="401">
        <v>0</v>
      </c>
      <c r="J209" s="406">
        <v>0</v>
      </c>
      <c r="K209" s="264"/>
      <c r="L209" s="401">
        <f t="shared" ref="L209:N210" si="102">L201+L205</f>
        <v>29</v>
      </c>
      <c r="M209" s="402">
        <f t="shared" si="102"/>
        <v>6</v>
      </c>
      <c r="N209" s="406">
        <f t="shared" si="102"/>
        <v>35</v>
      </c>
    </row>
    <row r="210" spans="1:14" ht="16.5" thickBot="1">
      <c r="A210" s="602"/>
      <c r="B210" s="393" t="s">
        <v>22</v>
      </c>
      <c r="C210" s="403">
        <f t="shared" si="100"/>
        <v>0</v>
      </c>
      <c r="D210" s="407">
        <f t="shared" si="100"/>
        <v>0</v>
      </c>
      <c r="E210" s="264"/>
      <c r="F210" s="403">
        <f t="shared" si="101"/>
        <v>0</v>
      </c>
      <c r="G210" s="407">
        <f t="shared" si="101"/>
        <v>0</v>
      </c>
      <c r="H210" s="264"/>
      <c r="I210" s="403">
        <v>0</v>
      </c>
      <c r="J210" s="407">
        <v>0</v>
      </c>
      <c r="K210" s="264"/>
      <c r="L210" s="403">
        <f t="shared" si="102"/>
        <v>0</v>
      </c>
      <c r="M210" s="404">
        <f t="shared" si="102"/>
        <v>0</v>
      </c>
      <c r="N210" s="407">
        <f t="shared" si="102"/>
        <v>0</v>
      </c>
    </row>
    <row r="211" spans="1:14" ht="16.5" thickBot="1">
      <c r="A211" s="14"/>
      <c r="C211" s="20"/>
      <c r="D211" s="20"/>
      <c r="E211" s="23"/>
      <c r="F211" s="20"/>
      <c r="G211" s="20"/>
      <c r="H211" s="23"/>
      <c r="I211" s="20"/>
      <c r="J211" s="20"/>
      <c r="K211" s="23"/>
      <c r="L211" s="20"/>
      <c r="M211" s="20"/>
      <c r="N211" s="20"/>
    </row>
    <row r="212" spans="1:14">
      <c r="A212" s="273"/>
      <c r="B212" s="351" t="s">
        <v>19</v>
      </c>
      <c r="C212" s="235">
        <f t="shared" ref="C212:D214" si="103">+C33+C45+C57+C104+C116+C128+C136+C180+C188+C196+C208</f>
        <v>1146</v>
      </c>
      <c r="D212" s="237">
        <f t="shared" si="103"/>
        <v>330</v>
      </c>
      <c r="E212" s="264"/>
      <c r="F212" s="235">
        <f t="shared" ref="F212:G214" si="104">+F33+F45+F57+F104+F116+F128+F136+F180+F188+F196+F208</f>
        <v>982</v>
      </c>
      <c r="G212" s="237">
        <f t="shared" si="104"/>
        <v>34</v>
      </c>
      <c r="H212" s="264"/>
      <c r="I212" s="235">
        <v>0</v>
      </c>
      <c r="J212" s="237">
        <v>0</v>
      </c>
      <c r="K212" s="264"/>
      <c r="L212" s="235">
        <f t="shared" ref="L212:N214" si="105">+L33+L45+L57+L104+L116+L128+L136+L180+L188+L196+L208</f>
        <v>2128</v>
      </c>
      <c r="M212" s="236">
        <f t="shared" si="105"/>
        <v>364</v>
      </c>
      <c r="N212" s="237">
        <f t="shared" si="105"/>
        <v>2492</v>
      </c>
    </row>
    <row r="213" spans="1:14">
      <c r="A213" s="275" t="s">
        <v>537</v>
      </c>
      <c r="B213" s="392" t="s">
        <v>21</v>
      </c>
      <c r="C213" s="401">
        <f t="shared" si="103"/>
        <v>412</v>
      </c>
      <c r="D213" s="406">
        <f t="shared" si="103"/>
        <v>118</v>
      </c>
      <c r="E213" s="264"/>
      <c r="F213" s="401">
        <f t="shared" si="104"/>
        <v>346</v>
      </c>
      <c r="G213" s="406">
        <f t="shared" si="104"/>
        <v>9</v>
      </c>
      <c r="H213" s="264"/>
      <c r="I213" s="401">
        <v>0</v>
      </c>
      <c r="J213" s="406">
        <v>0</v>
      </c>
      <c r="K213" s="264"/>
      <c r="L213" s="401">
        <f t="shared" si="105"/>
        <v>758</v>
      </c>
      <c r="M213" s="402">
        <f t="shared" si="105"/>
        <v>127</v>
      </c>
      <c r="N213" s="406">
        <f t="shared" si="105"/>
        <v>885</v>
      </c>
    </row>
    <row r="214" spans="1:14" ht="16.5" thickBot="1">
      <c r="A214" s="602"/>
      <c r="B214" s="393" t="s">
        <v>22</v>
      </c>
      <c r="C214" s="403">
        <f t="shared" si="103"/>
        <v>0</v>
      </c>
      <c r="D214" s="407">
        <f t="shared" si="103"/>
        <v>1</v>
      </c>
      <c r="E214" s="264"/>
      <c r="F214" s="403">
        <f t="shared" si="104"/>
        <v>2</v>
      </c>
      <c r="G214" s="407">
        <f t="shared" si="104"/>
        <v>0</v>
      </c>
      <c r="H214" s="264"/>
      <c r="I214" s="403">
        <v>0</v>
      </c>
      <c r="J214" s="407">
        <v>0</v>
      </c>
      <c r="K214" s="264"/>
      <c r="L214" s="403">
        <f t="shared" si="105"/>
        <v>2</v>
      </c>
      <c r="M214" s="404">
        <f t="shared" si="105"/>
        <v>1</v>
      </c>
      <c r="N214" s="407">
        <f t="shared" si="105"/>
        <v>3</v>
      </c>
    </row>
    <row r="215" spans="1:14" ht="16.5" thickBot="1">
      <c r="A215" s="14"/>
      <c r="C215" s="20"/>
      <c r="D215" s="20"/>
      <c r="E215" s="23"/>
      <c r="F215" s="20"/>
      <c r="G215" s="20"/>
      <c r="H215" s="23"/>
      <c r="I215" s="20"/>
      <c r="J215" s="20"/>
      <c r="K215" s="23"/>
      <c r="L215" s="20"/>
      <c r="M215" s="20"/>
      <c r="N215" s="20"/>
    </row>
    <row r="216" spans="1:14">
      <c r="A216" s="273" t="s">
        <v>518</v>
      </c>
      <c r="B216" s="84" t="s">
        <v>19</v>
      </c>
      <c r="C216" s="226">
        <v>2</v>
      </c>
      <c r="D216" s="227">
        <v>16</v>
      </c>
      <c r="E216" s="23"/>
      <c r="F216" s="226">
        <v>46</v>
      </c>
      <c r="G216" s="228">
        <v>0</v>
      </c>
      <c r="H216" s="23"/>
      <c r="I216" s="226"/>
      <c r="J216" s="228"/>
      <c r="K216" s="23"/>
      <c r="L216" s="235">
        <f>C216+F216+I216</f>
        <v>48</v>
      </c>
      <c r="M216" s="236">
        <f>D216+G216+J216</f>
        <v>16</v>
      </c>
      <c r="N216" s="237">
        <f>SUM(L216:M216)</f>
        <v>64</v>
      </c>
    </row>
    <row r="217" spans="1:14">
      <c r="A217" s="680" t="s">
        <v>488</v>
      </c>
      <c r="B217" s="85" t="s">
        <v>21</v>
      </c>
      <c r="C217" s="229">
        <v>1</v>
      </c>
      <c r="D217" s="230">
        <v>9</v>
      </c>
      <c r="E217" s="23"/>
      <c r="F217" s="229">
        <v>21</v>
      </c>
      <c r="G217" s="231">
        <v>0</v>
      </c>
      <c r="H217" s="23"/>
      <c r="I217" s="229">
        <v>0</v>
      </c>
      <c r="J217" s="231">
        <v>0</v>
      </c>
      <c r="K217" s="23"/>
      <c r="L217" s="401">
        <f t="shared" ref="L217:M218" si="106">C217+F217+I217</f>
        <v>22</v>
      </c>
      <c r="M217" s="402">
        <f t="shared" si="106"/>
        <v>9</v>
      </c>
      <c r="N217" s="406">
        <f t="shared" ref="N217:N218" si="107">SUM(L217:M217)</f>
        <v>31</v>
      </c>
    </row>
    <row r="218" spans="1:14" ht="16.5" thickBot="1">
      <c r="A218" s="602" t="s">
        <v>172</v>
      </c>
      <c r="B218" s="86" t="s">
        <v>22</v>
      </c>
      <c r="C218" s="232">
        <v>0</v>
      </c>
      <c r="D218" s="233">
        <v>0</v>
      </c>
      <c r="E218" s="23"/>
      <c r="F218" s="232">
        <v>0</v>
      </c>
      <c r="G218" s="234">
        <v>0</v>
      </c>
      <c r="H218" s="23"/>
      <c r="I218" s="232">
        <v>0</v>
      </c>
      <c r="J218" s="234">
        <v>0</v>
      </c>
      <c r="K218" s="23"/>
      <c r="L218" s="403">
        <f t="shared" si="106"/>
        <v>0</v>
      </c>
      <c r="M218" s="404">
        <f t="shared" si="106"/>
        <v>0</v>
      </c>
      <c r="N218" s="407">
        <f t="shared" si="107"/>
        <v>0</v>
      </c>
    </row>
    <row r="219" spans="1:14" ht="16.5" thickBot="1">
      <c r="A219" s="14"/>
      <c r="C219" s="20"/>
      <c r="D219" s="20"/>
      <c r="E219" s="23"/>
      <c r="F219" s="20"/>
      <c r="G219" s="20"/>
      <c r="H219" s="23"/>
      <c r="I219" s="20"/>
      <c r="J219" s="20"/>
      <c r="K219" s="23"/>
      <c r="L219" s="20"/>
      <c r="M219" s="20"/>
      <c r="N219" s="20"/>
    </row>
    <row r="220" spans="1:14">
      <c r="A220" s="273"/>
      <c r="B220" s="84" t="s">
        <v>19</v>
      </c>
      <c r="C220" s="235">
        <f t="shared" ref="C220:D222" si="108">+C216</f>
        <v>2</v>
      </c>
      <c r="D220" s="236">
        <f t="shared" si="108"/>
        <v>16</v>
      </c>
      <c r="E220" s="264"/>
      <c r="F220" s="235">
        <f t="shared" ref="F220:G222" si="109">+F216</f>
        <v>46</v>
      </c>
      <c r="G220" s="237">
        <f t="shared" si="109"/>
        <v>0</v>
      </c>
      <c r="H220" s="23"/>
      <c r="I220" s="683">
        <v>0</v>
      </c>
      <c r="J220" s="685">
        <v>0</v>
      </c>
      <c r="K220" s="23"/>
      <c r="L220" s="235">
        <f>+L216</f>
        <v>48</v>
      </c>
      <c r="M220" s="236">
        <f>+M216</f>
        <v>16</v>
      </c>
      <c r="N220" s="237">
        <f>SUM(L220:M220)</f>
        <v>64</v>
      </c>
    </row>
    <row r="221" spans="1:14">
      <c r="A221" s="275" t="s">
        <v>519</v>
      </c>
      <c r="B221" s="85" t="s">
        <v>21</v>
      </c>
      <c r="C221" s="401">
        <f t="shared" si="108"/>
        <v>1</v>
      </c>
      <c r="D221" s="402">
        <f t="shared" si="108"/>
        <v>9</v>
      </c>
      <c r="E221" s="264"/>
      <c r="F221" s="401">
        <f t="shared" si="109"/>
        <v>21</v>
      </c>
      <c r="G221" s="406">
        <f t="shared" si="109"/>
        <v>0</v>
      </c>
      <c r="H221" s="23"/>
      <c r="I221" s="686">
        <v>0</v>
      </c>
      <c r="J221" s="688">
        <v>0</v>
      </c>
      <c r="K221" s="23"/>
      <c r="L221" s="401">
        <f>+L217</f>
        <v>22</v>
      </c>
      <c r="M221" s="402">
        <f>+M217</f>
        <v>9</v>
      </c>
      <c r="N221" s="406">
        <f t="shared" ref="N221:N222" si="110">SUM(L221:M221)</f>
        <v>31</v>
      </c>
    </row>
    <row r="222" spans="1:14" ht="16.5" thickBot="1">
      <c r="A222" s="602"/>
      <c r="B222" s="86" t="s">
        <v>22</v>
      </c>
      <c r="C222" s="403">
        <f t="shared" si="108"/>
        <v>0</v>
      </c>
      <c r="D222" s="404">
        <f t="shared" si="108"/>
        <v>0</v>
      </c>
      <c r="E222" s="264"/>
      <c r="F222" s="403">
        <f t="shared" si="109"/>
        <v>0</v>
      </c>
      <c r="G222" s="407">
        <f t="shared" si="109"/>
        <v>0</v>
      </c>
      <c r="H222" s="617"/>
      <c r="I222" s="689">
        <v>0</v>
      </c>
      <c r="J222" s="691">
        <v>0</v>
      </c>
      <c r="K222" s="617"/>
      <c r="L222" s="403">
        <f t="shared" ref="L222:M222" si="111">C222+F222+I222</f>
        <v>0</v>
      </c>
      <c r="M222" s="404">
        <f t="shared" si="111"/>
        <v>0</v>
      </c>
      <c r="N222" s="407">
        <f t="shared" si="110"/>
        <v>0</v>
      </c>
    </row>
    <row r="223" spans="1:14" ht="16.5" thickBot="1">
      <c r="A223" s="899"/>
      <c r="B223" s="721"/>
      <c r="C223" s="617"/>
      <c r="D223" s="768"/>
      <c r="E223" s="617"/>
      <c r="F223" s="780"/>
      <c r="G223" s="761"/>
      <c r="H223" s="617"/>
      <c r="I223" s="617"/>
      <c r="J223" s="768"/>
      <c r="K223" s="617"/>
      <c r="L223" s="780"/>
      <c r="M223" s="18"/>
      <c r="N223" s="21"/>
    </row>
    <row r="224" spans="1:14">
      <c r="A224" s="273"/>
      <c r="B224" s="351" t="s">
        <v>19</v>
      </c>
      <c r="C224" s="235">
        <f>C212+C220</f>
        <v>1148</v>
      </c>
      <c r="D224" s="237">
        <f t="shared" ref="D224:G224" si="112">+D212+D220</f>
        <v>346</v>
      </c>
      <c r="E224" s="264">
        <f t="shared" si="112"/>
        <v>0</v>
      </c>
      <c r="F224" s="235">
        <f t="shared" si="112"/>
        <v>1028</v>
      </c>
      <c r="G224" s="237">
        <f t="shared" si="112"/>
        <v>34</v>
      </c>
      <c r="H224" s="264"/>
      <c r="I224" s="235">
        <f>+I212+I220</f>
        <v>0</v>
      </c>
      <c r="J224" s="237">
        <f>+J212+J220</f>
        <v>0</v>
      </c>
      <c r="K224" s="264"/>
      <c r="L224" s="235">
        <f>+L212+L220</f>
        <v>2176</v>
      </c>
      <c r="M224" s="236">
        <f>+M212+M220</f>
        <v>380</v>
      </c>
      <c r="N224" s="237">
        <f>SUM(L224:M224)</f>
        <v>2556</v>
      </c>
    </row>
    <row r="225" spans="1:14">
      <c r="A225" s="275" t="s">
        <v>520</v>
      </c>
      <c r="B225" s="392" t="s">
        <v>21</v>
      </c>
      <c r="C225" s="401">
        <f t="shared" ref="C225:G226" si="113">+C213+C221</f>
        <v>413</v>
      </c>
      <c r="D225" s="406">
        <f t="shared" si="113"/>
        <v>127</v>
      </c>
      <c r="E225" s="264">
        <f t="shared" si="113"/>
        <v>0</v>
      </c>
      <c r="F225" s="401">
        <f t="shared" si="113"/>
        <v>367</v>
      </c>
      <c r="G225" s="406">
        <f t="shared" si="113"/>
        <v>9</v>
      </c>
      <c r="H225" s="264"/>
      <c r="I225" s="401">
        <f t="shared" ref="I225:J226" si="114">+I213+I221</f>
        <v>0</v>
      </c>
      <c r="J225" s="406">
        <f t="shared" si="114"/>
        <v>0</v>
      </c>
      <c r="K225" s="264"/>
      <c r="L225" s="401">
        <f t="shared" ref="L225:M226" si="115">+L213+L221</f>
        <v>780</v>
      </c>
      <c r="M225" s="402">
        <f t="shared" si="115"/>
        <v>136</v>
      </c>
      <c r="N225" s="406">
        <f t="shared" ref="N225:N226" si="116">SUM(L225:M225)</f>
        <v>916</v>
      </c>
    </row>
    <row r="226" spans="1:14" ht="16.5" thickBot="1">
      <c r="A226" s="602"/>
      <c r="B226" s="393" t="s">
        <v>22</v>
      </c>
      <c r="C226" s="403">
        <f t="shared" si="113"/>
        <v>0</v>
      </c>
      <c r="D226" s="407">
        <f t="shared" si="113"/>
        <v>1</v>
      </c>
      <c r="E226" s="264">
        <f t="shared" si="113"/>
        <v>0</v>
      </c>
      <c r="F226" s="403">
        <f t="shared" si="113"/>
        <v>2</v>
      </c>
      <c r="G226" s="407">
        <f t="shared" si="113"/>
        <v>0</v>
      </c>
      <c r="H226" s="264"/>
      <c r="I226" s="403">
        <f t="shared" si="114"/>
        <v>0</v>
      </c>
      <c r="J226" s="407">
        <f t="shared" si="114"/>
        <v>0</v>
      </c>
      <c r="K226" s="264"/>
      <c r="L226" s="403">
        <f t="shared" si="115"/>
        <v>2</v>
      </c>
      <c r="M226" s="404">
        <f t="shared" si="115"/>
        <v>1</v>
      </c>
      <c r="N226" s="407">
        <f t="shared" si="116"/>
        <v>3</v>
      </c>
    </row>
    <row r="227" spans="1:14" ht="16.5" thickBot="1">
      <c r="A227" s="633"/>
      <c r="B227" s="24"/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</row>
    <row r="228" spans="1:14">
      <c r="A228" s="1194" t="s">
        <v>1037</v>
      </c>
      <c r="B228" s="84" t="s">
        <v>19</v>
      </c>
      <c r="C228" s="235">
        <f t="shared" ref="C228:D230" si="117">C224</f>
        <v>1148</v>
      </c>
      <c r="D228" s="236">
        <f t="shared" si="117"/>
        <v>346</v>
      </c>
      <c r="E228" s="264"/>
      <c r="F228" s="235">
        <f t="shared" ref="F228:G230" si="118">F224</f>
        <v>1028</v>
      </c>
      <c r="G228" s="237">
        <f t="shared" si="118"/>
        <v>34</v>
      </c>
      <c r="H228" s="264"/>
      <c r="I228" s="235">
        <f t="shared" ref="I228:J230" si="119">I224</f>
        <v>0</v>
      </c>
      <c r="J228" s="237">
        <f t="shared" si="119"/>
        <v>0</v>
      </c>
      <c r="K228" s="264"/>
      <c r="L228" s="235">
        <f t="shared" ref="L228:M230" si="120">C228+F228+I228</f>
        <v>2176</v>
      </c>
      <c r="M228" s="236">
        <f t="shared" si="120"/>
        <v>380</v>
      </c>
      <c r="N228" s="237">
        <f t="shared" ref="N228:N230" si="121">SUM(L228:M228)</f>
        <v>2556</v>
      </c>
    </row>
    <row r="229" spans="1:14">
      <c r="A229" s="1195"/>
      <c r="B229" s="85" t="s">
        <v>21</v>
      </c>
      <c r="C229" s="401">
        <f t="shared" si="117"/>
        <v>413</v>
      </c>
      <c r="D229" s="402">
        <f t="shared" si="117"/>
        <v>127</v>
      </c>
      <c r="E229" s="264"/>
      <c r="F229" s="401">
        <f t="shared" si="118"/>
        <v>367</v>
      </c>
      <c r="G229" s="406">
        <f t="shared" si="118"/>
        <v>9</v>
      </c>
      <c r="H229" s="264"/>
      <c r="I229" s="401">
        <f t="shared" si="119"/>
        <v>0</v>
      </c>
      <c r="J229" s="406">
        <f t="shared" si="119"/>
        <v>0</v>
      </c>
      <c r="K229" s="264"/>
      <c r="L229" s="401">
        <f t="shared" si="120"/>
        <v>780</v>
      </c>
      <c r="M229" s="402">
        <f t="shared" si="120"/>
        <v>136</v>
      </c>
      <c r="N229" s="406">
        <f t="shared" si="121"/>
        <v>916</v>
      </c>
    </row>
    <row r="230" spans="1:14" ht="16.5" thickBot="1">
      <c r="A230" s="1196"/>
      <c r="B230" s="86" t="s">
        <v>22</v>
      </c>
      <c r="C230" s="403">
        <f t="shared" si="117"/>
        <v>0</v>
      </c>
      <c r="D230" s="404">
        <f t="shared" si="117"/>
        <v>1</v>
      </c>
      <c r="E230" s="264"/>
      <c r="F230" s="403">
        <f t="shared" si="118"/>
        <v>2</v>
      </c>
      <c r="G230" s="407">
        <f t="shared" si="118"/>
        <v>0</v>
      </c>
      <c r="H230" s="264"/>
      <c r="I230" s="403">
        <f t="shared" si="119"/>
        <v>0</v>
      </c>
      <c r="J230" s="407">
        <f t="shared" si="119"/>
        <v>0</v>
      </c>
      <c r="K230" s="264"/>
      <c r="L230" s="403">
        <f t="shared" si="120"/>
        <v>2</v>
      </c>
      <c r="M230" s="404">
        <f t="shared" si="120"/>
        <v>1</v>
      </c>
      <c r="N230" s="407">
        <f t="shared" si="121"/>
        <v>3</v>
      </c>
    </row>
    <row r="231" spans="1:14">
      <c r="A231" s="89" t="s">
        <v>40</v>
      </c>
      <c r="B231" s="24"/>
      <c r="C231" s="25"/>
      <c r="D231" s="25"/>
      <c r="E231" s="25"/>
      <c r="F231" s="25"/>
      <c r="G231" s="25"/>
      <c r="H231" s="25"/>
      <c r="I231" s="25"/>
      <c r="J231" s="25"/>
      <c r="K231" s="25"/>
    </row>
    <row r="232" spans="1:14">
      <c r="A232" s="89"/>
      <c r="B232" s="24"/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1:14">
      <c r="A233" s="89" t="s">
        <v>115</v>
      </c>
      <c r="B233" s="24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</row>
    <row r="234" spans="1:14">
      <c r="A234" s="89" t="s">
        <v>116</v>
      </c>
      <c r="B234" s="24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</row>
    <row r="235" spans="1:14">
      <c r="A235" s="154" t="s">
        <v>123</v>
      </c>
      <c r="B235" s="24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</row>
    <row r="236" spans="1:14">
      <c r="A236" s="154" t="s">
        <v>340</v>
      </c>
      <c r="B236" s="24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</row>
    <row r="238" spans="1:14" ht="18.75">
      <c r="A238" s="1130" t="s">
        <v>26</v>
      </c>
      <c r="B238" s="1130"/>
      <c r="C238" s="1130"/>
      <c r="D238" s="1130"/>
      <c r="E238" s="1130"/>
      <c r="F238" s="1130"/>
      <c r="G238" s="1130"/>
      <c r="H238" s="1130"/>
      <c r="I238" s="1130"/>
      <c r="J238" s="1130"/>
      <c r="K238" s="1130"/>
      <c r="L238" s="1130"/>
      <c r="M238" s="1130"/>
      <c r="N238" s="1130"/>
    </row>
    <row r="239" spans="1:14" ht="16.5" thickBot="1">
      <c r="A239" s="1112" t="s">
        <v>27</v>
      </c>
      <c r="B239" s="1112"/>
      <c r="C239" s="1112"/>
      <c r="D239" s="1112"/>
      <c r="E239" s="1112"/>
      <c r="F239" s="1112"/>
      <c r="G239" s="1112"/>
      <c r="H239" s="1112"/>
      <c r="I239" s="1112"/>
      <c r="J239" s="1112"/>
      <c r="K239" s="1112"/>
      <c r="L239" s="1112"/>
      <c r="M239" s="1112"/>
      <c r="N239" s="1112"/>
    </row>
    <row r="240" spans="1:14" ht="24" thickBot="1">
      <c r="A240" s="1142" t="s">
        <v>52</v>
      </c>
      <c r="B240" s="1143"/>
      <c r="C240" s="1143"/>
      <c r="D240" s="1143"/>
      <c r="E240" s="1143"/>
      <c r="F240" s="1143"/>
      <c r="G240" s="1143"/>
      <c r="H240" s="1143"/>
      <c r="I240" s="1143"/>
      <c r="J240" s="1143"/>
      <c r="K240" s="1143"/>
      <c r="L240" s="1143"/>
      <c r="M240" s="1143"/>
      <c r="N240" s="1144"/>
    </row>
    <row r="241" spans="1:14" ht="8.25" customHeight="1" thickBot="1">
      <c r="A241" s="241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</row>
    <row r="242" spans="1:14" ht="16.5">
      <c r="A242" s="315" t="s">
        <v>325</v>
      </c>
      <c r="B242" s="41"/>
      <c r="C242" s="41" t="s">
        <v>343</v>
      </c>
      <c r="D242" s="41"/>
      <c r="E242" s="41"/>
      <c r="F242" s="41"/>
      <c r="G242" s="41"/>
      <c r="H242" s="41"/>
      <c r="I242" s="41"/>
      <c r="J242" s="41"/>
      <c r="K242" s="41"/>
      <c r="L242" s="34"/>
      <c r="M242" s="34"/>
      <c r="N242" s="35"/>
    </row>
    <row r="243" spans="1:14" ht="17.25" thickBot="1">
      <c r="A243" s="465" t="s">
        <v>150</v>
      </c>
      <c r="B243" s="44"/>
      <c r="C243" s="44" t="s">
        <v>344</v>
      </c>
      <c r="D243" s="44"/>
      <c r="E243" s="44"/>
      <c r="F243" s="44"/>
      <c r="G243" s="44"/>
      <c r="H243" s="44"/>
      <c r="I243" s="44"/>
      <c r="J243" s="44"/>
      <c r="K243" s="44"/>
      <c r="L243" s="37"/>
      <c r="M243" s="37"/>
      <c r="N243" s="38"/>
    </row>
    <row r="244" spans="1:14" ht="9.75" customHeight="1" thickBot="1">
      <c r="A244" s="241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</row>
    <row r="245" spans="1:14" ht="17.25" thickBot="1">
      <c r="A245" s="241"/>
      <c r="B245" s="32"/>
      <c r="C245" s="58" t="s">
        <v>188</v>
      </c>
      <c r="D245" s="59"/>
      <c r="E245" s="59"/>
      <c r="F245" s="59"/>
      <c r="G245" s="59"/>
      <c r="H245" s="59"/>
      <c r="I245" s="59"/>
      <c r="J245" s="59"/>
      <c r="K245" s="59"/>
      <c r="L245" s="130"/>
      <c r="M245" s="39"/>
      <c r="N245" s="32"/>
    </row>
    <row r="246" spans="1:14" ht="7.5" customHeight="1" thickBot="1">
      <c r="A246" s="242"/>
    </row>
    <row r="247" spans="1:14" ht="19.5" thickBot="1">
      <c r="A247" s="242"/>
      <c r="B247" s="7"/>
      <c r="C247" s="1189" t="s">
        <v>42</v>
      </c>
      <c r="D247" s="1190"/>
      <c r="E247" s="60"/>
      <c r="F247" s="1140" t="s">
        <v>34</v>
      </c>
      <c r="G247" s="1141"/>
      <c r="H247" s="60"/>
      <c r="I247" s="1140" t="s">
        <v>35</v>
      </c>
      <c r="J247" s="1141"/>
      <c r="K247" s="60"/>
      <c r="L247" s="69"/>
      <c r="M247" s="70" t="s">
        <v>9</v>
      </c>
      <c r="N247" s="53"/>
    </row>
    <row r="248" spans="1:14" ht="48" thickBot="1">
      <c r="A248" s="90" t="s">
        <v>39</v>
      </c>
      <c r="B248" s="46"/>
      <c r="C248" s="54" t="s">
        <v>41</v>
      </c>
      <c r="D248" s="57" t="s">
        <v>32</v>
      </c>
      <c r="E248" s="50"/>
      <c r="F248" s="54" t="s">
        <v>15</v>
      </c>
      <c r="G248" s="57" t="s">
        <v>32</v>
      </c>
      <c r="H248" s="50"/>
      <c r="I248" s="54" t="s">
        <v>15</v>
      </c>
      <c r="J248" s="57" t="s">
        <v>32</v>
      </c>
      <c r="K248" s="50"/>
      <c r="L248" s="54" t="s">
        <v>15</v>
      </c>
      <c r="M248" s="56" t="s">
        <v>32</v>
      </c>
      <c r="N248" s="71" t="s">
        <v>9</v>
      </c>
    </row>
    <row r="249" spans="1:14" ht="9" customHeight="1" thickBot="1">
      <c r="A249" s="20"/>
      <c r="E249" s="4"/>
      <c r="H249" s="4"/>
      <c r="K249" s="4"/>
    </row>
    <row r="250" spans="1:14" ht="16.5" thickBot="1">
      <c r="A250" s="1034"/>
      <c r="B250" s="308" t="s">
        <v>19</v>
      </c>
      <c r="C250" s="411">
        <v>0</v>
      </c>
      <c r="D250" s="412">
        <v>0</v>
      </c>
      <c r="E250" s="414"/>
      <c r="F250" s="411">
        <v>21</v>
      </c>
      <c r="G250" s="413">
        <v>6</v>
      </c>
      <c r="H250" s="414"/>
      <c r="I250" s="411">
        <v>0</v>
      </c>
      <c r="J250" s="413">
        <v>0</v>
      </c>
      <c r="K250" s="414"/>
      <c r="L250" s="415">
        <f t="shared" ref="L250:M288" si="122">C250+F250+I250</f>
        <v>21</v>
      </c>
      <c r="M250" s="416">
        <f t="shared" si="122"/>
        <v>6</v>
      </c>
      <c r="N250" s="416">
        <f t="shared" ref="N250:N288" si="123">L250+M250</f>
        <v>27</v>
      </c>
    </row>
    <row r="251" spans="1:14" ht="16.5" thickBot="1">
      <c r="A251" s="1035" t="s">
        <v>1002</v>
      </c>
      <c r="B251" s="312" t="s">
        <v>21</v>
      </c>
      <c r="C251" s="418">
        <v>0</v>
      </c>
      <c r="D251" s="419">
        <v>0</v>
      </c>
      <c r="E251" s="414"/>
      <c r="F251" s="418">
        <v>19</v>
      </c>
      <c r="G251" s="420">
        <v>6</v>
      </c>
      <c r="H251" s="414"/>
      <c r="I251" s="411">
        <v>0</v>
      </c>
      <c r="J251" s="413">
        <v>0</v>
      </c>
      <c r="K251" s="414"/>
      <c r="L251" s="415">
        <f t="shared" si="122"/>
        <v>19</v>
      </c>
      <c r="M251" s="416">
        <f t="shared" si="122"/>
        <v>6</v>
      </c>
      <c r="N251" s="416">
        <f t="shared" si="123"/>
        <v>25</v>
      </c>
    </row>
    <row r="252" spans="1:14" ht="16.5" thickBot="1">
      <c r="A252" s="1036" t="s">
        <v>1003</v>
      </c>
      <c r="B252" s="313" t="s">
        <v>22</v>
      </c>
      <c r="C252" s="424">
        <v>0</v>
      </c>
      <c r="D252" s="425">
        <v>0</v>
      </c>
      <c r="E252" s="414"/>
      <c r="F252" s="424">
        <v>0</v>
      </c>
      <c r="G252" s="426">
        <v>0</v>
      </c>
      <c r="H252" s="414"/>
      <c r="I252" s="411">
        <v>0</v>
      </c>
      <c r="J252" s="413">
        <v>0</v>
      </c>
      <c r="K252" s="414"/>
      <c r="L252" s="415">
        <f t="shared" si="122"/>
        <v>0</v>
      </c>
      <c r="M252" s="416">
        <f t="shared" si="122"/>
        <v>0</v>
      </c>
      <c r="N252" s="416">
        <f t="shared" si="123"/>
        <v>0</v>
      </c>
    </row>
    <row r="253" spans="1:14" ht="10.5" customHeight="1" thickBot="1">
      <c r="A253" s="1035"/>
      <c r="B253" s="3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5"/>
      <c r="M253" s="416"/>
      <c r="N253" s="416"/>
    </row>
    <row r="254" spans="1:14" ht="16.5" thickBot="1">
      <c r="A254" s="1034"/>
      <c r="B254" s="308" t="s">
        <v>19</v>
      </c>
      <c r="C254" s="411">
        <v>0</v>
      </c>
      <c r="D254" s="412">
        <v>0</v>
      </c>
      <c r="E254" s="414"/>
      <c r="F254" s="411">
        <v>0</v>
      </c>
      <c r="G254" s="413">
        <v>2</v>
      </c>
      <c r="H254" s="414"/>
      <c r="I254" s="411">
        <v>0</v>
      </c>
      <c r="J254" s="413">
        <v>0</v>
      </c>
      <c r="K254" s="414"/>
      <c r="L254" s="415">
        <f t="shared" si="122"/>
        <v>0</v>
      </c>
      <c r="M254" s="416">
        <f t="shared" si="122"/>
        <v>2</v>
      </c>
      <c r="N254" s="416">
        <f t="shared" si="123"/>
        <v>2</v>
      </c>
    </row>
    <row r="255" spans="1:14" ht="16.5" thickBot="1">
      <c r="A255" s="1009" t="s">
        <v>1004</v>
      </c>
      <c r="B255" s="312" t="s">
        <v>21</v>
      </c>
      <c r="C255" s="418">
        <v>0</v>
      </c>
      <c r="D255" s="419">
        <v>0</v>
      </c>
      <c r="E255" s="414"/>
      <c r="F255" s="418">
        <v>0</v>
      </c>
      <c r="G255" s="420">
        <v>1</v>
      </c>
      <c r="H255" s="414"/>
      <c r="I255" s="411">
        <v>0</v>
      </c>
      <c r="J255" s="413">
        <v>0</v>
      </c>
      <c r="K255" s="414"/>
      <c r="L255" s="415">
        <f t="shared" si="122"/>
        <v>0</v>
      </c>
      <c r="M255" s="416">
        <f t="shared" si="122"/>
        <v>1</v>
      </c>
      <c r="N255" s="416">
        <f t="shared" si="123"/>
        <v>1</v>
      </c>
    </row>
    <row r="256" spans="1:14" ht="16.5" thickBot="1">
      <c r="A256" s="1036" t="s">
        <v>1005</v>
      </c>
      <c r="B256" s="313" t="s">
        <v>22</v>
      </c>
      <c r="C256" s="424">
        <v>0</v>
      </c>
      <c r="D256" s="425">
        <v>0</v>
      </c>
      <c r="E256" s="414"/>
      <c r="F256" s="424">
        <v>0</v>
      </c>
      <c r="G256" s="426">
        <v>0</v>
      </c>
      <c r="H256" s="414"/>
      <c r="I256" s="411">
        <v>0</v>
      </c>
      <c r="J256" s="413">
        <v>0</v>
      </c>
      <c r="K256" s="414"/>
      <c r="L256" s="415">
        <f t="shared" si="122"/>
        <v>0</v>
      </c>
      <c r="M256" s="416">
        <f t="shared" si="122"/>
        <v>0</v>
      </c>
      <c r="N256" s="416">
        <f t="shared" si="123"/>
        <v>0</v>
      </c>
    </row>
    <row r="257" spans="1:14" ht="6.75" customHeight="1" thickBot="1">
      <c r="A257" s="1035"/>
      <c r="B257" s="314"/>
      <c r="C257" s="414"/>
      <c r="D257" s="414"/>
      <c r="E257" s="414"/>
      <c r="F257" s="414"/>
      <c r="G257" s="414"/>
      <c r="H257" s="414"/>
      <c r="I257" s="414"/>
      <c r="J257" s="414"/>
      <c r="K257" s="414"/>
      <c r="L257" s="415"/>
      <c r="M257" s="416"/>
      <c r="N257" s="416"/>
    </row>
    <row r="258" spans="1:14" ht="15.75" customHeight="1" thickBot="1">
      <c r="A258" s="1034"/>
      <c r="B258" s="308" t="s">
        <v>19</v>
      </c>
      <c r="C258" s="411">
        <v>25</v>
      </c>
      <c r="D258" s="412">
        <v>1</v>
      </c>
      <c r="E258" s="414"/>
      <c r="F258" s="411">
        <v>16</v>
      </c>
      <c r="G258" s="413">
        <v>1</v>
      </c>
      <c r="H258" s="414"/>
      <c r="I258" s="411">
        <v>0</v>
      </c>
      <c r="J258" s="413">
        <v>0</v>
      </c>
      <c r="K258" s="414"/>
      <c r="L258" s="415">
        <f t="shared" si="122"/>
        <v>41</v>
      </c>
      <c r="M258" s="416">
        <f t="shared" si="122"/>
        <v>2</v>
      </c>
      <c r="N258" s="416">
        <f t="shared" si="123"/>
        <v>43</v>
      </c>
    </row>
    <row r="259" spans="1:14" ht="16.5" thickBot="1">
      <c r="A259" s="1009" t="s">
        <v>1006</v>
      </c>
      <c r="B259" s="312" t="s">
        <v>21</v>
      </c>
      <c r="C259" s="418">
        <v>23</v>
      </c>
      <c r="D259" s="419">
        <v>0</v>
      </c>
      <c r="E259" s="414"/>
      <c r="F259" s="418">
        <v>14</v>
      </c>
      <c r="G259" s="420">
        <v>1</v>
      </c>
      <c r="H259" s="414"/>
      <c r="I259" s="411">
        <v>0</v>
      </c>
      <c r="J259" s="413">
        <v>0</v>
      </c>
      <c r="K259" s="414"/>
      <c r="L259" s="415">
        <f t="shared" si="122"/>
        <v>37</v>
      </c>
      <c r="M259" s="416">
        <f t="shared" si="122"/>
        <v>1</v>
      </c>
      <c r="N259" s="416">
        <f t="shared" si="123"/>
        <v>38</v>
      </c>
    </row>
    <row r="260" spans="1:14" ht="16.5" thickBot="1">
      <c r="A260" s="1036"/>
      <c r="B260" s="313" t="s">
        <v>22</v>
      </c>
      <c r="C260" s="424">
        <v>0</v>
      </c>
      <c r="D260" s="425">
        <v>0</v>
      </c>
      <c r="E260" s="414"/>
      <c r="F260" s="424">
        <v>0</v>
      </c>
      <c r="G260" s="426">
        <v>0</v>
      </c>
      <c r="H260" s="414"/>
      <c r="I260" s="411">
        <v>0</v>
      </c>
      <c r="J260" s="413">
        <v>0</v>
      </c>
      <c r="K260" s="414"/>
      <c r="L260" s="415">
        <f t="shared" si="122"/>
        <v>0</v>
      </c>
      <c r="M260" s="416">
        <f t="shared" si="122"/>
        <v>0</v>
      </c>
      <c r="N260" s="416">
        <f t="shared" si="123"/>
        <v>0</v>
      </c>
    </row>
    <row r="261" spans="1:14" ht="9" customHeight="1" thickBot="1">
      <c r="A261" s="1035"/>
      <c r="B261" s="314"/>
      <c r="C261" s="414"/>
      <c r="D261" s="414"/>
      <c r="E261" s="414"/>
      <c r="F261" s="414"/>
      <c r="G261" s="414"/>
      <c r="H261" s="414"/>
      <c r="I261" s="414"/>
      <c r="J261" s="414"/>
      <c r="K261" s="414"/>
      <c r="L261" s="415"/>
      <c r="M261" s="416"/>
      <c r="N261" s="416"/>
    </row>
    <row r="262" spans="1:14" ht="16.5" thickBot="1">
      <c r="A262" s="1034"/>
      <c r="B262" s="308" t="s">
        <v>19</v>
      </c>
      <c r="C262" s="411">
        <v>32</v>
      </c>
      <c r="D262" s="412">
        <v>3</v>
      </c>
      <c r="E262" s="414"/>
      <c r="F262" s="411">
        <v>37</v>
      </c>
      <c r="G262" s="413">
        <v>0</v>
      </c>
      <c r="H262" s="414"/>
      <c r="I262" s="411">
        <v>0</v>
      </c>
      <c r="J262" s="413">
        <v>0</v>
      </c>
      <c r="K262" s="414"/>
      <c r="L262" s="415">
        <f t="shared" si="122"/>
        <v>69</v>
      </c>
      <c r="M262" s="416">
        <f t="shared" si="122"/>
        <v>3</v>
      </c>
      <c r="N262" s="416">
        <f t="shared" si="123"/>
        <v>72</v>
      </c>
    </row>
    <row r="263" spans="1:14" ht="16.5" thickBot="1">
      <c r="A263" s="1009" t="s">
        <v>1007</v>
      </c>
      <c r="B263" s="312" t="s">
        <v>21</v>
      </c>
      <c r="C263" s="418">
        <v>28</v>
      </c>
      <c r="D263" s="419">
        <v>2</v>
      </c>
      <c r="E263" s="414"/>
      <c r="F263" s="418">
        <v>35</v>
      </c>
      <c r="G263" s="420">
        <v>0</v>
      </c>
      <c r="H263" s="414"/>
      <c r="I263" s="411">
        <v>0</v>
      </c>
      <c r="J263" s="413">
        <v>0</v>
      </c>
      <c r="K263" s="414"/>
      <c r="L263" s="415">
        <f t="shared" si="122"/>
        <v>63</v>
      </c>
      <c r="M263" s="416">
        <f t="shared" si="122"/>
        <v>2</v>
      </c>
      <c r="N263" s="416">
        <f t="shared" si="123"/>
        <v>65</v>
      </c>
    </row>
    <row r="264" spans="1:14" ht="16.5" thickBot="1">
      <c r="A264" s="1036"/>
      <c r="B264" s="313" t="s">
        <v>22</v>
      </c>
      <c r="C264" s="424">
        <v>0</v>
      </c>
      <c r="D264" s="425">
        <v>0</v>
      </c>
      <c r="E264" s="414"/>
      <c r="F264" s="424">
        <v>0</v>
      </c>
      <c r="G264" s="426">
        <v>0</v>
      </c>
      <c r="H264" s="414"/>
      <c r="I264" s="411">
        <v>0</v>
      </c>
      <c r="J264" s="413">
        <v>0</v>
      </c>
      <c r="K264" s="414"/>
      <c r="L264" s="415">
        <f t="shared" si="122"/>
        <v>0</v>
      </c>
      <c r="M264" s="416">
        <f t="shared" si="122"/>
        <v>0</v>
      </c>
      <c r="N264" s="416">
        <f t="shared" si="123"/>
        <v>0</v>
      </c>
    </row>
    <row r="265" spans="1:14" ht="6.75" customHeight="1" thickBot="1">
      <c r="A265" s="1035"/>
      <c r="B265" s="314"/>
      <c r="C265" s="414"/>
      <c r="D265" s="414"/>
      <c r="E265" s="414"/>
      <c r="F265" s="414"/>
      <c r="G265" s="414"/>
      <c r="H265" s="414"/>
      <c r="I265" s="414"/>
      <c r="J265" s="414"/>
      <c r="K265" s="414"/>
      <c r="L265" s="415"/>
      <c r="M265" s="416"/>
      <c r="N265" s="416"/>
    </row>
    <row r="266" spans="1:14" ht="16.5" thickBot="1">
      <c r="A266" s="1034"/>
      <c r="B266" s="308" t="s">
        <v>19</v>
      </c>
      <c r="C266" s="411">
        <v>34</v>
      </c>
      <c r="D266" s="412">
        <v>0</v>
      </c>
      <c r="E266" s="414"/>
      <c r="F266" s="411">
        <v>33</v>
      </c>
      <c r="G266" s="413">
        <v>0</v>
      </c>
      <c r="H266" s="414"/>
      <c r="I266" s="411">
        <v>0</v>
      </c>
      <c r="J266" s="413">
        <v>0</v>
      </c>
      <c r="K266" s="414"/>
      <c r="L266" s="415">
        <f t="shared" si="122"/>
        <v>67</v>
      </c>
      <c r="M266" s="416">
        <f t="shared" si="122"/>
        <v>0</v>
      </c>
      <c r="N266" s="416">
        <f t="shared" si="123"/>
        <v>67</v>
      </c>
    </row>
    <row r="267" spans="1:14" ht="16.5" thickBot="1">
      <c r="A267" s="1009" t="s">
        <v>1008</v>
      </c>
      <c r="B267" s="312" t="s">
        <v>21</v>
      </c>
      <c r="C267" s="418">
        <v>31</v>
      </c>
      <c r="D267" s="419">
        <v>0</v>
      </c>
      <c r="E267" s="414"/>
      <c r="F267" s="418">
        <v>29</v>
      </c>
      <c r="G267" s="420">
        <v>0</v>
      </c>
      <c r="H267" s="414"/>
      <c r="I267" s="411">
        <v>0</v>
      </c>
      <c r="J267" s="413">
        <v>0</v>
      </c>
      <c r="K267" s="414"/>
      <c r="L267" s="415">
        <f t="shared" si="122"/>
        <v>60</v>
      </c>
      <c r="M267" s="416">
        <f t="shared" si="122"/>
        <v>0</v>
      </c>
      <c r="N267" s="416">
        <f t="shared" si="123"/>
        <v>60</v>
      </c>
    </row>
    <row r="268" spans="1:14" ht="16.5" thickBot="1">
      <c r="A268" s="1036"/>
      <c r="B268" s="313" t="s">
        <v>22</v>
      </c>
      <c r="C268" s="424">
        <v>0</v>
      </c>
      <c r="D268" s="425">
        <v>0</v>
      </c>
      <c r="E268" s="414"/>
      <c r="F268" s="424">
        <v>0</v>
      </c>
      <c r="G268" s="426">
        <v>0</v>
      </c>
      <c r="H268" s="414"/>
      <c r="I268" s="411">
        <v>0</v>
      </c>
      <c r="J268" s="413">
        <v>0</v>
      </c>
      <c r="K268" s="414"/>
      <c r="L268" s="415">
        <f t="shared" si="122"/>
        <v>0</v>
      </c>
      <c r="M268" s="416">
        <f t="shared" si="122"/>
        <v>0</v>
      </c>
      <c r="N268" s="416">
        <f t="shared" si="123"/>
        <v>0</v>
      </c>
    </row>
    <row r="269" spans="1:14" ht="7.5" customHeight="1" thickBot="1">
      <c r="A269" s="1035"/>
      <c r="B269" s="3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5"/>
      <c r="M269" s="416"/>
      <c r="N269" s="416"/>
    </row>
    <row r="270" spans="1:14" ht="16.5" thickBot="1">
      <c r="A270" s="1034"/>
      <c r="B270" s="308" t="s">
        <v>19</v>
      </c>
      <c r="C270" s="411">
        <v>0</v>
      </c>
      <c r="D270" s="412">
        <v>0</v>
      </c>
      <c r="E270" s="414"/>
      <c r="F270" s="411">
        <v>0</v>
      </c>
      <c r="G270" s="413">
        <v>1</v>
      </c>
      <c r="H270" s="414"/>
      <c r="I270" s="411">
        <v>0</v>
      </c>
      <c r="J270" s="1011">
        <v>0</v>
      </c>
      <c r="K270" s="414"/>
      <c r="L270" s="1012">
        <f t="shared" ref="L270:M272" si="124">C270+F270+I270</f>
        <v>0</v>
      </c>
      <c r="M270" s="1013">
        <f t="shared" si="124"/>
        <v>1</v>
      </c>
      <c r="N270" s="1013">
        <f>L270+M270</f>
        <v>1</v>
      </c>
    </row>
    <row r="271" spans="1:14" ht="16.5" thickBot="1">
      <c r="A271" s="1009" t="s">
        <v>1009</v>
      </c>
      <c r="B271" s="312" t="s">
        <v>21</v>
      </c>
      <c r="C271" s="418">
        <v>0</v>
      </c>
      <c r="D271" s="419">
        <v>0</v>
      </c>
      <c r="E271" s="414"/>
      <c r="F271" s="418">
        <v>0</v>
      </c>
      <c r="G271" s="420">
        <v>0</v>
      </c>
      <c r="H271" s="414"/>
      <c r="I271" s="418">
        <v>0</v>
      </c>
      <c r="J271" s="420">
        <v>0</v>
      </c>
      <c r="K271" s="414"/>
      <c r="L271" s="415">
        <f t="shared" si="124"/>
        <v>0</v>
      </c>
      <c r="M271" s="416">
        <f t="shared" si="124"/>
        <v>0</v>
      </c>
      <c r="N271" s="416">
        <f>L271+M271</f>
        <v>0</v>
      </c>
    </row>
    <row r="272" spans="1:14" ht="16.5" thickBot="1">
      <c r="A272" s="1036"/>
      <c r="B272" s="313" t="s">
        <v>22</v>
      </c>
      <c r="C272" s="424">
        <v>0</v>
      </c>
      <c r="D272" s="425">
        <v>0</v>
      </c>
      <c r="E272" s="414"/>
      <c r="F272" s="424">
        <v>0</v>
      </c>
      <c r="G272" s="426">
        <v>0</v>
      </c>
      <c r="H272" s="414"/>
      <c r="I272" s="424">
        <v>0</v>
      </c>
      <c r="J272" s="426">
        <v>0</v>
      </c>
      <c r="K272" s="414"/>
      <c r="L272" s="415">
        <f t="shared" si="124"/>
        <v>0</v>
      </c>
      <c r="M272" s="416">
        <f t="shared" si="124"/>
        <v>0</v>
      </c>
      <c r="N272" s="416">
        <f>L272+M272</f>
        <v>0</v>
      </c>
    </row>
    <row r="273" spans="1:18" ht="7.5" customHeight="1" thickBot="1">
      <c r="A273" s="1035"/>
      <c r="B273" s="314"/>
      <c r="C273" s="414"/>
      <c r="D273" s="414"/>
      <c r="E273" s="414"/>
      <c r="F273" s="414"/>
      <c r="G273" s="414"/>
      <c r="H273" s="414"/>
      <c r="I273" s="414"/>
      <c r="J273" s="414"/>
      <c r="K273" s="414"/>
      <c r="L273" s="415"/>
      <c r="M273" s="416"/>
      <c r="N273" s="416"/>
    </row>
    <row r="274" spans="1:18" ht="16.5" thickBot="1">
      <c r="A274" s="1034"/>
      <c r="B274" s="308" t="s">
        <v>19</v>
      </c>
      <c r="C274" s="411">
        <v>37</v>
      </c>
      <c r="D274" s="412">
        <v>2</v>
      </c>
      <c r="E274" s="414"/>
      <c r="F274" s="411">
        <v>33</v>
      </c>
      <c r="G274" s="413">
        <v>0</v>
      </c>
      <c r="H274" s="414"/>
      <c r="I274" s="411">
        <v>0</v>
      </c>
      <c r="J274" s="413">
        <v>0</v>
      </c>
      <c r="K274" s="414"/>
      <c r="L274" s="415">
        <f t="shared" si="122"/>
        <v>70</v>
      </c>
      <c r="M274" s="416">
        <f t="shared" si="122"/>
        <v>2</v>
      </c>
      <c r="N274" s="417">
        <f t="shared" si="123"/>
        <v>72</v>
      </c>
    </row>
    <row r="275" spans="1:18" ht="16.5" thickBot="1">
      <c r="A275" s="1009" t="s">
        <v>1010</v>
      </c>
      <c r="B275" s="312" t="s">
        <v>21</v>
      </c>
      <c r="C275" s="418">
        <v>34</v>
      </c>
      <c r="D275" s="419">
        <v>1</v>
      </c>
      <c r="E275" s="414"/>
      <c r="F275" s="418">
        <v>31</v>
      </c>
      <c r="G275" s="420">
        <v>0</v>
      </c>
      <c r="H275" s="414"/>
      <c r="I275" s="411">
        <v>0</v>
      </c>
      <c r="J275" s="413">
        <v>0</v>
      </c>
      <c r="K275" s="414"/>
      <c r="L275" s="415">
        <f t="shared" si="122"/>
        <v>65</v>
      </c>
      <c r="M275" s="416">
        <f t="shared" si="122"/>
        <v>1</v>
      </c>
      <c r="N275" s="417">
        <f t="shared" si="123"/>
        <v>66</v>
      </c>
    </row>
    <row r="276" spans="1:18" ht="16.5" thickBot="1">
      <c r="A276" s="1036"/>
      <c r="B276" s="313" t="s">
        <v>22</v>
      </c>
      <c r="C276" s="424">
        <v>0</v>
      </c>
      <c r="D276" s="425">
        <v>0</v>
      </c>
      <c r="E276" s="414"/>
      <c r="F276" s="424">
        <v>0</v>
      </c>
      <c r="G276" s="426">
        <v>0</v>
      </c>
      <c r="H276" s="414"/>
      <c r="I276" s="411">
        <v>0</v>
      </c>
      <c r="J276" s="413">
        <v>0</v>
      </c>
      <c r="K276" s="414"/>
      <c r="L276" s="1094">
        <f t="shared" si="122"/>
        <v>0</v>
      </c>
      <c r="M276" s="1095">
        <f t="shared" si="122"/>
        <v>0</v>
      </c>
      <c r="N276" s="1096">
        <f t="shared" si="123"/>
        <v>0</v>
      </c>
    </row>
    <row r="277" spans="1:18" ht="8.25" customHeight="1" thickBot="1">
      <c r="A277" s="1035"/>
      <c r="B277" s="314"/>
      <c r="C277" s="414"/>
      <c r="D277" s="414"/>
      <c r="E277" s="414"/>
      <c r="F277" s="414"/>
      <c r="G277" s="414"/>
      <c r="H277" s="414"/>
      <c r="I277" s="414"/>
      <c r="J277" s="414"/>
      <c r="K277" s="414"/>
      <c r="L277" s="430"/>
      <c r="M277" s="430"/>
      <c r="N277" s="430"/>
    </row>
    <row r="278" spans="1:18" ht="16.5" thickBot="1">
      <c r="A278" s="1034"/>
      <c r="B278" s="308" t="s">
        <v>19</v>
      </c>
      <c r="C278" s="411">
        <v>35</v>
      </c>
      <c r="D278" s="412">
        <v>1</v>
      </c>
      <c r="E278" s="414"/>
      <c r="F278" s="411">
        <v>36</v>
      </c>
      <c r="G278" s="413">
        <v>1</v>
      </c>
      <c r="H278" s="414"/>
      <c r="I278" s="411">
        <v>0</v>
      </c>
      <c r="J278" s="413">
        <v>0</v>
      </c>
      <c r="K278" s="414"/>
      <c r="L278" s="415">
        <f t="shared" si="122"/>
        <v>71</v>
      </c>
      <c r="M278" s="416">
        <f t="shared" si="122"/>
        <v>2</v>
      </c>
      <c r="N278" s="417">
        <f t="shared" si="123"/>
        <v>73</v>
      </c>
    </row>
    <row r="279" spans="1:18" ht="16.5" thickBot="1">
      <c r="A279" s="1009" t="s">
        <v>1011</v>
      </c>
      <c r="B279" s="312" t="s">
        <v>21</v>
      </c>
      <c r="C279" s="418">
        <v>34</v>
      </c>
      <c r="D279" s="419">
        <v>0</v>
      </c>
      <c r="E279" s="414"/>
      <c r="F279" s="418">
        <v>34</v>
      </c>
      <c r="G279" s="420">
        <v>1</v>
      </c>
      <c r="H279" s="414"/>
      <c r="I279" s="418">
        <v>0</v>
      </c>
      <c r="J279" s="420">
        <v>0</v>
      </c>
      <c r="K279" s="414"/>
      <c r="L279" s="415">
        <f t="shared" si="122"/>
        <v>68</v>
      </c>
      <c r="M279" s="416">
        <f t="shared" si="122"/>
        <v>1</v>
      </c>
      <c r="N279" s="417">
        <f t="shared" si="123"/>
        <v>69</v>
      </c>
    </row>
    <row r="280" spans="1:18" ht="16.5" thickBot="1">
      <c r="A280" s="1036"/>
      <c r="B280" s="313" t="s">
        <v>22</v>
      </c>
      <c r="C280" s="424">
        <v>0</v>
      </c>
      <c r="D280" s="425">
        <v>0</v>
      </c>
      <c r="E280" s="414"/>
      <c r="F280" s="424">
        <v>0</v>
      </c>
      <c r="G280" s="426">
        <v>0</v>
      </c>
      <c r="H280" s="414"/>
      <c r="I280" s="424">
        <v>0</v>
      </c>
      <c r="J280" s="426">
        <v>0</v>
      </c>
      <c r="K280" s="414"/>
      <c r="L280" s="1094">
        <f t="shared" si="122"/>
        <v>0</v>
      </c>
      <c r="M280" s="1095">
        <f t="shared" si="122"/>
        <v>0</v>
      </c>
      <c r="N280" s="1096">
        <f t="shared" si="123"/>
        <v>0</v>
      </c>
    </row>
    <row r="281" spans="1:18" ht="16.5" thickBot="1">
      <c r="A281" s="1035"/>
      <c r="B281" s="314"/>
      <c r="C281" s="414"/>
      <c r="D281" s="414"/>
      <c r="E281" s="414"/>
      <c r="F281" s="414"/>
      <c r="G281" s="414"/>
      <c r="H281" s="414"/>
      <c r="I281" s="414"/>
      <c r="J281" s="414"/>
      <c r="K281" s="414"/>
      <c r="L281" s="430"/>
      <c r="M281" s="430"/>
      <c r="N281" s="430"/>
    </row>
    <row r="282" spans="1:18" ht="16.5" thickBot="1">
      <c r="A282" s="1034"/>
      <c r="B282" s="308" t="s">
        <v>19</v>
      </c>
      <c r="C282" s="411">
        <v>35</v>
      </c>
      <c r="D282" s="412">
        <v>1</v>
      </c>
      <c r="E282" s="414"/>
      <c r="F282" s="411">
        <v>25</v>
      </c>
      <c r="G282" s="413">
        <v>0</v>
      </c>
      <c r="H282" s="414"/>
      <c r="I282" s="411">
        <v>0</v>
      </c>
      <c r="J282" s="413">
        <v>0</v>
      </c>
      <c r="K282" s="414"/>
      <c r="L282" s="415">
        <f t="shared" si="122"/>
        <v>60</v>
      </c>
      <c r="M282" s="416">
        <f t="shared" si="122"/>
        <v>1</v>
      </c>
      <c r="N282" s="417">
        <f t="shared" si="123"/>
        <v>61</v>
      </c>
    </row>
    <row r="283" spans="1:18" ht="16.5" thickBot="1">
      <c r="A283" s="1037" t="s">
        <v>1012</v>
      </c>
      <c r="B283" s="312" t="s">
        <v>21</v>
      </c>
      <c r="C283" s="418">
        <v>35</v>
      </c>
      <c r="D283" s="419">
        <v>1</v>
      </c>
      <c r="E283" s="414"/>
      <c r="F283" s="418">
        <v>22</v>
      </c>
      <c r="G283" s="420">
        <v>0</v>
      </c>
      <c r="H283" s="414"/>
      <c r="I283" s="418">
        <v>0</v>
      </c>
      <c r="J283" s="420">
        <v>0</v>
      </c>
      <c r="K283" s="414"/>
      <c r="L283" s="415">
        <f t="shared" si="122"/>
        <v>57</v>
      </c>
      <c r="M283" s="416">
        <f t="shared" si="122"/>
        <v>1</v>
      </c>
      <c r="N283" s="417">
        <f t="shared" si="123"/>
        <v>58</v>
      </c>
    </row>
    <row r="284" spans="1:18" ht="16.5" thickBot="1">
      <c r="A284" s="1036"/>
      <c r="B284" s="313" t="s">
        <v>22</v>
      </c>
      <c r="C284" s="424">
        <v>0</v>
      </c>
      <c r="D284" s="425">
        <v>0</v>
      </c>
      <c r="E284" s="414"/>
      <c r="F284" s="424">
        <v>0</v>
      </c>
      <c r="G284" s="426">
        <v>0</v>
      </c>
      <c r="H284" s="414"/>
      <c r="I284" s="424">
        <v>0</v>
      </c>
      <c r="J284" s="426">
        <v>0</v>
      </c>
      <c r="K284" s="414"/>
      <c r="L284" s="1094">
        <f t="shared" si="122"/>
        <v>0</v>
      </c>
      <c r="M284" s="1095">
        <f t="shared" si="122"/>
        <v>0</v>
      </c>
      <c r="N284" s="1096">
        <f t="shared" si="123"/>
        <v>0</v>
      </c>
    </row>
    <row r="285" spans="1:18" ht="16.5" thickBot="1">
      <c r="A285" s="1035"/>
      <c r="B285" s="314"/>
      <c r="C285" s="414"/>
      <c r="D285" s="414"/>
      <c r="E285" s="414"/>
      <c r="F285" s="414"/>
      <c r="G285" s="414"/>
      <c r="H285" s="414"/>
      <c r="I285" s="414"/>
      <c r="J285" s="414"/>
      <c r="K285" s="414"/>
      <c r="L285" s="430"/>
      <c r="M285" s="430"/>
      <c r="N285" s="430"/>
    </row>
    <row r="286" spans="1:18" s="610" customFormat="1" ht="16.5" thickBot="1">
      <c r="A286" s="1034"/>
      <c r="B286" s="308" t="s">
        <v>19</v>
      </c>
      <c r="C286" s="411">
        <v>31</v>
      </c>
      <c r="D286" s="412">
        <v>1</v>
      </c>
      <c r="E286" s="414"/>
      <c r="F286" s="411">
        <v>20</v>
      </c>
      <c r="G286" s="413">
        <v>0</v>
      </c>
      <c r="H286" s="414"/>
      <c r="I286" s="411">
        <v>0</v>
      </c>
      <c r="J286" s="413">
        <v>0</v>
      </c>
      <c r="K286" s="414"/>
      <c r="L286" s="415">
        <f t="shared" si="122"/>
        <v>51</v>
      </c>
      <c r="M286" s="416">
        <f t="shared" si="122"/>
        <v>1</v>
      </c>
      <c r="N286" s="417">
        <f t="shared" si="123"/>
        <v>52</v>
      </c>
      <c r="R286" s="609"/>
    </row>
    <row r="287" spans="1:18" s="610" customFormat="1" ht="16.5" thickBot="1">
      <c r="A287" s="1037" t="s">
        <v>1013</v>
      </c>
      <c r="B287" s="312" t="s">
        <v>21</v>
      </c>
      <c r="C287" s="418">
        <v>27</v>
      </c>
      <c r="D287" s="419">
        <v>0</v>
      </c>
      <c r="E287" s="414"/>
      <c r="F287" s="418">
        <v>17</v>
      </c>
      <c r="G287" s="420">
        <v>0</v>
      </c>
      <c r="H287" s="414"/>
      <c r="I287" s="418">
        <v>0</v>
      </c>
      <c r="J287" s="420">
        <v>0</v>
      </c>
      <c r="K287" s="414"/>
      <c r="L287" s="415">
        <f t="shared" si="122"/>
        <v>44</v>
      </c>
      <c r="M287" s="416">
        <f t="shared" si="122"/>
        <v>0</v>
      </c>
      <c r="N287" s="417">
        <f t="shared" si="123"/>
        <v>44</v>
      </c>
      <c r="R287" s="609"/>
    </row>
    <row r="288" spans="1:18" s="610" customFormat="1" ht="16.5" thickBot="1">
      <c r="A288" s="1036" t="s">
        <v>1014</v>
      </c>
      <c r="B288" s="313" t="s">
        <v>22</v>
      </c>
      <c r="C288" s="424">
        <v>0</v>
      </c>
      <c r="D288" s="425">
        <v>0</v>
      </c>
      <c r="E288" s="414"/>
      <c r="F288" s="424">
        <v>0</v>
      </c>
      <c r="G288" s="426">
        <v>0</v>
      </c>
      <c r="H288" s="414"/>
      <c r="I288" s="424">
        <v>0</v>
      </c>
      <c r="J288" s="426">
        <v>0</v>
      </c>
      <c r="K288" s="414"/>
      <c r="L288" s="1094">
        <f t="shared" si="122"/>
        <v>0</v>
      </c>
      <c r="M288" s="1095">
        <f t="shared" si="122"/>
        <v>0</v>
      </c>
      <c r="N288" s="1096">
        <f t="shared" si="123"/>
        <v>0</v>
      </c>
      <c r="R288" s="609"/>
    </row>
    <row r="289" spans="1:18" s="610" customFormat="1" ht="16.5" thickBot="1">
      <c r="A289" s="1035"/>
      <c r="B289" s="314"/>
      <c r="C289" s="414"/>
      <c r="D289" s="414"/>
      <c r="E289" s="414"/>
      <c r="F289" s="414"/>
      <c r="G289" s="414"/>
      <c r="H289" s="414"/>
      <c r="I289" s="414"/>
      <c r="J289" s="414"/>
      <c r="K289" s="414"/>
      <c r="L289" s="430"/>
      <c r="M289" s="430"/>
      <c r="N289" s="430"/>
      <c r="R289" s="609"/>
    </row>
    <row r="290" spans="1:18" s="610" customFormat="1" ht="16.5" thickBot="1">
      <c r="A290" s="1034"/>
      <c r="B290" s="308" t="s">
        <v>19</v>
      </c>
      <c r="C290" s="411">
        <v>27</v>
      </c>
      <c r="D290" s="413">
        <v>0</v>
      </c>
      <c r="E290" s="414"/>
      <c r="F290" s="411">
        <v>30</v>
      </c>
      <c r="G290" s="413">
        <v>1</v>
      </c>
      <c r="H290" s="414"/>
      <c r="I290" s="411">
        <v>0</v>
      </c>
      <c r="J290" s="413">
        <v>0</v>
      </c>
      <c r="K290" s="414"/>
      <c r="L290" s="415">
        <f t="shared" ref="L290:M292" si="125">C290+F290+I290</f>
        <v>57</v>
      </c>
      <c r="M290" s="416">
        <f t="shared" si="125"/>
        <v>1</v>
      </c>
      <c r="N290" s="417">
        <f>L290+M290</f>
        <v>58</v>
      </c>
      <c r="R290" s="609"/>
    </row>
    <row r="291" spans="1:18" s="610" customFormat="1" ht="16.5" thickBot="1">
      <c r="A291" s="1037" t="s">
        <v>1015</v>
      </c>
      <c r="B291" s="312" t="s">
        <v>21</v>
      </c>
      <c r="C291" s="418">
        <v>23</v>
      </c>
      <c r="D291" s="420">
        <v>0</v>
      </c>
      <c r="E291" s="414"/>
      <c r="F291" s="418">
        <v>25</v>
      </c>
      <c r="G291" s="420">
        <v>0</v>
      </c>
      <c r="H291" s="414"/>
      <c r="I291" s="418">
        <v>0</v>
      </c>
      <c r="J291" s="420">
        <v>0</v>
      </c>
      <c r="K291" s="414"/>
      <c r="L291" s="415">
        <f t="shared" si="125"/>
        <v>48</v>
      </c>
      <c r="M291" s="416">
        <f t="shared" si="125"/>
        <v>0</v>
      </c>
      <c r="N291" s="417">
        <f>L291+M291</f>
        <v>48</v>
      </c>
      <c r="R291" s="609"/>
    </row>
    <row r="292" spans="1:18" s="610" customFormat="1" ht="16.5" thickBot="1">
      <c r="A292" s="1036"/>
      <c r="B292" s="313" t="s">
        <v>22</v>
      </c>
      <c r="C292" s="424">
        <v>0</v>
      </c>
      <c r="D292" s="426">
        <v>0</v>
      </c>
      <c r="E292" s="414"/>
      <c r="F292" s="424">
        <v>0</v>
      </c>
      <c r="G292" s="426">
        <v>0</v>
      </c>
      <c r="H292" s="414"/>
      <c r="I292" s="424">
        <v>0</v>
      </c>
      <c r="J292" s="426">
        <v>0</v>
      </c>
      <c r="K292" s="414"/>
      <c r="L292" s="1094">
        <f t="shared" si="125"/>
        <v>0</v>
      </c>
      <c r="M292" s="1095">
        <f t="shared" si="125"/>
        <v>0</v>
      </c>
      <c r="N292" s="1096">
        <f>L292+M292</f>
        <v>0</v>
      </c>
      <c r="R292" s="609"/>
    </row>
    <row r="293" spans="1:18" s="610" customFormat="1" ht="16.5" thickBot="1">
      <c r="A293" s="1035"/>
      <c r="B293" s="314"/>
      <c r="C293" s="414"/>
      <c r="D293" s="414"/>
      <c r="E293" s="414"/>
      <c r="F293" s="414"/>
      <c r="G293" s="414"/>
      <c r="H293" s="414"/>
      <c r="I293" s="414"/>
      <c r="J293" s="414"/>
      <c r="K293" s="414"/>
      <c r="L293" s="430"/>
      <c r="M293" s="430"/>
      <c r="N293" s="430"/>
      <c r="R293" s="609"/>
    </row>
    <row r="294" spans="1:18" s="610" customFormat="1" ht="16.5" thickBot="1">
      <c r="A294" s="1034"/>
      <c r="B294" s="308" t="s">
        <v>19</v>
      </c>
      <c r="C294" s="411">
        <v>20</v>
      </c>
      <c r="D294" s="413">
        <v>0</v>
      </c>
      <c r="E294" s="414"/>
      <c r="F294" s="411">
        <v>14</v>
      </c>
      <c r="G294" s="413">
        <v>0</v>
      </c>
      <c r="H294" s="414"/>
      <c r="I294" s="411">
        <v>0</v>
      </c>
      <c r="J294" s="413">
        <v>0</v>
      </c>
      <c r="K294" s="414"/>
      <c r="L294" s="415">
        <f t="shared" ref="L294:M296" si="126">C294+F294+I294</f>
        <v>34</v>
      </c>
      <c r="M294" s="416">
        <f t="shared" si="126"/>
        <v>0</v>
      </c>
      <c r="N294" s="417">
        <f>L294+M294</f>
        <v>34</v>
      </c>
      <c r="R294" s="609"/>
    </row>
    <row r="295" spans="1:18" s="610" customFormat="1" ht="16.5" thickBot="1">
      <c r="A295" s="1037" t="s">
        <v>1016</v>
      </c>
      <c r="B295" s="312" t="s">
        <v>21</v>
      </c>
      <c r="C295" s="418">
        <v>16</v>
      </c>
      <c r="D295" s="420">
        <v>0</v>
      </c>
      <c r="E295" s="414"/>
      <c r="F295" s="418">
        <v>7</v>
      </c>
      <c r="G295" s="420">
        <v>0</v>
      </c>
      <c r="H295" s="414"/>
      <c r="I295" s="418">
        <v>0</v>
      </c>
      <c r="J295" s="420">
        <v>0</v>
      </c>
      <c r="K295" s="414"/>
      <c r="L295" s="415">
        <f t="shared" si="126"/>
        <v>23</v>
      </c>
      <c r="M295" s="416">
        <f t="shared" si="126"/>
        <v>0</v>
      </c>
      <c r="N295" s="417">
        <f>L295+M295</f>
        <v>23</v>
      </c>
      <c r="R295" s="609"/>
    </row>
    <row r="296" spans="1:18" s="610" customFormat="1" ht="16.5" thickBot="1">
      <c r="A296" s="1036"/>
      <c r="B296" s="313" t="s">
        <v>22</v>
      </c>
      <c r="C296" s="424">
        <v>0</v>
      </c>
      <c r="D296" s="426">
        <v>0</v>
      </c>
      <c r="E296" s="414"/>
      <c r="F296" s="424">
        <v>0</v>
      </c>
      <c r="G296" s="426">
        <v>0</v>
      </c>
      <c r="H296" s="414"/>
      <c r="I296" s="424">
        <v>0</v>
      </c>
      <c r="J296" s="426">
        <v>0</v>
      </c>
      <c r="K296" s="414"/>
      <c r="L296" s="1094">
        <f t="shared" si="126"/>
        <v>0</v>
      </c>
      <c r="M296" s="1095">
        <f t="shared" si="126"/>
        <v>0</v>
      </c>
      <c r="N296" s="1096">
        <f>L296+M296</f>
        <v>0</v>
      </c>
      <c r="R296" s="609"/>
    </row>
    <row r="297" spans="1:18" s="610" customFormat="1" ht="16.5" thickBot="1">
      <c r="A297" s="1035"/>
      <c r="B297" s="314"/>
      <c r="C297" s="414"/>
      <c r="D297" s="414"/>
      <c r="E297" s="414"/>
      <c r="F297" s="414"/>
      <c r="G297" s="414"/>
      <c r="H297" s="414"/>
      <c r="I297" s="414"/>
      <c r="J297" s="414"/>
      <c r="K297" s="414"/>
      <c r="L297" s="430"/>
      <c r="M297" s="430"/>
      <c r="N297" s="430"/>
      <c r="R297" s="609"/>
    </row>
    <row r="298" spans="1:18" s="610" customFormat="1">
      <c r="A298" s="1038"/>
      <c r="B298" s="308" t="s">
        <v>19</v>
      </c>
      <c r="C298" s="415">
        <f>C294+C290+C286+C282+C278+C274+C270+C266+C262+C258+C254+C250</f>
        <v>276</v>
      </c>
      <c r="D298" s="415">
        <f t="shared" ref="D298:N300" si="127">D294+D290+D286+D282+D278+D274+D270+D266+D262+D258+D254+D250</f>
        <v>9</v>
      </c>
      <c r="E298" s="415">
        <f t="shared" si="127"/>
        <v>0</v>
      </c>
      <c r="F298" s="415">
        <f t="shared" si="127"/>
        <v>265</v>
      </c>
      <c r="G298" s="415">
        <f t="shared" si="127"/>
        <v>12</v>
      </c>
      <c r="H298" s="415">
        <f t="shared" si="127"/>
        <v>0</v>
      </c>
      <c r="I298" s="415">
        <f t="shared" si="127"/>
        <v>0</v>
      </c>
      <c r="J298" s="415">
        <f t="shared" si="127"/>
        <v>0</v>
      </c>
      <c r="K298" s="415">
        <f t="shared" si="127"/>
        <v>0</v>
      </c>
      <c r="L298" s="1012">
        <f t="shared" si="127"/>
        <v>541</v>
      </c>
      <c r="M298" s="1012">
        <f t="shared" si="127"/>
        <v>21</v>
      </c>
      <c r="N298" s="1012">
        <f t="shared" si="127"/>
        <v>562</v>
      </c>
      <c r="R298" s="609"/>
    </row>
    <row r="299" spans="1:18" s="610" customFormat="1">
      <c r="A299" s="1039" t="s">
        <v>994</v>
      </c>
      <c r="B299" s="312" t="s">
        <v>21</v>
      </c>
      <c r="C299" s="421">
        <f>C295+C291+C287+C283+C279+C275+C271+C267+C263+C259+C255+C251</f>
        <v>251</v>
      </c>
      <c r="D299" s="421">
        <f t="shared" si="127"/>
        <v>4</v>
      </c>
      <c r="E299" s="421">
        <f t="shared" si="127"/>
        <v>0</v>
      </c>
      <c r="F299" s="421">
        <f t="shared" si="127"/>
        <v>233</v>
      </c>
      <c r="G299" s="421">
        <f t="shared" si="127"/>
        <v>9</v>
      </c>
      <c r="H299" s="421">
        <f t="shared" si="127"/>
        <v>0</v>
      </c>
      <c r="I299" s="421">
        <f t="shared" si="127"/>
        <v>0</v>
      </c>
      <c r="J299" s="421">
        <f t="shared" si="127"/>
        <v>0</v>
      </c>
      <c r="K299" s="421">
        <f t="shared" si="127"/>
        <v>0</v>
      </c>
      <c r="L299" s="421">
        <f t="shared" si="127"/>
        <v>484</v>
      </c>
      <c r="M299" s="421">
        <f t="shared" si="127"/>
        <v>13</v>
      </c>
      <c r="N299" s="421">
        <f t="shared" si="127"/>
        <v>497</v>
      </c>
      <c r="R299" s="609"/>
    </row>
    <row r="300" spans="1:18" s="610" customFormat="1" ht="16.5" thickBot="1">
      <c r="A300" s="1040"/>
      <c r="B300" s="313" t="s">
        <v>22</v>
      </c>
      <c r="C300" s="427">
        <f>C296+C292+C288+C284+C280+C276+C272+C268+C264+C260+C256+C252</f>
        <v>0</v>
      </c>
      <c r="D300" s="427">
        <f t="shared" si="127"/>
        <v>0</v>
      </c>
      <c r="E300" s="427">
        <f t="shared" si="127"/>
        <v>0</v>
      </c>
      <c r="F300" s="427">
        <f t="shared" si="127"/>
        <v>0</v>
      </c>
      <c r="G300" s="427">
        <f t="shared" si="127"/>
        <v>0</v>
      </c>
      <c r="H300" s="427">
        <f t="shared" si="127"/>
        <v>0</v>
      </c>
      <c r="I300" s="427">
        <f t="shared" si="127"/>
        <v>0</v>
      </c>
      <c r="J300" s="427">
        <f t="shared" si="127"/>
        <v>0</v>
      </c>
      <c r="K300" s="427">
        <f t="shared" si="127"/>
        <v>0</v>
      </c>
      <c r="L300" s="427">
        <f t="shared" si="127"/>
        <v>0</v>
      </c>
      <c r="M300" s="427">
        <f t="shared" si="127"/>
        <v>0</v>
      </c>
      <c r="N300" s="427">
        <f t="shared" si="127"/>
        <v>0</v>
      </c>
      <c r="R300" s="609"/>
    </row>
    <row r="301" spans="1:18" s="610" customFormat="1">
      <c r="A301" s="661"/>
      <c r="B301" s="618"/>
      <c r="C301" s="619"/>
      <c r="D301" s="619"/>
      <c r="E301" s="619"/>
      <c r="F301" s="619"/>
      <c r="G301" s="619"/>
      <c r="H301" s="619"/>
      <c r="I301" s="619"/>
      <c r="J301" s="619"/>
      <c r="K301" s="619"/>
      <c r="R301" s="609"/>
    </row>
    <row r="302" spans="1:18">
      <c r="A302" s="89"/>
      <c r="B302" s="24"/>
      <c r="C302" s="25"/>
      <c r="D302" s="25"/>
      <c r="E302" s="25"/>
      <c r="F302" s="25"/>
      <c r="G302" s="25"/>
      <c r="H302" s="25"/>
      <c r="I302" s="25"/>
      <c r="J302" s="25"/>
      <c r="K302" s="25"/>
    </row>
    <row r="303" spans="1:18">
      <c r="A303" s="89" t="s">
        <v>115</v>
      </c>
      <c r="B303" s="24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</row>
    <row r="304" spans="1:18">
      <c r="A304" s="89" t="s">
        <v>116</v>
      </c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</row>
    <row r="305" spans="1:14">
      <c r="A305" s="154" t="s">
        <v>123</v>
      </c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</row>
    <row r="306" spans="1:14">
      <c r="A306" s="154" t="s">
        <v>340</v>
      </c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</row>
    <row r="307" spans="1:14">
      <c r="A307" s="23"/>
      <c r="B307" s="24"/>
      <c r="C307" s="414"/>
      <c r="D307" s="414"/>
      <c r="E307" s="414"/>
      <c r="F307" s="414"/>
      <c r="G307" s="414"/>
      <c r="H307" s="414"/>
      <c r="I307" s="414"/>
      <c r="J307" s="414"/>
      <c r="K307" s="414"/>
      <c r="L307" s="430"/>
      <c r="M307" s="430"/>
      <c r="N307" s="430"/>
    </row>
    <row r="308" spans="1:14">
      <c r="A308" s="23"/>
      <c r="B308" s="24"/>
      <c r="C308" s="414"/>
      <c r="D308" s="414"/>
      <c r="E308" s="414"/>
      <c r="F308" s="414"/>
      <c r="G308" s="414"/>
      <c r="H308" s="414"/>
      <c r="I308" s="414"/>
      <c r="J308" s="414"/>
      <c r="K308" s="414"/>
      <c r="L308" s="430"/>
      <c r="M308" s="430"/>
      <c r="N308" s="430"/>
    </row>
    <row r="309" spans="1:14" ht="18.75">
      <c r="A309" s="1130" t="s">
        <v>26</v>
      </c>
      <c r="B309" s="1130"/>
      <c r="C309" s="1130"/>
      <c r="D309" s="1130"/>
      <c r="E309" s="1130"/>
      <c r="F309" s="1130"/>
      <c r="G309" s="1130"/>
      <c r="H309" s="1130"/>
      <c r="I309" s="1130"/>
      <c r="J309" s="1130"/>
      <c r="K309" s="1130"/>
      <c r="L309" s="1130"/>
      <c r="M309" s="1130"/>
      <c r="N309" s="1130"/>
    </row>
    <row r="310" spans="1:14" ht="16.5" thickBot="1">
      <c r="A310" s="1112" t="s">
        <v>27</v>
      </c>
      <c r="B310" s="1112"/>
      <c r="C310" s="1112"/>
      <c r="D310" s="1112"/>
      <c r="E310" s="1112"/>
      <c r="F310" s="1112"/>
      <c r="G310" s="1112"/>
      <c r="H310" s="1112"/>
      <c r="I310" s="1112"/>
      <c r="J310" s="1112"/>
      <c r="K310" s="1112"/>
      <c r="L310" s="1112"/>
      <c r="M310" s="1112"/>
      <c r="N310" s="1112"/>
    </row>
    <row r="311" spans="1:14" ht="24" thickBot="1">
      <c r="A311" s="1142" t="s">
        <v>52</v>
      </c>
      <c r="B311" s="1143"/>
      <c r="C311" s="1143"/>
      <c r="D311" s="1143"/>
      <c r="E311" s="1143"/>
      <c r="F311" s="1143"/>
      <c r="G311" s="1143"/>
      <c r="H311" s="1143"/>
      <c r="I311" s="1143"/>
      <c r="J311" s="1143"/>
      <c r="K311" s="1143"/>
      <c r="L311" s="1143"/>
      <c r="M311" s="1143"/>
      <c r="N311" s="1144"/>
    </row>
    <row r="312" spans="1:14" ht="16.5" thickBot="1">
      <c r="A312" s="241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</row>
    <row r="313" spans="1:14" ht="16.5">
      <c r="A313" s="315" t="s">
        <v>325</v>
      </c>
      <c r="B313" s="41"/>
      <c r="C313" s="41" t="s">
        <v>343</v>
      </c>
      <c r="D313" s="41"/>
      <c r="E313" s="41"/>
      <c r="F313" s="41"/>
      <c r="G313" s="41"/>
      <c r="H313" s="41"/>
      <c r="I313" s="41"/>
      <c r="J313" s="41"/>
      <c r="K313" s="41"/>
      <c r="L313" s="34"/>
      <c r="M313" s="34"/>
      <c r="N313" s="35"/>
    </row>
    <row r="314" spans="1:14" ht="17.25" thickBot="1">
      <c r="A314" s="465" t="s">
        <v>150</v>
      </c>
      <c r="B314" s="44"/>
      <c r="C314" s="44" t="s">
        <v>344</v>
      </c>
      <c r="D314" s="44"/>
      <c r="E314" s="44"/>
      <c r="F314" s="44"/>
      <c r="G314" s="44"/>
      <c r="H314" s="44"/>
      <c r="I314" s="44"/>
      <c r="J314" s="44"/>
      <c r="K314" s="44"/>
      <c r="L314" s="37"/>
      <c r="M314" s="37"/>
      <c r="N314" s="38"/>
    </row>
    <row r="315" spans="1:14" ht="16.5" thickBot="1">
      <c r="A315" s="241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</row>
    <row r="316" spans="1:14" ht="17.25" thickBot="1">
      <c r="A316" s="241"/>
      <c r="B316" s="32"/>
      <c r="C316" s="58" t="s">
        <v>188</v>
      </c>
      <c r="D316" s="59"/>
      <c r="E316" s="59"/>
      <c r="F316" s="59"/>
      <c r="G316" s="59"/>
      <c r="H316" s="59"/>
      <c r="I316" s="59"/>
      <c r="J316" s="59"/>
      <c r="K316" s="59"/>
      <c r="L316" s="130"/>
      <c r="M316" s="39"/>
      <c r="N316" s="32"/>
    </row>
    <row r="317" spans="1:14">
      <c r="A317" s="23"/>
      <c r="B317" s="24"/>
      <c r="C317" s="414"/>
      <c r="D317" s="414"/>
      <c r="E317" s="414"/>
      <c r="F317" s="414"/>
      <c r="G317" s="414"/>
      <c r="H317" s="414"/>
      <c r="I317" s="414"/>
      <c r="J317" s="414"/>
      <c r="K317" s="414"/>
      <c r="L317" s="430"/>
      <c r="M317" s="430"/>
      <c r="N317" s="430"/>
    </row>
    <row r="318" spans="1:14" ht="9" customHeight="1" thickBot="1">
      <c r="A318" s="23"/>
      <c r="B318" s="24"/>
      <c r="C318" s="414"/>
      <c r="D318" s="414"/>
      <c r="E318" s="414"/>
      <c r="F318" s="414"/>
      <c r="G318" s="414"/>
      <c r="H318" s="414"/>
      <c r="I318" s="414"/>
      <c r="J318" s="414"/>
      <c r="K318" s="414"/>
      <c r="L318" s="430"/>
      <c r="M318" s="430"/>
      <c r="N318" s="430"/>
    </row>
    <row r="319" spans="1:14" ht="16.5" thickBot="1">
      <c r="A319" s="1043"/>
      <c r="B319" s="308" t="s">
        <v>19</v>
      </c>
      <c r="C319" s="411">
        <v>42</v>
      </c>
      <c r="D319" s="412">
        <v>0</v>
      </c>
      <c r="E319" s="414"/>
      <c r="F319" s="411">
        <v>34</v>
      </c>
      <c r="G319" s="413">
        <v>0</v>
      </c>
      <c r="H319" s="414"/>
      <c r="I319" s="411">
        <v>0</v>
      </c>
      <c r="J319" s="413">
        <v>0</v>
      </c>
      <c r="K319" s="414"/>
      <c r="L319" s="415">
        <f t="shared" ref="L319:M329" si="128">C319+F319+I319</f>
        <v>76</v>
      </c>
      <c r="M319" s="416">
        <f t="shared" si="128"/>
        <v>0</v>
      </c>
      <c r="N319" s="416">
        <f t="shared" ref="N319:N329" si="129">L319+M319</f>
        <v>76</v>
      </c>
    </row>
    <row r="320" spans="1:14" ht="16.5" thickBot="1">
      <c r="A320" s="1044" t="s">
        <v>1017</v>
      </c>
      <c r="B320" s="312" t="s">
        <v>21</v>
      </c>
      <c r="C320" s="418">
        <v>35</v>
      </c>
      <c r="D320" s="419">
        <v>0</v>
      </c>
      <c r="E320" s="414"/>
      <c r="F320" s="418">
        <v>28</v>
      </c>
      <c r="G320" s="420">
        <v>0</v>
      </c>
      <c r="H320" s="414"/>
      <c r="I320" s="418">
        <v>0</v>
      </c>
      <c r="J320" s="420">
        <v>0</v>
      </c>
      <c r="K320" s="414"/>
      <c r="L320" s="415">
        <f t="shared" si="128"/>
        <v>63</v>
      </c>
      <c r="M320" s="416">
        <f t="shared" si="128"/>
        <v>0</v>
      </c>
      <c r="N320" s="416">
        <f t="shared" si="129"/>
        <v>63</v>
      </c>
    </row>
    <row r="321" spans="1:14" ht="16.5" thickBot="1">
      <c r="A321" s="1045" t="s">
        <v>1018</v>
      </c>
      <c r="B321" s="313" t="s">
        <v>22</v>
      </c>
      <c r="C321" s="424">
        <v>0</v>
      </c>
      <c r="D321" s="425">
        <v>0</v>
      </c>
      <c r="E321" s="414"/>
      <c r="F321" s="424">
        <v>0</v>
      </c>
      <c r="G321" s="426">
        <v>0</v>
      </c>
      <c r="H321" s="414"/>
      <c r="I321" s="424">
        <v>0</v>
      </c>
      <c r="J321" s="426">
        <v>0</v>
      </c>
      <c r="K321" s="414"/>
      <c r="L321" s="415">
        <f t="shared" si="128"/>
        <v>0</v>
      </c>
      <c r="M321" s="416">
        <f t="shared" si="128"/>
        <v>0</v>
      </c>
      <c r="N321" s="416">
        <f t="shared" si="129"/>
        <v>0</v>
      </c>
    </row>
    <row r="322" spans="1:14" ht="8.25" customHeight="1" thickBot="1">
      <c r="A322" s="1046"/>
      <c r="B322" s="314"/>
      <c r="C322" s="414"/>
      <c r="D322" s="414"/>
      <c r="E322" s="414"/>
      <c r="F322" s="414"/>
      <c r="G322" s="414"/>
      <c r="H322" s="414"/>
      <c r="I322" s="414"/>
      <c r="J322" s="414"/>
      <c r="K322" s="414"/>
      <c r="L322" s="415"/>
      <c r="M322" s="416"/>
      <c r="N322" s="416"/>
    </row>
    <row r="323" spans="1:14" ht="16.5" thickBot="1">
      <c r="A323" s="1043"/>
      <c r="B323" s="308" t="s">
        <v>19</v>
      </c>
      <c r="C323" s="411">
        <v>83</v>
      </c>
      <c r="D323" s="412">
        <v>1</v>
      </c>
      <c r="E323" s="414"/>
      <c r="F323" s="411">
        <v>74</v>
      </c>
      <c r="G323" s="413">
        <v>1</v>
      </c>
      <c r="H323" s="414"/>
      <c r="I323" s="411">
        <v>0</v>
      </c>
      <c r="J323" s="413">
        <v>0</v>
      </c>
      <c r="K323" s="414"/>
      <c r="L323" s="415">
        <f t="shared" si="128"/>
        <v>157</v>
      </c>
      <c r="M323" s="416">
        <f t="shared" si="128"/>
        <v>2</v>
      </c>
      <c r="N323" s="416">
        <f t="shared" si="129"/>
        <v>159</v>
      </c>
    </row>
    <row r="324" spans="1:14" ht="16.5" thickBot="1">
      <c r="A324" s="1047" t="s">
        <v>1019</v>
      </c>
      <c r="B324" s="312" t="s">
        <v>21</v>
      </c>
      <c r="C324" s="418">
        <v>72</v>
      </c>
      <c r="D324" s="419">
        <v>1</v>
      </c>
      <c r="E324" s="414"/>
      <c r="F324" s="418">
        <v>58</v>
      </c>
      <c r="G324" s="420">
        <v>1</v>
      </c>
      <c r="H324" s="414"/>
      <c r="I324" s="418">
        <v>0</v>
      </c>
      <c r="J324" s="420">
        <v>0</v>
      </c>
      <c r="K324" s="414"/>
      <c r="L324" s="415">
        <f t="shared" si="128"/>
        <v>130</v>
      </c>
      <c r="M324" s="416">
        <f t="shared" si="128"/>
        <v>2</v>
      </c>
      <c r="N324" s="416">
        <f t="shared" si="129"/>
        <v>132</v>
      </c>
    </row>
    <row r="325" spans="1:14" ht="16.5" thickBot="1">
      <c r="A325" s="1045" t="s">
        <v>1020</v>
      </c>
      <c r="B325" s="313" t="s">
        <v>22</v>
      </c>
      <c r="C325" s="424">
        <v>0</v>
      </c>
      <c r="D325" s="425">
        <v>0</v>
      </c>
      <c r="E325" s="414"/>
      <c r="F325" s="424">
        <v>0</v>
      </c>
      <c r="G325" s="426">
        <v>0</v>
      </c>
      <c r="H325" s="414"/>
      <c r="I325" s="424">
        <v>0</v>
      </c>
      <c r="J325" s="426">
        <v>0</v>
      </c>
      <c r="K325" s="414"/>
      <c r="L325" s="415">
        <f t="shared" si="128"/>
        <v>0</v>
      </c>
      <c r="M325" s="416">
        <f t="shared" si="128"/>
        <v>0</v>
      </c>
      <c r="N325" s="416">
        <f t="shared" si="129"/>
        <v>0</v>
      </c>
    </row>
    <row r="326" spans="1:14" ht="9.75" customHeight="1" thickBot="1">
      <c r="A326" s="1046"/>
      <c r="B326" s="314"/>
      <c r="C326" s="414"/>
      <c r="D326" s="414"/>
      <c r="E326" s="414"/>
      <c r="F326" s="414"/>
      <c r="G326" s="414"/>
      <c r="H326" s="414"/>
      <c r="I326" s="414"/>
      <c r="J326" s="414"/>
      <c r="K326" s="414"/>
      <c r="L326" s="415"/>
      <c r="M326" s="416"/>
      <c r="N326" s="416"/>
    </row>
    <row r="327" spans="1:14" ht="16.5" thickBot="1">
      <c r="A327" s="1043"/>
      <c r="B327" s="308" t="s">
        <v>19</v>
      </c>
      <c r="C327" s="411">
        <v>33</v>
      </c>
      <c r="D327" s="412">
        <v>3</v>
      </c>
      <c r="E327" s="414"/>
      <c r="F327" s="411">
        <v>21</v>
      </c>
      <c r="G327" s="413">
        <v>0</v>
      </c>
      <c r="H327" s="414"/>
      <c r="I327" s="411">
        <v>0</v>
      </c>
      <c r="J327" s="413">
        <v>0</v>
      </c>
      <c r="K327" s="414"/>
      <c r="L327" s="415">
        <f t="shared" si="128"/>
        <v>54</v>
      </c>
      <c r="M327" s="416">
        <f t="shared" si="128"/>
        <v>3</v>
      </c>
      <c r="N327" s="416">
        <f t="shared" si="129"/>
        <v>57</v>
      </c>
    </row>
    <row r="328" spans="1:14" ht="16.5" thickBot="1">
      <c r="A328" s="1048" t="s">
        <v>1021</v>
      </c>
      <c r="B328" s="312" t="s">
        <v>21</v>
      </c>
      <c r="C328" s="418">
        <v>28</v>
      </c>
      <c r="D328" s="419">
        <v>3</v>
      </c>
      <c r="E328" s="414"/>
      <c r="F328" s="418">
        <v>18</v>
      </c>
      <c r="G328" s="420">
        <v>0</v>
      </c>
      <c r="H328" s="414"/>
      <c r="I328" s="418">
        <v>0</v>
      </c>
      <c r="J328" s="420">
        <v>0</v>
      </c>
      <c r="K328" s="414"/>
      <c r="L328" s="415">
        <f t="shared" si="128"/>
        <v>46</v>
      </c>
      <c r="M328" s="416">
        <f t="shared" si="128"/>
        <v>3</v>
      </c>
      <c r="N328" s="416">
        <f t="shared" si="129"/>
        <v>49</v>
      </c>
    </row>
    <row r="329" spans="1:14" ht="16.5" thickBot="1">
      <c r="A329" s="1045"/>
      <c r="B329" s="313" t="s">
        <v>22</v>
      </c>
      <c r="C329" s="424">
        <v>0</v>
      </c>
      <c r="D329" s="425">
        <v>0</v>
      </c>
      <c r="E329" s="414"/>
      <c r="F329" s="424">
        <v>0</v>
      </c>
      <c r="G329" s="426">
        <v>0</v>
      </c>
      <c r="H329" s="414"/>
      <c r="I329" s="424">
        <v>0</v>
      </c>
      <c r="J329" s="426">
        <v>0</v>
      </c>
      <c r="K329" s="414"/>
      <c r="L329" s="415">
        <f t="shared" si="128"/>
        <v>0</v>
      </c>
      <c r="M329" s="416">
        <f t="shared" si="128"/>
        <v>0</v>
      </c>
      <c r="N329" s="416">
        <f t="shared" si="129"/>
        <v>0</v>
      </c>
    </row>
    <row r="330" spans="1:14" ht="6" customHeight="1" thickBot="1">
      <c r="A330" s="1046"/>
      <c r="B330" s="314"/>
      <c r="C330" s="414"/>
      <c r="D330" s="414"/>
      <c r="E330" s="414"/>
      <c r="F330" s="414"/>
      <c r="G330" s="414"/>
      <c r="H330" s="414"/>
      <c r="I330" s="414"/>
      <c r="J330" s="414"/>
      <c r="K330" s="414"/>
      <c r="L330" s="415"/>
      <c r="M330" s="416"/>
      <c r="N330" s="416"/>
    </row>
    <row r="331" spans="1:14" ht="16.5" thickBot="1">
      <c r="A331" s="1043"/>
      <c r="B331" s="308" t="s">
        <v>19</v>
      </c>
      <c r="C331" s="411">
        <v>0</v>
      </c>
      <c r="D331" s="412">
        <v>0</v>
      </c>
      <c r="E331" s="414"/>
      <c r="F331" s="411">
        <v>0</v>
      </c>
      <c r="G331" s="413">
        <v>1</v>
      </c>
      <c r="H331" s="414"/>
      <c r="I331" s="411">
        <v>0</v>
      </c>
      <c r="J331" s="413">
        <v>0</v>
      </c>
      <c r="K331" s="414"/>
      <c r="L331" s="415">
        <f t="shared" ref="L331:M361" si="130">C331+F331+I331</f>
        <v>0</v>
      </c>
      <c r="M331" s="416">
        <f t="shared" si="130"/>
        <v>1</v>
      </c>
      <c r="N331" s="416">
        <f t="shared" ref="N331:N361" si="131">L331+M331</f>
        <v>1</v>
      </c>
    </row>
    <row r="332" spans="1:14" ht="16.5" thickBot="1">
      <c r="A332" s="1049" t="s">
        <v>1022</v>
      </c>
      <c r="B332" s="312" t="s">
        <v>21</v>
      </c>
      <c r="C332" s="418">
        <v>0</v>
      </c>
      <c r="D332" s="419">
        <v>0</v>
      </c>
      <c r="E332" s="414"/>
      <c r="F332" s="418">
        <v>0</v>
      </c>
      <c r="G332" s="420">
        <v>1</v>
      </c>
      <c r="H332" s="414"/>
      <c r="I332" s="418">
        <v>0</v>
      </c>
      <c r="J332" s="420">
        <v>0</v>
      </c>
      <c r="K332" s="414"/>
      <c r="L332" s="415">
        <f t="shared" si="130"/>
        <v>0</v>
      </c>
      <c r="M332" s="416">
        <f t="shared" si="130"/>
        <v>1</v>
      </c>
      <c r="N332" s="416">
        <f t="shared" si="131"/>
        <v>1</v>
      </c>
    </row>
    <row r="333" spans="1:14" ht="16.5" thickBot="1">
      <c r="A333" s="1045"/>
      <c r="B333" s="313" t="s">
        <v>22</v>
      </c>
      <c r="C333" s="424">
        <v>0</v>
      </c>
      <c r="D333" s="425">
        <v>0</v>
      </c>
      <c r="E333" s="414"/>
      <c r="F333" s="424">
        <v>0</v>
      </c>
      <c r="G333" s="426">
        <v>0</v>
      </c>
      <c r="H333" s="414"/>
      <c r="I333" s="424">
        <v>0</v>
      </c>
      <c r="J333" s="426">
        <v>0</v>
      </c>
      <c r="K333" s="414"/>
      <c r="L333" s="415">
        <f t="shared" si="130"/>
        <v>0</v>
      </c>
      <c r="M333" s="416">
        <f t="shared" si="130"/>
        <v>0</v>
      </c>
      <c r="N333" s="416">
        <f t="shared" si="131"/>
        <v>0</v>
      </c>
    </row>
    <row r="334" spans="1:14" ht="7.5" customHeight="1" thickBot="1">
      <c r="A334" s="1046"/>
      <c r="B334" s="314"/>
      <c r="C334" s="414"/>
      <c r="D334" s="414"/>
      <c r="E334" s="414"/>
      <c r="F334" s="414"/>
      <c r="G334" s="414"/>
      <c r="H334" s="414"/>
      <c r="I334" s="414"/>
      <c r="J334" s="414"/>
      <c r="K334" s="414"/>
      <c r="L334" s="415"/>
      <c r="M334" s="416"/>
      <c r="N334" s="416"/>
    </row>
    <row r="335" spans="1:14" ht="16.5" thickBot="1">
      <c r="A335" s="1043"/>
      <c r="B335" s="308" t="s">
        <v>19</v>
      </c>
      <c r="C335" s="411">
        <v>0</v>
      </c>
      <c r="D335" s="412">
        <v>0</v>
      </c>
      <c r="E335" s="414"/>
      <c r="F335" s="411">
        <v>0</v>
      </c>
      <c r="G335" s="413">
        <v>1</v>
      </c>
      <c r="H335" s="414"/>
      <c r="I335" s="411">
        <v>0</v>
      </c>
      <c r="J335" s="413">
        <v>0</v>
      </c>
      <c r="K335" s="414"/>
      <c r="L335" s="415">
        <f t="shared" si="130"/>
        <v>0</v>
      </c>
      <c r="M335" s="416">
        <f t="shared" si="130"/>
        <v>1</v>
      </c>
      <c r="N335" s="416">
        <f t="shared" si="131"/>
        <v>1</v>
      </c>
    </row>
    <row r="336" spans="1:14" ht="16.5" thickBot="1">
      <c r="A336" s="1049" t="s">
        <v>1023</v>
      </c>
      <c r="B336" s="312" t="s">
        <v>21</v>
      </c>
      <c r="C336" s="418">
        <v>0</v>
      </c>
      <c r="D336" s="419">
        <v>0</v>
      </c>
      <c r="E336" s="414"/>
      <c r="F336" s="418">
        <v>0</v>
      </c>
      <c r="G336" s="420">
        <v>1</v>
      </c>
      <c r="H336" s="414"/>
      <c r="I336" s="418">
        <v>0</v>
      </c>
      <c r="J336" s="420">
        <v>0</v>
      </c>
      <c r="K336" s="414"/>
      <c r="L336" s="415">
        <f t="shared" si="130"/>
        <v>0</v>
      </c>
      <c r="M336" s="416">
        <f t="shared" si="130"/>
        <v>1</v>
      </c>
      <c r="N336" s="416">
        <f t="shared" si="131"/>
        <v>1</v>
      </c>
    </row>
    <row r="337" spans="1:14" ht="16.5" thickBot="1">
      <c r="A337" s="1045"/>
      <c r="B337" s="313" t="s">
        <v>22</v>
      </c>
      <c r="C337" s="424">
        <v>0</v>
      </c>
      <c r="D337" s="425">
        <v>0</v>
      </c>
      <c r="E337" s="414"/>
      <c r="F337" s="424">
        <v>0</v>
      </c>
      <c r="G337" s="426">
        <v>0</v>
      </c>
      <c r="H337" s="414"/>
      <c r="I337" s="424">
        <v>0</v>
      </c>
      <c r="J337" s="426">
        <v>0</v>
      </c>
      <c r="K337" s="414"/>
      <c r="L337" s="415">
        <f t="shared" si="130"/>
        <v>0</v>
      </c>
      <c r="M337" s="416">
        <f t="shared" si="130"/>
        <v>0</v>
      </c>
      <c r="N337" s="416">
        <f t="shared" si="131"/>
        <v>0</v>
      </c>
    </row>
    <row r="338" spans="1:14" ht="9" customHeight="1" thickBot="1">
      <c r="A338" s="1046"/>
      <c r="B338" s="314"/>
      <c r="C338" s="414"/>
      <c r="D338" s="414"/>
      <c r="E338" s="414"/>
      <c r="F338" s="414"/>
      <c r="G338" s="414"/>
      <c r="H338" s="414"/>
      <c r="I338" s="414"/>
      <c r="J338" s="414"/>
      <c r="K338" s="414"/>
      <c r="L338" s="415"/>
      <c r="M338" s="416"/>
      <c r="N338" s="416"/>
    </row>
    <row r="339" spans="1:14">
      <c r="A339" s="1050"/>
      <c r="B339" s="308" t="s">
        <v>19</v>
      </c>
      <c r="C339" s="415">
        <f>C335+C331+C327+C323+C319</f>
        <v>158</v>
      </c>
      <c r="D339" s="415">
        <f t="shared" ref="D339:N341" si="132">D335+D331+D327+D323+D319</f>
        <v>4</v>
      </c>
      <c r="E339" s="415">
        <f t="shared" si="132"/>
        <v>0</v>
      </c>
      <c r="F339" s="415">
        <f t="shared" si="132"/>
        <v>129</v>
      </c>
      <c r="G339" s="415">
        <f t="shared" si="132"/>
        <v>3</v>
      </c>
      <c r="H339" s="415">
        <f t="shared" si="132"/>
        <v>0</v>
      </c>
      <c r="I339" s="415">
        <f t="shared" si="132"/>
        <v>0</v>
      </c>
      <c r="J339" s="415">
        <f t="shared" si="132"/>
        <v>0</v>
      </c>
      <c r="K339" s="415">
        <f t="shared" si="132"/>
        <v>0</v>
      </c>
      <c r="L339" s="415">
        <f t="shared" si="132"/>
        <v>287</v>
      </c>
      <c r="M339" s="415">
        <f t="shared" si="132"/>
        <v>7</v>
      </c>
      <c r="N339" s="415">
        <f t="shared" si="132"/>
        <v>294</v>
      </c>
    </row>
    <row r="340" spans="1:14">
      <c r="A340" s="1051" t="s">
        <v>998</v>
      </c>
      <c r="B340" s="312" t="s">
        <v>21</v>
      </c>
      <c r="C340" s="421">
        <f>C336+C332+C328+C324+C320</f>
        <v>135</v>
      </c>
      <c r="D340" s="421">
        <f t="shared" si="132"/>
        <v>4</v>
      </c>
      <c r="E340" s="421">
        <f t="shared" si="132"/>
        <v>0</v>
      </c>
      <c r="F340" s="421">
        <f t="shared" si="132"/>
        <v>104</v>
      </c>
      <c r="G340" s="421">
        <f t="shared" si="132"/>
        <v>3</v>
      </c>
      <c r="H340" s="421">
        <f t="shared" si="132"/>
        <v>0</v>
      </c>
      <c r="I340" s="421">
        <f t="shared" si="132"/>
        <v>0</v>
      </c>
      <c r="J340" s="421">
        <f t="shared" si="132"/>
        <v>0</v>
      </c>
      <c r="K340" s="421">
        <f t="shared" si="132"/>
        <v>0</v>
      </c>
      <c r="L340" s="421">
        <f t="shared" si="132"/>
        <v>239</v>
      </c>
      <c r="M340" s="421">
        <f t="shared" si="132"/>
        <v>7</v>
      </c>
      <c r="N340" s="421">
        <f t="shared" si="132"/>
        <v>246</v>
      </c>
    </row>
    <row r="341" spans="1:14" ht="16.5" thickBot="1">
      <c r="A341" s="1052"/>
      <c r="B341" s="313" t="s">
        <v>22</v>
      </c>
      <c r="C341" s="427">
        <f>C337+C333+C329+C325+C321</f>
        <v>0</v>
      </c>
      <c r="D341" s="427">
        <f t="shared" si="132"/>
        <v>0</v>
      </c>
      <c r="E341" s="427">
        <f t="shared" si="132"/>
        <v>0</v>
      </c>
      <c r="F341" s="427">
        <f t="shared" si="132"/>
        <v>0</v>
      </c>
      <c r="G341" s="427">
        <f t="shared" si="132"/>
        <v>0</v>
      </c>
      <c r="H341" s="427">
        <f t="shared" si="132"/>
        <v>0</v>
      </c>
      <c r="I341" s="427">
        <f t="shared" si="132"/>
        <v>0</v>
      </c>
      <c r="J341" s="427">
        <f t="shared" si="132"/>
        <v>0</v>
      </c>
      <c r="K341" s="427">
        <f t="shared" si="132"/>
        <v>0</v>
      </c>
      <c r="L341" s="427">
        <f t="shared" si="132"/>
        <v>0</v>
      </c>
      <c r="M341" s="427">
        <f t="shared" si="132"/>
        <v>0</v>
      </c>
      <c r="N341" s="427">
        <f t="shared" si="132"/>
        <v>0</v>
      </c>
    </row>
    <row r="342" spans="1:14" ht="10.5" customHeight="1" thickBot="1">
      <c r="A342" s="1046"/>
      <c r="B342" s="314"/>
      <c r="C342" s="414"/>
      <c r="D342" s="414"/>
      <c r="E342" s="414"/>
      <c r="F342" s="414"/>
      <c r="G342" s="414"/>
      <c r="H342" s="414"/>
      <c r="I342" s="414"/>
      <c r="J342" s="414"/>
      <c r="K342" s="414"/>
      <c r="L342" s="415"/>
      <c r="M342" s="416"/>
      <c r="N342" s="416"/>
    </row>
    <row r="343" spans="1:14" ht="16.5" thickBot="1">
      <c r="A343" s="1043"/>
      <c r="B343" s="308" t="s">
        <v>19</v>
      </c>
      <c r="C343" s="411">
        <v>19</v>
      </c>
      <c r="D343" s="412">
        <v>1</v>
      </c>
      <c r="E343" s="414"/>
      <c r="F343" s="411">
        <v>9</v>
      </c>
      <c r="G343" s="413">
        <v>1</v>
      </c>
      <c r="H343" s="414"/>
      <c r="I343" s="411">
        <v>0</v>
      </c>
      <c r="J343" s="413">
        <v>0</v>
      </c>
      <c r="K343" s="414"/>
      <c r="L343" s="415">
        <f t="shared" si="130"/>
        <v>28</v>
      </c>
      <c r="M343" s="416">
        <f t="shared" si="130"/>
        <v>2</v>
      </c>
      <c r="N343" s="416">
        <f t="shared" si="131"/>
        <v>30</v>
      </c>
    </row>
    <row r="344" spans="1:14" ht="16.5" thickBot="1">
      <c r="A344" s="1053" t="s">
        <v>1024</v>
      </c>
      <c r="B344" s="312" t="s">
        <v>21</v>
      </c>
      <c r="C344" s="418">
        <v>15</v>
      </c>
      <c r="D344" s="419">
        <v>0</v>
      </c>
      <c r="E344" s="414"/>
      <c r="F344" s="418">
        <v>5</v>
      </c>
      <c r="G344" s="420">
        <v>0</v>
      </c>
      <c r="H344" s="414"/>
      <c r="I344" s="418">
        <v>0</v>
      </c>
      <c r="J344" s="420">
        <v>0</v>
      </c>
      <c r="K344" s="414"/>
      <c r="L344" s="415">
        <f t="shared" si="130"/>
        <v>20</v>
      </c>
      <c r="M344" s="416">
        <f t="shared" si="130"/>
        <v>0</v>
      </c>
      <c r="N344" s="416">
        <f t="shared" si="131"/>
        <v>20</v>
      </c>
    </row>
    <row r="345" spans="1:14" ht="16.5" thickBot="1">
      <c r="A345" s="1045"/>
      <c r="B345" s="313" t="s">
        <v>22</v>
      </c>
      <c r="C345" s="424">
        <v>0</v>
      </c>
      <c r="D345" s="425">
        <v>0</v>
      </c>
      <c r="E345" s="414"/>
      <c r="F345" s="424">
        <v>0</v>
      </c>
      <c r="G345" s="426">
        <v>0</v>
      </c>
      <c r="H345" s="414"/>
      <c r="I345" s="424">
        <v>0</v>
      </c>
      <c r="J345" s="426">
        <v>0</v>
      </c>
      <c r="K345" s="414"/>
      <c r="L345" s="415">
        <f t="shared" si="130"/>
        <v>0</v>
      </c>
      <c r="M345" s="416">
        <f t="shared" si="130"/>
        <v>0</v>
      </c>
      <c r="N345" s="416">
        <f t="shared" si="131"/>
        <v>0</v>
      </c>
    </row>
    <row r="346" spans="1:14" ht="8.25" customHeight="1" thickBot="1">
      <c r="A346" s="1046"/>
      <c r="B346" s="314"/>
      <c r="C346" s="414"/>
      <c r="D346" s="414"/>
      <c r="E346" s="414"/>
      <c r="F346" s="414"/>
      <c r="G346" s="414"/>
      <c r="H346" s="414"/>
      <c r="I346" s="414"/>
      <c r="J346" s="414"/>
      <c r="K346" s="414"/>
      <c r="L346" s="415"/>
      <c r="M346" s="416"/>
      <c r="N346" s="416"/>
    </row>
    <row r="347" spans="1:14" ht="16.5" thickBot="1">
      <c r="A347" s="1043"/>
      <c r="B347" s="308" t="s">
        <v>19</v>
      </c>
      <c r="C347" s="411">
        <v>28</v>
      </c>
      <c r="D347" s="412">
        <v>0</v>
      </c>
      <c r="E347" s="414"/>
      <c r="F347" s="411">
        <v>29</v>
      </c>
      <c r="G347" s="413">
        <v>0</v>
      </c>
      <c r="H347" s="414"/>
      <c r="I347" s="411">
        <v>0</v>
      </c>
      <c r="J347" s="413">
        <v>0</v>
      </c>
      <c r="K347" s="414"/>
      <c r="L347" s="415">
        <f t="shared" si="130"/>
        <v>57</v>
      </c>
      <c r="M347" s="416">
        <f t="shared" si="130"/>
        <v>0</v>
      </c>
      <c r="N347" s="416">
        <f t="shared" si="131"/>
        <v>57</v>
      </c>
    </row>
    <row r="348" spans="1:14" ht="16.5" thickBot="1">
      <c r="A348" s="1044" t="s">
        <v>1025</v>
      </c>
      <c r="B348" s="312" t="s">
        <v>21</v>
      </c>
      <c r="C348" s="418">
        <v>18</v>
      </c>
      <c r="D348" s="419">
        <v>0</v>
      </c>
      <c r="E348" s="414"/>
      <c r="F348" s="418">
        <v>23</v>
      </c>
      <c r="G348" s="420">
        <v>0</v>
      </c>
      <c r="H348" s="414"/>
      <c r="I348" s="418">
        <v>0</v>
      </c>
      <c r="J348" s="420">
        <v>0</v>
      </c>
      <c r="K348" s="414"/>
      <c r="L348" s="415">
        <f t="shared" si="130"/>
        <v>41</v>
      </c>
      <c r="M348" s="416">
        <f t="shared" si="130"/>
        <v>0</v>
      </c>
      <c r="N348" s="416">
        <f t="shared" si="131"/>
        <v>41</v>
      </c>
    </row>
    <row r="349" spans="1:14" ht="16.5" thickBot="1">
      <c r="A349" s="1045" t="s">
        <v>1026</v>
      </c>
      <c r="B349" s="313" t="s">
        <v>22</v>
      </c>
      <c r="C349" s="424">
        <v>0</v>
      </c>
      <c r="D349" s="425">
        <v>0</v>
      </c>
      <c r="E349" s="414"/>
      <c r="F349" s="424">
        <v>0</v>
      </c>
      <c r="G349" s="426">
        <v>0</v>
      </c>
      <c r="H349" s="414"/>
      <c r="I349" s="424">
        <v>0</v>
      </c>
      <c r="J349" s="426">
        <v>0</v>
      </c>
      <c r="K349" s="414"/>
      <c r="L349" s="415">
        <f t="shared" si="130"/>
        <v>0</v>
      </c>
      <c r="M349" s="416">
        <f t="shared" si="130"/>
        <v>0</v>
      </c>
      <c r="N349" s="416">
        <f t="shared" si="131"/>
        <v>0</v>
      </c>
    </row>
    <row r="350" spans="1:14" ht="7.5" customHeight="1" thickBot="1">
      <c r="A350" s="1046"/>
      <c r="B350" s="314"/>
      <c r="C350" s="414"/>
      <c r="D350" s="414"/>
      <c r="E350" s="414"/>
      <c r="F350" s="414"/>
      <c r="G350" s="414"/>
      <c r="H350" s="414"/>
      <c r="I350" s="414"/>
      <c r="J350" s="414"/>
      <c r="K350" s="414"/>
      <c r="L350" s="415"/>
      <c r="M350" s="416"/>
      <c r="N350" s="416"/>
    </row>
    <row r="351" spans="1:14" ht="16.5" thickBot="1">
      <c r="A351" s="1043"/>
      <c r="B351" s="308" t="s">
        <v>19</v>
      </c>
      <c r="C351" s="411">
        <v>28</v>
      </c>
      <c r="D351" s="412">
        <v>0</v>
      </c>
      <c r="E351" s="414"/>
      <c r="F351" s="411">
        <v>31</v>
      </c>
      <c r="G351" s="413">
        <v>0</v>
      </c>
      <c r="H351" s="414"/>
      <c r="I351" s="411">
        <v>0</v>
      </c>
      <c r="J351" s="413">
        <v>0</v>
      </c>
      <c r="K351" s="414"/>
      <c r="L351" s="415">
        <f t="shared" si="130"/>
        <v>59</v>
      </c>
      <c r="M351" s="416">
        <f t="shared" si="130"/>
        <v>0</v>
      </c>
      <c r="N351" s="416">
        <f t="shared" si="131"/>
        <v>59</v>
      </c>
    </row>
    <row r="352" spans="1:14" ht="16.5" thickBot="1">
      <c r="A352" s="1044" t="s">
        <v>1027</v>
      </c>
      <c r="B352" s="312" t="s">
        <v>21</v>
      </c>
      <c r="C352" s="418">
        <v>25</v>
      </c>
      <c r="D352" s="419">
        <v>0</v>
      </c>
      <c r="E352" s="414"/>
      <c r="F352" s="418">
        <v>29</v>
      </c>
      <c r="G352" s="420">
        <v>0</v>
      </c>
      <c r="H352" s="414"/>
      <c r="I352" s="418">
        <v>0</v>
      </c>
      <c r="J352" s="420">
        <v>0</v>
      </c>
      <c r="K352" s="414"/>
      <c r="L352" s="415">
        <f t="shared" si="130"/>
        <v>54</v>
      </c>
      <c r="M352" s="416">
        <f t="shared" si="130"/>
        <v>0</v>
      </c>
      <c r="N352" s="416">
        <f t="shared" si="131"/>
        <v>54</v>
      </c>
    </row>
    <row r="353" spans="1:14" ht="16.5" thickBot="1">
      <c r="A353" s="1045" t="s">
        <v>1020</v>
      </c>
      <c r="B353" s="313" t="s">
        <v>22</v>
      </c>
      <c r="C353" s="424">
        <v>0</v>
      </c>
      <c r="D353" s="425">
        <v>0</v>
      </c>
      <c r="E353" s="414"/>
      <c r="F353" s="424">
        <v>0</v>
      </c>
      <c r="G353" s="426">
        <v>0</v>
      </c>
      <c r="H353" s="414"/>
      <c r="I353" s="424">
        <v>0</v>
      </c>
      <c r="J353" s="426">
        <v>0</v>
      </c>
      <c r="K353" s="414"/>
      <c r="L353" s="415">
        <f t="shared" si="130"/>
        <v>0</v>
      </c>
      <c r="M353" s="416">
        <f t="shared" si="130"/>
        <v>0</v>
      </c>
      <c r="N353" s="416">
        <f t="shared" si="131"/>
        <v>0</v>
      </c>
    </row>
    <row r="354" spans="1:14" ht="9" customHeight="1" thickBot="1">
      <c r="A354" s="1046"/>
      <c r="B354" s="314"/>
      <c r="C354" s="414"/>
      <c r="D354" s="414"/>
      <c r="E354" s="414"/>
      <c r="F354" s="414"/>
      <c r="G354" s="414"/>
      <c r="H354" s="414"/>
      <c r="I354" s="414"/>
      <c r="J354" s="414"/>
      <c r="K354" s="414"/>
      <c r="L354" s="415"/>
      <c r="M354" s="416"/>
      <c r="N354" s="416"/>
    </row>
    <row r="355" spans="1:14" ht="16.5" thickBot="1">
      <c r="A355" s="1043"/>
      <c r="B355" s="308" t="s">
        <v>19</v>
      </c>
      <c r="C355" s="411">
        <v>0</v>
      </c>
      <c r="D355" s="413">
        <v>0</v>
      </c>
      <c r="E355" s="414"/>
      <c r="F355" s="411">
        <v>0</v>
      </c>
      <c r="G355" s="413">
        <v>4</v>
      </c>
      <c r="H355" s="414"/>
      <c r="I355" s="411">
        <v>0</v>
      </c>
      <c r="J355" s="413">
        <v>0</v>
      </c>
      <c r="K355" s="414"/>
      <c r="L355" s="415">
        <f t="shared" si="130"/>
        <v>0</v>
      </c>
      <c r="M355" s="416">
        <f t="shared" si="130"/>
        <v>4</v>
      </c>
      <c r="N355" s="416">
        <f t="shared" si="131"/>
        <v>4</v>
      </c>
    </row>
    <row r="356" spans="1:14" ht="16.5" thickBot="1">
      <c r="A356" s="1044" t="s">
        <v>1028</v>
      </c>
      <c r="B356" s="312" t="s">
        <v>21</v>
      </c>
      <c r="C356" s="418">
        <v>0</v>
      </c>
      <c r="D356" s="420">
        <v>0</v>
      </c>
      <c r="E356" s="414"/>
      <c r="F356" s="418">
        <v>0</v>
      </c>
      <c r="G356" s="420">
        <v>3</v>
      </c>
      <c r="H356" s="414"/>
      <c r="I356" s="418">
        <v>0</v>
      </c>
      <c r="J356" s="420">
        <v>0</v>
      </c>
      <c r="K356" s="414"/>
      <c r="L356" s="415">
        <f t="shared" si="130"/>
        <v>0</v>
      </c>
      <c r="M356" s="416">
        <f t="shared" si="130"/>
        <v>3</v>
      </c>
      <c r="N356" s="416">
        <f t="shared" si="131"/>
        <v>3</v>
      </c>
    </row>
    <row r="357" spans="1:14" ht="16.5" thickBot="1">
      <c r="A357" s="1045" t="s">
        <v>1029</v>
      </c>
      <c r="B357" s="313" t="s">
        <v>22</v>
      </c>
      <c r="C357" s="424">
        <v>0</v>
      </c>
      <c r="D357" s="426">
        <v>0</v>
      </c>
      <c r="E357" s="414"/>
      <c r="F357" s="424">
        <v>0</v>
      </c>
      <c r="G357" s="426">
        <v>0</v>
      </c>
      <c r="H357" s="414"/>
      <c r="I357" s="424">
        <v>0</v>
      </c>
      <c r="J357" s="426">
        <v>0</v>
      </c>
      <c r="K357" s="414"/>
      <c r="L357" s="415">
        <f t="shared" si="130"/>
        <v>0</v>
      </c>
      <c r="M357" s="416">
        <f t="shared" si="130"/>
        <v>0</v>
      </c>
      <c r="N357" s="416">
        <f t="shared" si="131"/>
        <v>0</v>
      </c>
    </row>
    <row r="358" spans="1:14" ht="7.5" customHeight="1" thickBot="1">
      <c r="A358" s="1046"/>
      <c r="B358" s="314"/>
      <c r="C358" s="414"/>
      <c r="D358" s="414"/>
      <c r="E358" s="414"/>
      <c r="F358" s="414"/>
      <c r="G358" s="414"/>
      <c r="H358" s="414"/>
      <c r="I358" s="414"/>
      <c r="J358" s="414"/>
      <c r="K358" s="414"/>
      <c r="L358" s="415"/>
      <c r="M358" s="416"/>
      <c r="N358" s="416"/>
    </row>
    <row r="359" spans="1:14" ht="16.5" thickBot="1">
      <c r="A359" s="1043"/>
      <c r="B359" s="308" t="s">
        <v>19</v>
      </c>
      <c r="C359" s="411">
        <v>0</v>
      </c>
      <c r="D359" s="413">
        <v>0</v>
      </c>
      <c r="E359" s="414"/>
      <c r="F359" s="411">
        <v>0</v>
      </c>
      <c r="G359" s="413">
        <v>1</v>
      </c>
      <c r="H359" s="414"/>
      <c r="I359" s="411">
        <v>0</v>
      </c>
      <c r="J359" s="413">
        <v>0</v>
      </c>
      <c r="K359" s="414"/>
      <c r="L359" s="415">
        <f t="shared" si="130"/>
        <v>0</v>
      </c>
      <c r="M359" s="416">
        <f t="shared" si="130"/>
        <v>1</v>
      </c>
      <c r="N359" s="416">
        <f t="shared" si="131"/>
        <v>1</v>
      </c>
    </row>
    <row r="360" spans="1:14" ht="16.5" thickBot="1">
      <c r="A360" s="1054" t="s">
        <v>1030</v>
      </c>
      <c r="B360" s="312" t="s">
        <v>21</v>
      </c>
      <c r="C360" s="418">
        <v>0</v>
      </c>
      <c r="D360" s="420">
        <v>0</v>
      </c>
      <c r="E360" s="414"/>
      <c r="F360" s="418">
        <v>0</v>
      </c>
      <c r="G360" s="420">
        <v>0</v>
      </c>
      <c r="H360" s="414"/>
      <c r="I360" s="418">
        <v>0</v>
      </c>
      <c r="J360" s="420">
        <v>0</v>
      </c>
      <c r="K360" s="414"/>
      <c r="L360" s="415">
        <f t="shared" si="130"/>
        <v>0</v>
      </c>
      <c r="M360" s="416">
        <f t="shared" si="130"/>
        <v>0</v>
      </c>
      <c r="N360" s="416">
        <f t="shared" si="131"/>
        <v>0</v>
      </c>
    </row>
    <row r="361" spans="1:14" ht="16.5" thickBot="1">
      <c r="A361" s="1045" t="s">
        <v>1031</v>
      </c>
      <c r="B361" s="313" t="s">
        <v>22</v>
      </c>
      <c r="C361" s="424">
        <v>0</v>
      </c>
      <c r="D361" s="426">
        <v>0</v>
      </c>
      <c r="E361" s="414"/>
      <c r="F361" s="424">
        <v>0</v>
      </c>
      <c r="G361" s="426">
        <v>0</v>
      </c>
      <c r="H361" s="414"/>
      <c r="I361" s="424">
        <v>0</v>
      </c>
      <c r="J361" s="426">
        <v>0</v>
      </c>
      <c r="K361" s="414"/>
      <c r="L361" s="415">
        <f t="shared" si="130"/>
        <v>0</v>
      </c>
      <c r="M361" s="416">
        <f t="shared" si="130"/>
        <v>0</v>
      </c>
      <c r="N361" s="416">
        <f t="shared" si="131"/>
        <v>0</v>
      </c>
    </row>
    <row r="362" spans="1:14" ht="10.5" customHeight="1" thickBot="1">
      <c r="A362" s="1046"/>
      <c r="B362" s="314"/>
      <c r="C362" s="414"/>
      <c r="D362" s="414"/>
      <c r="E362" s="414"/>
      <c r="F362" s="414"/>
      <c r="G362" s="414"/>
      <c r="H362" s="414"/>
      <c r="I362" s="414"/>
      <c r="J362" s="414"/>
      <c r="K362" s="414"/>
      <c r="L362" s="415"/>
      <c r="M362" s="416"/>
      <c r="N362" s="416"/>
    </row>
    <row r="363" spans="1:14">
      <c r="A363" s="1043"/>
      <c r="B363" s="308" t="s">
        <v>19</v>
      </c>
      <c r="C363" s="415">
        <f>C359+C355+C351+C347+C343</f>
        <v>75</v>
      </c>
      <c r="D363" s="415">
        <f t="shared" ref="D363:N365" si="133">D359+D355+D351+D347+D343</f>
        <v>1</v>
      </c>
      <c r="E363" s="415">
        <f t="shared" si="133"/>
        <v>0</v>
      </c>
      <c r="F363" s="415">
        <f t="shared" si="133"/>
        <v>69</v>
      </c>
      <c r="G363" s="415">
        <f t="shared" si="133"/>
        <v>6</v>
      </c>
      <c r="H363" s="415">
        <f t="shared" si="133"/>
        <v>0</v>
      </c>
      <c r="I363" s="415">
        <f t="shared" si="133"/>
        <v>0</v>
      </c>
      <c r="J363" s="415">
        <f t="shared" si="133"/>
        <v>0</v>
      </c>
      <c r="K363" s="415">
        <f t="shared" si="133"/>
        <v>0</v>
      </c>
      <c r="L363" s="415">
        <f t="shared" si="133"/>
        <v>144</v>
      </c>
      <c r="M363" s="415">
        <f t="shared" si="133"/>
        <v>7</v>
      </c>
      <c r="N363" s="415">
        <f t="shared" si="133"/>
        <v>151</v>
      </c>
    </row>
    <row r="364" spans="1:14">
      <c r="A364" s="1055" t="s">
        <v>1032</v>
      </c>
      <c r="B364" s="312" t="s">
        <v>21</v>
      </c>
      <c r="C364" s="421">
        <f>C360+C356+C352+C348+C344</f>
        <v>58</v>
      </c>
      <c r="D364" s="421">
        <f t="shared" si="133"/>
        <v>0</v>
      </c>
      <c r="E364" s="421">
        <f t="shared" si="133"/>
        <v>0</v>
      </c>
      <c r="F364" s="421">
        <f t="shared" si="133"/>
        <v>57</v>
      </c>
      <c r="G364" s="421">
        <f t="shared" si="133"/>
        <v>3</v>
      </c>
      <c r="H364" s="421">
        <f t="shared" si="133"/>
        <v>0</v>
      </c>
      <c r="I364" s="421">
        <f t="shared" si="133"/>
        <v>0</v>
      </c>
      <c r="J364" s="421">
        <f t="shared" si="133"/>
        <v>0</v>
      </c>
      <c r="K364" s="421">
        <f t="shared" si="133"/>
        <v>0</v>
      </c>
      <c r="L364" s="421">
        <f t="shared" si="133"/>
        <v>115</v>
      </c>
      <c r="M364" s="421">
        <f t="shared" si="133"/>
        <v>3</v>
      </c>
      <c r="N364" s="421">
        <f t="shared" si="133"/>
        <v>118</v>
      </c>
    </row>
    <row r="365" spans="1:14" ht="16.5" thickBot="1">
      <c r="A365" s="1052" t="s">
        <v>1033</v>
      </c>
      <c r="B365" s="313" t="s">
        <v>22</v>
      </c>
      <c r="C365" s="427">
        <f>C361+C357+C353+C349+C345</f>
        <v>0</v>
      </c>
      <c r="D365" s="427">
        <f t="shared" si="133"/>
        <v>0</v>
      </c>
      <c r="E365" s="427">
        <f t="shared" si="133"/>
        <v>0</v>
      </c>
      <c r="F365" s="427">
        <f t="shared" si="133"/>
        <v>0</v>
      </c>
      <c r="G365" s="427">
        <f t="shared" si="133"/>
        <v>0</v>
      </c>
      <c r="H365" s="427">
        <f t="shared" si="133"/>
        <v>0</v>
      </c>
      <c r="I365" s="427">
        <f t="shared" si="133"/>
        <v>0</v>
      </c>
      <c r="J365" s="427">
        <f t="shared" si="133"/>
        <v>0</v>
      </c>
      <c r="K365" s="427">
        <f t="shared" si="133"/>
        <v>0</v>
      </c>
      <c r="L365" s="427">
        <f t="shared" si="133"/>
        <v>0</v>
      </c>
      <c r="M365" s="427">
        <f t="shared" si="133"/>
        <v>0</v>
      </c>
      <c r="N365" s="427">
        <f t="shared" si="133"/>
        <v>0</v>
      </c>
    </row>
    <row r="366" spans="1:14" ht="9" customHeight="1" thickBot="1">
      <c r="A366" s="1046"/>
      <c r="B366" s="314"/>
      <c r="C366" s="414"/>
      <c r="D366" s="414"/>
      <c r="E366" s="414"/>
      <c r="F366" s="414"/>
      <c r="G366" s="414"/>
      <c r="H366" s="414"/>
      <c r="I366" s="414"/>
      <c r="J366" s="414"/>
      <c r="K366" s="414"/>
      <c r="L366" s="1041"/>
      <c r="M366" s="1013"/>
      <c r="N366" s="1013"/>
    </row>
    <row r="367" spans="1:14" ht="16.5" thickBot="1">
      <c r="A367" s="1043"/>
      <c r="B367" s="308" t="s">
        <v>19</v>
      </c>
      <c r="C367" s="411">
        <v>33</v>
      </c>
      <c r="D367" s="412">
        <v>1</v>
      </c>
      <c r="E367" s="414"/>
      <c r="F367" s="411">
        <v>23</v>
      </c>
      <c r="G367" s="413">
        <v>1</v>
      </c>
      <c r="H367" s="414"/>
      <c r="I367" s="411">
        <v>0</v>
      </c>
      <c r="J367" s="413">
        <v>0</v>
      </c>
      <c r="K367" s="414"/>
      <c r="L367" s="415">
        <f t="shared" ref="L367:M369" si="134">C367+F367+I367</f>
        <v>56</v>
      </c>
      <c r="M367" s="416">
        <f t="shared" si="134"/>
        <v>2</v>
      </c>
      <c r="N367" s="417">
        <f>L367+M367</f>
        <v>58</v>
      </c>
    </row>
    <row r="368" spans="1:14" ht="16.5" thickBot="1">
      <c r="A368" s="1049" t="s">
        <v>1034</v>
      </c>
      <c r="B368" s="312" t="s">
        <v>21</v>
      </c>
      <c r="C368" s="418">
        <v>28</v>
      </c>
      <c r="D368" s="419">
        <v>1</v>
      </c>
      <c r="E368" s="414"/>
      <c r="F368" s="418">
        <v>15</v>
      </c>
      <c r="G368" s="420">
        <v>1</v>
      </c>
      <c r="H368" s="414"/>
      <c r="I368" s="411">
        <v>0</v>
      </c>
      <c r="J368" s="413">
        <v>0</v>
      </c>
      <c r="K368" s="414"/>
      <c r="L368" s="415">
        <f t="shared" si="134"/>
        <v>43</v>
      </c>
      <c r="M368" s="416">
        <f t="shared" si="134"/>
        <v>2</v>
      </c>
      <c r="N368" s="417">
        <f>L368+M368</f>
        <v>45</v>
      </c>
    </row>
    <row r="369" spans="1:18" ht="16.5" thickBot="1">
      <c r="A369" s="1045"/>
      <c r="B369" s="313" t="s">
        <v>22</v>
      </c>
      <c r="C369" s="424">
        <v>0</v>
      </c>
      <c r="D369" s="425">
        <v>0</v>
      </c>
      <c r="E369" s="414"/>
      <c r="F369" s="424">
        <v>0</v>
      </c>
      <c r="G369" s="426">
        <v>0</v>
      </c>
      <c r="H369" s="414"/>
      <c r="I369" s="411">
        <v>0</v>
      </c>
      <c r="J369" s="413">
        <v>0</v>
      </c>
      <c r="K369" s="414"/>
      <c r="L369" s="1094">
        <f t="shared" si="134"/>
        <v>0</v>
      </c>
      <c r="M369" s="1095">
        <f t="shared" si="134"/>
        <v>0</v>
      </c>
      <c r="N369" s="1096">
        <f>L369+M369</f>
        <v>0</v>
      </c>
    </row>
    <row r="370" spans="1:18" ht="9" customHeight="1" thickBot="1">
      <c r="A370" s="1046"/>
      <c r="B370" s="314"/>
      <c r="C370" s="414"/>
      <c r="D370" s="414"/>
      <c r="E370" s="414"/>
      <c r="F370" s="414"/>
      <c r="G370" s="414"/>
      <c r="H370" s="414"/>
      <c r="I370" s="414"/>
      <c r="J370" s="414"/>
      <c r="K370" s="414"/>
      <c r="L370" s="430"/>
      <c r="M370" s="430"/>
      <c r="N370" s="430"/>
    </row>
    <row r="371" spans="1:18" ht="16.5" thickBot="1">
      <c r="A371" s="1043"/>
      <c r="B371" s="308" t="s">
        <v>19</v>
      </c>
      <c r="C371" s="415">
        <v>34</v>
      </c>
      <c r="D371" s="416">
        <v>1</v>
      </c>
      <c r="E371" s="430"/>
      <c r="F371" s="415">
        <v>23</v>
      </c>
      <c r="G371" s="417">
        <v>1</v>
      </c>
      <c r="H371" s="430"/>
      <c r="I371" s="415">
        <v>0</v>
      </c>
      <c r="J371" s="417">
        <v>0</v>
      </c>
      <c r="K371" s="430"/>
      <c r="L371" s="415">
        <f t="shared" ref="L371:M373" si="135">C371+F371+I371</f>
        <v>57</v>
      </c>
      <c r="M371" s="416">
        <f t="shared" si="135"/>
        <v>2</v>
      </c>
      <c r="N371" s="417">
        <f>L371+M371</f>
        <v>59</v>
      </c>
    </row>
    <row r="372" spans="1:18" ht="16.5" thickBot="1">
      <c r="A372" s="1055" t="s">
        <v>1035</v>
      </c>
      <c r="B372" s="312" t="s">
        <v>21</v>
      </c>
      <c r="C372" s="421">
        <v>28</v>
      </c>
      <c r="D372" s="422">
        <v>1</v>
      </c>
      <c r="E372" s="430"/>
      <c r="F372" s="421">
        <v>15</v>
      </c>
      <c r="G372" s="423">
        <v>1</v>
      </c>
      <c r="H372" s="430"/>
      <c r="I372" s="415">
        <v>0</v>
      </c>
      <c r="J372" s="417">
        <v>0</v>
      </c>
      <c r="K372" s="430"/>
      <c r="L372" s="415">
        <f t="shared" si="135"/>
        <v>43</v>
      </c>
      <c r="M372" s="416">
        <f t="shared" si="135"/>
        <v>2</v>
      </c>
      <c r="N372" s="417">
        <f>L372+M372</f>
        <v>45</v>
      </c>
    </row>
    <row r="373" spans="1:18" ht="16.5" thickBot="1">
      <c r="A373" s="1045"/>
      <c r="B373" s="313" t="s">
        <v>22</v>
      </c>
      <c r="C373" s="427">
        <v>0</v>
      </c>
      <c r="D373" s="428">
        <v>0</v>
      </c>
      <c r="E373" s="430"/>
      <c r="F373" s="427">
        <v>0</v>
      </c>
      <c r="G373" s="429">
        <v>0</v>
      </c>
      <c r="H373" s="430"/>
      <c r="I373" s="415">
        <v>0</v>
      </c>
      <c r="J373" s="417">
        <v>0</v>
      </c>
      <c r="K373" s="430"/>
      <c r="L373" s="1094">
        <f t="shared" si="135"/>
        <v>0</v>
      </c>
      <c r="M373" s="1095">
        <f t="shared" si="135"/>
        <v>0</v>
      </c>
      <c r="N373" s="1096">
        <f>L373+M373</f>
        <v>0</v>
      </c>
    </row>
    <row r="374" spans="1:18" ht="10.5" customHeight="1" thickBot="1">
      <c r="A374" s="1046"/>
      <c r="B374" s="314"/>
      <c r="C374" s="414"/>
      <c r="D374" s="414"/>
      <c r="E374" s="414"/>
      <c r="F374" s="414"/>
      <c r="G374" s="414"/>
      <c r="H374" s="414"/>
      <c r="I374" s="414"/>
      <c r="J374" s="414"/>
      <c r="K374" s="414"/>
      <c r="L374" s="430"/>
      <c r="M374" s="430"/>
      <c r="N374" s="430"/>
    </row>
    <row r="375" spans="1:18" ht="16.5" thickBot="1">
      <c r="A375" s="1043"/>
      <c r="B375" s="308" t="s">
        <v>19</v>
      </c>
      <c r="C375" s="415">
        <f>C298+C339+C363+C371</f>
        <v>543</v>
      </c>
      <c r="D375" s="1097">
        <f>D298+D339+D363+D371</f>
        <v>15</v>
      </c>
      <c r="E375" s="430">
        <f t="shared" ref="E375:J375" si="136">E298+E339+E363+E371</f>
        <v>0</v>
      </c>
      <c r="F375" s="415">
        <f t="shared" si="136"/>
        <v>486</v>
      </c>
      <c r="G375" s="1097">
        <f t="shared" si="136"/>
        <v>22</v>
      </c>
      <c r="H375" s="430"/>
      <c r="I375" s="415">
        <f t="shared" si="136"/>
        <v>0</v>
      </c>
      <c r="J375" s="1097">
        <f t="shared" si="136"/>
        <v>0</v>
      </c>
      <c r="K375" s="430">
        <f t="shared" ref="K375:M375" si="137">K298+K339+K363+K371</f>
        <v>0</v>
      </c>
      <c r="L375" s="415">
        <f t="shared" si="137"/>
        <v>1029</v>
      </c>
      <c r="M375" s="415">
        <f t="shared" si="137"/>
        <v>37</v>
      </c>
      <c r="N375" s="1097">
        <f>L375+M375</f>
        <v>1066</v>
      </c>
    </row>
    <row r="376" spans="1:18" ht="16.5" thickBot="1">
      <c r="A376" s="1055" t="s">
        <v>9</v>
      </c>
      <c r="B376" s="312" t="s">
        <v>21</v>
      </c>
      <c r="C376" s="415">
        <f t="shared" ref="C376:D377" si="138">C299+C340+C364+C372</f>
        <v>472</v>
      </c>
      <c r="D376" s="1097">
        <f t="shared" si="138"/>
        <v>9</v>
      </c>
      <c r="E376" s="430">
        <f t="shared" ref="E376:J376" si="139">E299+E340+E364+E372</f>
        <v>0</v>
      </c>
      <c r="F376" s="415">
        <f t="shared" si="139"/>
        <v>409</v>
      </c>
      <c r="G376" s="1097">
        <f t="shared" si="139"/>
        <v>16</v>
      </c>
      <c r="H376" s="430"/>
      <c r="I376" s="415">
        <f t="shared" si="139"/>
        <v>0</v>
      </c>
      <c r="J376" s="1097">
        <f t="shared" si="139"/>
        <v>0</v>
      </c>
      <c r="K376" s="430">
        <f t="shared" ref="K376:M376" si="140">K299+K340+K364+K372</f>
        <v>0</v>
      </c>
      <c r="L376" s="415">
        <f t="shared" si="140"/>
        <v>881</v>
      </c>
      <c r="M376" s="415">
        <f t="shared" si="140"/>
        <v>25</v>
      </c>
      <c r="N376" s="1097">
        <f t="shared" ref="N376:N377" si="141">L376+M376</f>
        <v>906</v>
      </c>
    </row>
    <row r="377" spans="1:18" ht="16.5" thickBot="1">
      <c r="A377" s="1045"/>
      <c r="B377" s="313" t="s">
        <v>22</v>
      </c>
      <c r="C377" s="1094">
        <f t="shared" si="138"/>
        <v>0</v>
      </c>
      <c r="D377" s="1098">
        <f t="shared" si="138"/>
        <v>0</v>
      </c>
      <c r="E377" s="430">
        <f t="shared" ref="E377:J377" si="142">E300+E341+E365+E373</f>
        <v>0</v>
      </c>
      <c r="F377" s="1094">
        <f t="shared" si="142"/>
        <v>0</v>
      </c>
      <c r="G377" s="1098">
        <f t="shared" si="142"/>
        <v>0</v>
      </c>
      <c r="H377" s="430"/>
      <c r="I377" s="1094">
        <f t="shared" si="142"/>
        <v>0</v>
      </c>
      <c r="J377" s="1098">
        <f t="shared" si="142"/>
        <v>0</v>
      </c>
      <c r="K377" s="430">
        <f t="shared" ref="K377:M377" si="143">K300+K341+K365+K373</f>
        <v>0</v>
      </c>
      <c r="L377" s="1094">
        <f t="shared" si="143"/>
        <v>0</v>
      </c>
      <c r="M377" s="1094">
        <f t="shared" si="143"/>
        <v>0</v>
      </c>
      <c r="N377" s="1098">
        <f t="shared" si="141"/>
        <v>0</v>
      </c>
    </row>
    <row r="378" spans="1:18" s="610" customFormat="1" ht="16.5" thickBot="1">
      <c r="A378" s="1046" t="s">
        <v>40</v>
      </c>
      <c r="B378" s="314"/>
      <c r="C378" s="288"/>
      <c r="D378" s="288"/>
      <c r="E378" s="288"/>
      <c r="F378" s="288"/>
      <c r="G378" s="288"/>
      <c r="H378" s="288"/>
      <c r="I378" s="288"/>
      <c r="J378" s="288"/>
      <c r="K378" s="288"/>
      <c r="L378" s="286"/>
      <c r="M378" s="286"/>
      <c r="N378" s="1042"/>
      <c r="R378" s="609"/>
    </row>
    <row r="379" spans="1:18" s="610" customFormat="1">
      <c r="A379" s="1202" t="s">
        <v>1036</v>
      </c>
      <c r="B379" s="308" t="s">
        <v>19</v>
      </c>
      <c r="C379" s="415">
        <f>+C375</f>
        <v>543</v>
      </c>
      <c r="D379" s="416">
        <f t="shared" ref="D379:D381" si="144">+D375</f>
        <v>15</v>
      </c>
      <c r="E379" s="430"/>
      <c r="F379" s="415">
        <f t="shared" ref="F379:G381" si="145">+F375</f>
        <v>486</v>
      </c>
      <c r="G379" s="417">
        <f t="shared" si="145"/>
        <v>22</v>
      </c>
      <c r="H379" s="430"/>
      <c r="I379" s="415">
        <f t="shared" ref="I379:J381" si="146">+I375</f>
        <v>0</v>
      </c>
      <c r="J379" s="417">
        <f t="shared" si="146"/>
        <v>0</v>
      </c>
      <c r="K379" s="430"/>
      <c r="L379" s="415">
        <f t="shared" ref="L379:M381" si="147">C379+F379+I379</f>
        <v>1029</v>
      </c>
      <c r="M379" s="416">
        <f t="shared" si="147"/>
        <v>37</v>
      </c>
      <c r="N379" s="416">
        <f t="shared" ref="N379:N381" si="148">SUM(L379:M379)</f>
        <v>1066</v>
      </c>
      <c r="R379" s="609"/>
    </row>
    <row r="380" spans="1:18" s="610" customFormat="1">
      <c r="A380" s="1203"/>
      <c r="B380" s="312" t="s">
        <v>21</v>
      </c>
      <c r="C380" s="421">
        <f t="shared" ref="C380:C381" si="149">+C376</f>
        <v>472</v>
      </c>
      <c r="D380" s="422">
        <f t="shared" si="144"/>
        <v>9</v>
      </c>
      <c r="E380" s="430"/>
      <c r="F380" s="421">
        <f t="shared" si="145"/>
        <v>409</v>
      </c>
      <c r="G380" s="423">
        <f t="shared" si="145"/>
        <v>16</v>
      </c>
      <c r="H380" s="430"/>
      <c r="I380" s="421">
        <f t="shared" si="146"/>
        <v>0</v>
      </c>
      <c r="J380" s="423">
        <f t="shared" si="146"/>
        <v>0</v>
      </c>
      <c r="K380" s="430"/>
      <c r="L380" s="421">
        <f t="shared" si="147"/>
        <v>881</v>
      </c>
      <c r="M380" s="422">
        <f t="shared" si="147"/>
        <v>25</v>
      </c>
      <c r="N380" s="422">
        <f t="shared" si="148"/>
        <v>906</v>
      </c>
      <c r="R380" s="609"/>
    </row>
    <row r="381" spans="1:18" s="610" customFormat="1" ht="16.5" thickBot="1">
      <c r="A381" s="1204"/>
      <c r="B381" s="313" t="s">
        <v>22</v>
      </c>
      <c r="C381" s="427">
        <f t="shared" si="149"/>
        <v>0</v>
      </c>
      <c r="D381" s="428">
        <f t="shared" si="144"/>
        <v>0</v>
      </c>
      <c r="E381" s="430"/>
      <c r="F381" s="427">
        <f t="shared" si="145"/>
        <v>0</v>
      </c>
      <c r="G381" s="429">
        <f t="shared" si="145"/>
        <v>0</v>
      </c>
      <c r="H381" s="430"/>
      <c r="I381" s="427">
        <f t="shared" si="146"/>
        <v>0</v>
      </c>
      <c r="J381" s="429">
        <f t="shared" si="146"/>
        <v>0</v>
      </c>
      <c r="K381" s="430"/>
      <c r="L381" s="427">
        <f t="shared" si="147"/>
        <v>0</v>
      </c>
      <c r="M381" s="428">
        <f t="shared" si="147"/>
        <v>0</v>
      </c>
      <c r="N381" s="428">
        <f t="shared" si="148"/>
        <v>0</v>
      </c>
      <c r="R381" s="609"/>
    </row>
    <row r="382" spans="1:18" s="610" customFormat="1">
      <c r="A382" s="1035" t="s">
        <v>40</v>
      </c>
      <c r="B382" s="314"/>
      <c r="C382" s="288"/>
      <c r="D382" s="288"/>
      <c r="E382" s="288"/>
      <c r="F382" s="288"/>
      <c r="G382" s="288"/>
      <c r="H382" s="288"/>
      <c r="I382" s="288"/>
      <c r="J382" s="288"/>
      <c r="K382" s="288"/>
      <c r="L382" s="286"/>
      <c r="M382" s="286"/>
      <c r="N382" s="1042"/>
      <c r="R382" s="609"/>
    </row>
    <row r="383" spans="1:18" s="610" customFormat="1" ht="9" customHeight="1">
      <c r="A383" s="1035"/>
      <c r="B383" s="314"/>
      <c r="C383" s="288"/>
      <c r="D383" s="288"/>
      <c r="E383" s="288"/>
      <c r="F383" s="288"/>
      <c r="G383" s="288"/>
      <c r="H383" s="288"/>
      <c r="I383" s="288"/>
      <c r="J383" s="288"/>
      <c r="K383" s="288"/>
      <c r="L383" s="286"/>
      <c r="M383" s="286"/>
      <c r="N383" s="1042"/>
      <c r="R383" s="609"/>
    </row>
    <row r="384" spans="1:18">
      <c r="A384" s="89" t="s">
        <v>115</v>
      </c>
      <c r="B384" s="24"/>
      <c r="C384" s="25"/>
      <c r="D384" s="25"/>
      <c r="E384" s="25"/>
      <c r="F384" s="25"/>
      <c r="G384" s="25"/>
      <c r="H384" s="25"/>
      <c r="I384" s="25"/>
      <c r="J384" s="25"/>
      <c r="K384" s="25"/>
    </row>
    <row r="385" spans="1:14">
      <c r="A385" s="89" t="s">
        <v>116</v>
      </c>
      <c r="B385" s="24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</row>
    <row r="386" spans="1:14">
      <c r="A386" s="154" t="s">
        <v>123</v>
      </c>
      <c r="B386" s="24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</row>
    <row r="387" spans="1:14">
      <c r="A387" s="154" t="s">
        <v>340</v>
      </c>
      <c r="B387" s="24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</row>
    <row r="389" spans="1:14" ht="15.75" customHeight="1">
      <c r="A389" s="1130" t="s">
        <v>26</v>
      </c>
      <c r="B389" s="1130"/>
      <c r="C389" s="1130"/>
      <c r="D389" s="1130"/>
      <c r="E389" s="1130"/>
      <c r="F389" s="1130"/>
      <c r="G389" s="1130"/>
      <c r="H389" s="1130"/>
      <c r="I389" s="1130"/>
      <c r="J389" s="1130"/>
      <c r="K389" s="1130"/>
      <c r="L389" s="1130"/>
      <c r="M389" s="1130"/>
      <c r="N389" s="1130"/>
    </row>
    <row r="390" spans="1:14" ht="15" customHeight="1" thickBot="1">
      <c r="A390" s="1112" t="s">
        <v>27</v>
      </c>
      <c r="B390" s="1112"/>
      <c r="C390" s="1112"/>
      <c r="D390" s="1112"/>
      <c r="E390" s="1112"/>
      <c r="F390" s="1112"/>
      <c r="G390" s="1112"/>
      <c r="H390" s="1112"/>
      <c r="I390" s="1112"/>
      <c r="J390" s="1112"/>
      <c r="K390" s="1112"/>
      <c r="L390" s="1112"/>
      <c r="M390" s="1112"/>
      <c r="N390" s="1112"/>
    </row>
    <row r="391" spans="1:14" ht="18" customHeight="1" thickBot="1">
      <c r="A391" s="1142" t="s">
        <v>52</v>
      </c>
      <c r="B391" s="1143"/>
      <c r="C391" s="1143"/>
      <c r="D391" s="1143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4"/>
    </row>
    <row r="392" spans="1:14" ht="6.75" customHeight="1" thickBot="1">
      <c r="A392" s="263"/>
      <c r="B392" s="32"/>
      <c r="C392" s="241"/>
      <c r="D392" s="241"/>
      <c r="E392" s="241"/>
      <c r="F392" s="241"/>
      <c r="G392" s="241"/>
      <c r="H392" s="32"/>
      <c r="I392" s="32"/>
      <c r="J392" s="32"/>
      <c r="K392" s="32"/>
      <c r="L392" s="32"/>
      <c r="M392" s="32"/>
      <c r="N392" s="32"/>
    </row>
    <row r="393" spans="1:14" ht="14.25" customHeight="1">
      <c r="A393" s="315" t="s">
        <v>326</v>
      </c>
      <c r="B393" s="41"/>
      <c r="C393" s="1156" t="s">
        <v>166</v>
      </c>
      <c r="D393" s="1156"/>
      <c r="E393" s="1156"/>
      <c r="F393" s="1156"/>
      <c r="G393" s="1156"/>
      <c r="H393" s="1156"/>
      <c r="I393" s="316"/>
      <c r="J393" s="41"/>
      <c r="K393" s="41"/>
      <c r="L393" s="34"/>
      <c r="M393" s="34"/>
      <c r="N393" s="35"/>
    </row>
    <row r="394" spans="1:14" ht="15.75" customHeight="1" thickBot="1">
      <c r="A394" s="465" t="s">
        <v>345</v>
      </c>
      <c r="B394" s="44"/>
      <c r="C394" s="1205" t="s">
        <v>331</v>
      </c>
      <c r="D394" s="1205"/>
      <c r="E394" s="1205"/>
      <c r="F394" s="1205"/>
      <c r="G394" s="1205"/>
      <c r="H394" s="1205"/>
      <c r="I394" s="1205"/>
      <c r="J394" s="44"/>
      <c r="K394" s="44"/>
      <c r="L394" s="37"/>
      <c r="M394" s="37"/>
      <c r="N394" s="38"/>
    </row>
    <row r="395" spans="1:14" ht="6" customHeight="1" thickBot="1">
      <c r="A395" s="241"/>
      <c r="B395" s="32"/>
      <c r="C395" s="241"/>
      <c r="D395" s="241"/>
      <c r="E395" s="241"/>
      <c r="F395" s="241"/>
      <c r="G395" s="241"/>
      <c r="H395" s="32"/>
      <c r="I395" s="32"/>
      <c r="J395" s="32"/>
      <c r="K395" s="32"/>
      <c r="L395" s="32"/>
      <c r="M395" s="32"/>
      <c r="N395" s="32"/>
    </row>
    <row r="396" spans="1:14" ht="15.75" customHeight="1" thickBot="1">
      <c r="A396" s="33"/>
      <c r="B396" s="32"/>
      <c r="C396" s="1184" t="s">
        <v>346</v>
      </c>
      <c r="D396" s="1185"/>
      <c r="E396" s="1185"/>
      <c r="F396" s="1185"/>
      <c r="G396" s="1185"/>
      <c r="H396" s="1185"/>
      <c r="I396" s="1185"/>
      <c r="J396" s="1185"/>
      <c r="K396" s="1185"/>
      <c r="L396" s="1185"/>
      <c r="M396" s="1186"/>
      <c r="N396" s="32"/>
    </row>
    <row r="397" spans="1:14" ht="5.25" customHeight="1" thickBot="1">
      <c r="A397" s="262"/>
      <c r="C397" s="20"/>
      <c r="D397" s="20"/>
      <c r="E397" s="20"/>
      <c r="F397" s="20"/>
      <c r="G397" s="20"/>
    </row>
    <row r="398" spans="1:14" ht="17.25" customHeight="1" thickBot="1">
      <c r="A398" s="692"/>
      <c r="B398" s="613"/>
      <c r="C398" s="1189" t="s">
        <v>42</v>
      </c>
      <c r="D398" s="1190"/>
      <c r="E398" s="633"/>
      <c r="F398" s="1140" t="s">
        <v>34</v>
      </c>
      <c r="G398" s="1141"/>
      <c r="H398" s="633"/>
      <c r="I398" s="1140" t="s">
        <v>35</v>
      </c>
      <c r="J398" s="1141"/>
      <c r="K398" s="633"/>
      <c r="L398" s="642"/>
      <c r="M398" s="643" t="s">
        <v>9</v>
      </c>
      <c r="N398" s="629"/>
    </row>
    <row r="399" spans="1:14" ht="45" customHeight="1" thickBot="1">
      <c r="A399" s="693" t="s">
        <v>39</v>
      </c>
      <c r="B399" s="626"/>
      <c r="C399" s="630" t="s">
        <v>41</v>
      </c>
      <c r="D399" s="632" t="s">
        <v>32</v>
      </c>
      <c r="E399" s="627"/>
      <c r="F399" s="630" t="s">
        <v>15</v>
      </c>
      <c r="G399" s="632" t="s">
        <v>32</v>
      </c>
      <c r="H399" s="627"/>
      <c r="I399" s="630" t="s">
        <v>15</v>
      </c>
      <c r="J399" s="632" t="s">
        <v>32</v>
      </c>
      <c r="K399" s="627"/>
      <c r="L399" s="630" t="s">
        <v>15</v>
      </c>
      <c r="M399" s="631" t="s">
        <v>32</v>
      </c>
      <c r="N399" s="644" t="s">
        <v>9</v>
      </c>
    </row>
    <row r="400" spans="1:14" ht="7.5" customHeight="1" thickBot="1">
      <c r="A400" s="694"/>
      <c r="B400" s="607"/>
      <c r="C400" s="607"/>
      <c r="D400" s="607"/>
      <c r="E400" s="611"/>
      <c r="F400" s="607"/>
      <c r="G400" s="607"/>
      <c r="H400" s="611"/>
      <c r="I400" s="607"/>
      <c r="J400" s="607"/>
      <c r="K400" s="611"/>
      <c r="L400" s="607"/>
      <c r="M400" s="607"/>
      <c r="N400" s="607"/>
    </row>
    <row r="401" spans="1:14" ht="14.25" customHeight="1" thickBot="1">
      <c r="A401" s="904" t="s">
        <v>189</v>
      </c>
      <c r="B401" s="656" t="s">
        <v>19</v>
      </c>
      <c r="C401" s="683">
        <v>50</v>
      </c>
      <c r="D401" s="684">
        <v>23</v>
      </c>
      <c r="E401" s="617"/>
      <c r="F401" s="683">
        <v>14</v>
      </c>
      <c r="G401" s="685">
        <v>3</v>
      </c>
      <c r="H401" s="611"/>
      <c r="I401" s="634"/>
      <c r="J401" s="636"/>
      <c r="K401" s="611"/>
      <c r="L401" s="235">
        <f>C401+F401</f>
        <v>64</v>
      </c>
      <c r="M401" s="235">
        <f>D401+G401</f>
        <v>26</v>
      </c>
      <c r="N401" s="237">
        <f>L401+M401</f>
        <v>90</v>
      </c>
    </row>
    <row r="402" spans="1:14" ht="14.25" customHeight="1" thickBot="1">
      <c r="A402" s="905" t="s">
        <v>47</v>
      </c>
      <c r="B402" s="657" t="s">
        <v>21</v>
      </c>
      <c r="C402" s="686">
        <v>35</v>
      </c>
      <c r="D402" s="687">
        <v>14</v>
      </c>
      <c r="E402" s="617"/>
      <c r="F402" s="686">
        <v>6</v>
      </c>
      <c r="G402" s="688">
        <v>1</v>
      </c>
      <c r="H402" s="611"/>
      <c r="I402" s="637"/>
      <c r="J402" s="638"/>
      <c r="K402" s="611"/>
      <c r="L402" s="235">
        <f t="shared" ref="L402:M403" si="150">C402+F402</f>
        <v>41</v>
      </c>
      <c r="M402" s="235">
        <f t="shared" si="150"/>
        <v>15</v>
      </c>
      <c r="N402" s="237">
        <f t="shared" ref="N402:N403" si="151">L402+M402</f>
        <v>56</v>
      </c>
    </row>
    <row r="403" spans="1:14" ht="14.25" customHeight="1" thickBot="1">
      <c r="A403" s="906" t="s">
        <v>193</v>
      </c>
      <c r="B403" s="658" t="s">
        <v>22</v>
      </c>
      <c r="C403" s="689">
        <v>0</v>
      </c>
      <c r="D403" s="690">
        <v>0</v>
      </c>
      <c r="E403" s="617"/>
      <c r="F403" s="689">
        <v>0</v>
      </c>
      <c r="G403" s="691">
        <v>0</v>
      </c>
      <c r="H403" s="611"/>
      <c r="I403" s="639"/>
      <c r="J403" s="641"/>
      <c r="K403" s="611"/>
      <c r="L403" s="235">
        <f t="shared" si="150"/>
        <v>0</v>
      </c>
      <c r="M403" s="235">
        <f t="shared" si="150"/>
        <v>0</v>
      </c>
      <c r="N403" s="237">
        <f t="shared" si="151"/>
        <v>0</v>
      </c>
    </row>
    <row r="404" spans="1:14" ht="6.75" customHeight="1" thickBot="1">
      <c r="A404" s="907"/>
      <c r="B404" s="607"/>
      <c r="C404" s="616"/>
      <c r="D404" s="616"/>
      <c r="E404" s="617"/>
      <c r="F404" s="616"/>
      <c r="G404" s="616"/>
      <c r="H404" s="611"/>
      <c r="I404" s="607"/>
      <c r="J404" s="607"/>
      <c r="K404" s="611"/>
      <c r="L404" s="837"/>
      <c r="M404" s="837"/>
      <c r="N404" s="837"/>
    </row>
    <row r="405" spans="1:14" ht="13.5" customHeight="1" thickBot="1">
      <c r="A405" s="904" t="s">
        <v>189</v>
      </c>
      <c r="B405" s="656" t="s">
        <v>19</v>
      </c>
      <c r="C405" s="683">
        <v>19</v>
      </c>
      <c r="D405" s="684">
        <v>10</v>
      </c>
      <c r="E405" s="617"/>
      <c r="F405" s="683">
        <v>8</v>
      </c>
      <c r="G405" s="685">
        <v>0</v>
      </c>
      <c r="H405" s="611"/>
      <c r="I405" s="634"/>
      <c r="J405" s="636"/>
      <c r="K405" s="611"/>
      <c r="L405" s="235">
        <f>C405+F405</f>
        <v>27</v>
      </c>
      <c r="M405" s="235">
        <f>D405+G405</f>
        <v>10</v>
      </c>
      <c r="N405" s="237">
        <f>L405+M405</f>
        <v>37</v>
      </c>
    </row>
    <row r="406" spans="1:14" ht="13.5" customHeight="1" thickBot="1">
      <c r="A406" s="905" t="s">
        <v>47</v>
      </c>
      <c r="B406" s="657" t="s">
        <v>21</v>
      </c>
      <c r="C406" s="686">
        <v>12</v>
      </c>
      <c r="D406" s="687">
        <v>7</v>
      </c>
      <c r="E406" s="617"/>
      <c r="F406" s="686">
        <v>7</v>
      </c>
      <c r="G406" s="688">
        <v>0</v>
      </c>
      <c r="H406" s="611"/>
      <c r="I406" s="637"/>
      <c r="J406" s="638"/>
      <c r="K406" s="611"/>
      <c r="L406" s="235">
        <f t="shared" ref="L406:M407" si="152">C406+F406</f>
        <v>19</v>
      </c>
      <c r="M406" s="235">
        <f t="shared" si="152"/>
        <v>7</v>
      </c>
      <c r="N406" s="237">
        <f t="shared" ref="N406:N407" si="153">L406+M406</f>
        <v>26</v>
      </c>
    </row>
    <row r="407" spans="1:14" ht="14.25" customHeight="1" thickBot="1">
      <c r="A407" s="906" t="s">
        <v>194</v>
      </c>
      <c r="B407" s="658" t="s">
        <v>22</v>
      </c>
      <c r="C407" s="689">
        <v>0</v>
      </c>
      <c r="D407" s="690">
        <v>0</v>
      </c>
      <c r="E407" s="617"/>
      <c r="F407" s="689">
        <v>0</v>
      </c>
      <c r="G407" s="691">
        <v>0</v>
      </c>
      <c r="H407" s="611"/>
      <c r="I407" s="639"/>
      <c r="J407" s="641"/>
      <c r="K407" s="611"/>
      <c r="L407" s="235">
        <f t="shared" si="152"/>
        <v>0</v>
      </c>
      <c r="M407" s="235">
        <f t="shared" si="152"/>
        <v>0</v>
      </c>
      <c r="N407" s="237">
        <f t="shared" si="153"/>
        <v>0</v>
      </c>
    </row>
    <row r="408" spans="1:14" ht="6" customHeight="1" thickBot="1">
      <c r="A408" s="907"/>
      <c r="B408" s="607"/>
      <c r="C408" s="616"/>
      <c r="D408" s="616"/>
      <c r="E408" s="617"/>
      <c r="F408" s="616"/>
      <c r="G408" s="616"/>
      <c r="H408" s="611"/>
      <c r="I408" s="607"/>
      <c r="J408" s="607"/>
      <c r="K408" s="611"/>
      <c r="L408" s="837"/>
      <c r="M408" s="837"/>
      <c r="N408" s="837"/>
    </row>
    <row r="409" spans="1:14" ht="16.5" thickBot="1">
      <c r="A409" s="904" t="s">
        <v>189</v>
      </c>
      <c r="B409" s="656" t="s">
        <v>19</v>
      </c>
      <c r="C409" s="683">
        <v>0</v>
      </c>
      <c r="D409" s="684">
        <v>0</v>
      </c>
      <c r="E409" s="617"/>
      <c r="F409" s="683">
        <v>5</v>
      </c>
      <c r="G409" s="685">
        <v>0</v>
      </c>
      <c r="H409" s="611"/>
      <c r="I409" s="634"/>
      <c r="J409" s="636"/>
      <c r="K409" s="611"/>
      <c r="L409" s="235">
        <f>C409+F409</f>
        <v>5</v>
      </c>
      <c r="M409" s="235">
        <f>D409+G409</f>
        <v>0</v>
      </c>
      <c r="N409" s="237">
        <f>L409+M409</f>
        <v>5</v>
      </c>
    </row>
    <row r="410" spans="1:14" ht="13.5" customHeight="1" thickBot="1">
      <c r="A410" s="905" t="s">
        <v>47</v>
      </c>
      <c r="B410" s="657" t="s">
        <v>21</v>
      </c>
      <c r="C410" s="686">
        <v>0</v>
      </c>
      <c r="D410" s="687">
        <v>0</v>
      </c>
      <c r="E410" s="617"/>
      <c r="F410" s="686">
        <v>3</v>
      </c>
      <c r="G410" s="688">
        <v>0</v>
      </c>
      <c r="H410" s="611"/>
      <c r="I410" s="637"/>
      <c r="J410" s="638"/>
      <c r="K410" s="611"/>
      <c r="L410" s="235">
        <f t="shared" ref="L410:M411" si="154">C410+F410</f>
        <v>3</v>
      </c>
      <c r="M410" s="235">
        <f t="shared" si="154"/>
        <v>0</v>
      </c>
      <c r="N410" s="237">
        <f t="shared" ref="N410:N411" si="155">L410+M410</f>
        <v>3</v>
      </c>
    </row>
    <row r="411" spans="1:14" ht="16.5" thickBot="1">
      <c r="A411" s="906" t="s">
        <v>195</v>
      </c>
      <c r="B411" s="658" t="s">
        <v>22</v>
      </c>
      <c r="C411" s="689">
        <v>0</v>
      </c>
      <c r="D411" s="690">
        <v>0</v>
      </c>
      <c r="E411" s="617"/>
      <c r="F411" s="689">
        <v>0</v>
      </c>
      <c r="G411" s="691">
        <v>0</v>
      </c>
      <c r="H411" s="611"/>
      <c r="I411" s="639"/>
      <c r="J411" s="641"/>
      <c r="K411" s="611"/>
      <c r="L411" s="235">
        <f t="shared" si="154"/>
        <v>0</v>
      </c>
      <c r="M411" s="235">
        <f t="shared" si="154"/>
        <v>0</v>
      </c>
      <c r="N411" s="237">
        <f t="shared" si="155"/>
        <v>0</v>
      </c>
    </row>
    <row r="412" spans="1:14" ht="6" customHeight="1" thickBot="1">
      <c r="A412" s="907"/>
      <c r="B412" s="607"/>
      <c r="C412" s="616"/>
      <c r="D412" s="616"/>
      <c r="E412" s="617"/>
      <c r="F412" s="616"/>
      <c r="G412" s="616"/>
      <c r="H412" s="611"/>
      <c r="I412" s="607"/>
      <c r="J412" s="607"/>
      <c r="K412" s="611"/>
      <c r="L412" s="837"/>
      <c r="M412" s="837"/>
      <c r="N412" s="837"/>
    </row>
    <row r="413" spans="1:14" ht="13.5" customHeight="1" thickBot="1">
      <c r="A413" s="1191" t="s">
        <v>789</v>
      </c>
      <c r="B413" s="679" t="s">
        <v>19</v>
      </c>
      <c r="C413" s="683">
        <f>C401+C405+C409</f>
        <v>69</v>
      </c>
      <c r="D413" s="683">
        <f>D401+D405+D409</f>
        <v>33</v>
      </c>
      <c r="E413" s="617">
        <v>0</v>
      </c>
      <c r="F413" s="683">
        <f>F401+F405+F409</f>
        <v>27</v>
      </c>
      <c r="G413" s="683">
        <f>G401+G405+G409</f>
        <v>3</v>
      </c>
      <c r="H413" s="617"/>
      <c r="I413" s="683">
        <v>0</v>
      </c>
      <c r="J413" s="685">
        <v>0</v>
      </c>
      <c r="K413" s="611"/>
      <c r="L413" s="235">
        <f>C413+F413</f>
        <v>96</v>
      </c>
      <c r="M413" s="235">
        <f>D413+G413</f>
        <v>36</v>
      </c>
      <c r="N413" s="237">
        <f>L413+M413</f>
        <v>132</v>
      </c>
    </row>
    <row r="414" spans="1:14" ht="12.75" customHeight="1" thickBot="1">
      <c r="A414" s="1192"/>
      <c r="B414" s="681" t="s">
        <v>21</v>
      </c>
      <c r="C414" s="683">
        <f t="shared" ref="C414:D415" si="156">C402+C406+C410</f>
        <v>47</v>
      </c>
      <c r="D414" s="683">
        <f t="shared" si="156"/>
        <v>21</v>
      </c>
      <c r="E414" s="617">
        <v>0</v>
      </c>
      <c r="F414" s="683">
        <f t="shared" ref="F414:G415" si="157">F402+F406+F410</f>
        <v>16</v>
      </c>
      <c r="G414" s="683">
        <f t="shared" si="157"/>
        <v>1</v>
      </c>
      <c r="H414" s="617"/>
      <c r="I414" s="686">
        <v>0</v>
      </c>
      <c r="J414" s="688">
        <v>0</v>
      </c>
      <c r="K414" s="611"/>
      <c r="L414" s="235">
        <f t="shared" ref="L414:M415" si="158">C414+F414</f>
        <v>63</v>
      </c>
      <c r="M414" s="235">
        <f t="shared" si="158"/>
        <v>22</v>
      </c>
      <c r="N414" s="237">
        <f t="shared" ref="N414:N415" si="159">L414+M414</f>
        <v>85</v>
      </c>
    </row>
    <row r="415" spans="1:14" ht="12.75" customHeight="1" thickBot="1">
      <c r="A415" s="1193"/>
      <c r="B415" s="682" t="s">
        <v>22</v>
      </c>
      <c r="C415" s="683">
        <f t="shared" si="156"/>
        <v>0</v>
      </c>
      <c r="D415" s="683">
        <f t="shared" si="156"/>
        <v>0</v>
      </c>
      <c r="E415" s="617">
        <v>0</v>
      </c>
      <c r="F415" s="683">
        <f t="shared" si="157"/>
        <v>0</v>
      </c>
      <c r="G415" s="683">
        <f t="shared" si="157"/>
        <v>0</v>
      </c>
      <c r="H415" s="617"/>
      <c r="I415" s="689">
        <v>0</v>
      </c>
      <c r="J415" s="691">
        <v>0</v>
      </c>
      <c r="K415" s="611"/>
      <c r="L415" s="235">
        <f t="shared" si="158"/>
        <v>0</v>
      </c>
      <c r="M415" s="235">
        <f t="shared" si="158"/>
        <v>0</v>
      </c>
      <c r="N415" s="237">
        <f t="shared" si="159"/>
        <v>0</v>
      </c>
    </row>
    <row r="416" spans="1:14" ht="6" customHeight="1" thickBot="1">
      <c r="A416" s="907"/>
      <c r="B416" s="607"/>
      <c r="C416" s="616"/>
      <c r="D416" s="616"/>
      <c r="E416" s="617"/>
      <c r="F416" s="616"/>
      <c r="G416" s="616"/>
      <c r="H416" s="611"/>
      <c r="I416" s="607"/>
      <c r="J416" s="607"/>
      <c r="K416" s="611"/>
      <c r="L416" s="837"/>
      <c r="M416" s="837"/>
      <c r="N416" s="837"/>
    </row>
    <row r="417" spans="1:14" ht="15" customHeight="1" thickBot="1">
      <c r="A417" s="904" t="s">
        <v>189</v>
      </c>
      <c r="B417" s="656" t="s">
        <v>19</v>
      </c>
      <c r="C417" s="683">
        <v>17</v>
      </c>
      <c r="D417" s="684">
        <v>15</v>
      </c>
      <c r="E417" s="617"/>
      <c r="F417" s="683">
        <v>34</v>
      </c>
      <c r="G417" s="685">
        <v>5</v>
      </c>
      <c r="H417" s="611"/>
      <c r="I417" s="634"/>
      <c r="J417" s="636"/>
      <c r="K417" s="611"/>
      <c r="L417" s="235">
        <f>C417+F417</f>
        <v>51</v>
      </c>
      <c r="M417" s="235">
        <f>D417+G417</f>
        <v>20</v>
      </c>
      <c r="N417" s="237">
        <f>L417+M417</f>
        <v>71</v>
      </c>
    </row>
    <row r="418" spans="1:14" ht="14.25" customHeight="1" thickBot="1">
      <c r="A418" s="905" t="s">
        <v>190</v>
      </c>
      <c r="B418" s="657" t="s">
        <v>21</v>
      </c>
      <c r="C418" s="686">
        <v>12</v>
      </c>
      <c r="D418" s="687">
        <v>3</v>
      </c>
      <c r="E418" s="617"/>
      <c r="F418" s="686">
        <v>20</v>
      </c>
      <c r="G418" s="688">
        <v>4</v>
      </c>
      <c r="H418" s="611"/>
      <c r="I418" s="637"/>
      <c r="J418" s="638"/>
      <c r="K418" s="611"/>
      <c r="L418" s="235">
        <f t="shared" ref="L418:M419" si="160">C418+F418</f>
        <v>32</v>
      </c>
      <c r="M418" s="235">
        <f t="shared" si="160"/>
        <v>7</v>
      </c>
      <c r="N418" s="237">
        <f t="shared" ref="N418:N419" si="161">L418+M418</f>
        <v>39</v>
      </c>
    </row>
    <row r="419" spans="1:14" ht="16.5" thickBot="1">
      <c r="A419" s="906" t="s">
        <v>196</v>
      </c>
      <c r="B419" s="658" t="s">
        <v>22</v>
      </c>
      <c r="C419" s="689">
        <v>0</v>
      </c>
      <c r="D419" s="690">
        <v>0</v>
      </c>
      <c r="E419" s="617"/>
      <c r="F419" s="689">
        <v>0</v>
      </c>
      <c r="G419" s="691">
        <v>0</v>
      </c>
      <c r="H419" s="611"/>
      <c r="I419" s="639"/>
      <c r="J419" s="641"/>
      <c r="K419" s="611"/>
      <c r="L419" s="235">
        <f t="shared" si="160"/>
        <v>0</v>
      </c>
      <c r="M419" s="235">
        <f t="shared" si="160"/>
        <v>0</v>
      </c>
      <c r="N419" s="237">
        <f t="shared" si="161"/>
        <v>0</v>
      </c>
    </row>
    <row r="420" spans="1:14" ht="6" customHeight="1" thickBot="1">
      <c r="A420" s="907"/>
      <c r="B420" s="607"/>
      <c r="C420" s="616"/>
      <c r="D420" s="616"/>
      <c r="E420" s="617"/>
      <c r="F420" s="616"/>
      <c r="G420" s="616"/>
      <c r="H420" s="611"/>
      <c r="I420" s="607"/>
      <c r="J420" s="607"/>
      <c r="K420" s="611"/>
      <c r="L420" s="837"/>
      <c r="M420" s="837"/>
      <c r="N420" s="837"/>
    </row>
    <row r="421" spans="1:14" ht="16.5" thickBot="1">
      <c r="A421" s="904" t="s">
        <v>189</v>
      </c>
      <c r="B421" s="656" t="s">
        <v>19</v>
      </c>
      <c r="C421" s="683">
        <v>91</v>
      </c>
      <c r="D421" s="684">
        <v>33</v>
      </c>
      <c r="E421" s="617"/>
      <c r="F421" s="683">
        <v>97</v>
      </c>
      <c r="G421" s="685">
        <v>18</v>
      </c>
      <c r="H421" s="611"/>
      <c r="I421" s="634"/>
      <c r="J421" s="636"/>
      <c r="K421" s="611"/>
      <c r="L421" s="235">
        <f>C421+F421</f>
        <v>188</v>
      </c>
      <c r="M421" s="235">
        <f>D421+G421</f>
        <v>51</v>
      </c>
      <c r="N421" s="237">
        <f>L421+M421</f>
        <v>239</v>
      </c>
    </row>
    <row r="422" spans="1:14" ht="14.25" customHeight="1" thickBot="1">
      <c r="A422" s="905" t="s">
        <v>190</v>
      </c>
      <c r="B422" s="657" t="s">
        <v>21</v>
      </c>
      <c r="C422" s="686">
        <v>50</v>
      </c>
      <c r="D422" s="687">
        <v>13</v>
      </c>
      <c r="E422" s="617"/>
      <c r="F422" s="686">
        <v>48</v>
      </c>
      <c r="G422" s="688">
        <v>7</v>
      </c>
      <c r="H422" s="611"/>
      <c r="I422" s="637"/>
      <c r="J422" s="638"/>
      <c r="K422" s="611"/>
      <c r="L422" s="235">
        <f t="shared" ref="L422:M423" si="162">C422+F422</f>
        <v>98</v>
      </c>
      <c r="M422" s="235">
        <f t="shared" si="162"/>
        <v>20</v>
      </c>
      <c r="N422" s="237">
        <f t="shared" ref="N422:N423" si="163">L422+M422</f>
        <v>118</v>
      </c>
    </row>
    <row r="423" spans="1:14" ht="16.5" thickBot="1">
      <c r="A423" s="906" t="s">
        <v>197</v>
      </c>
      <c r="B423" s="658" t="s">
        <v>22</v>
      </c>
      <c r="C423" s="689">
        <v>0</v>
      </c>
      <c r="D423" s="690">
        <v>0</v>
      </c>
      <c r="E423" s="617"/>
      <c r="F423" s="689">
        <v>0</v>
      </c>
      <c r="G423" s="691">
        <v>0</v>
      </c>
      <c r="H423" s="611"/>
      <c r="I423" s="639"/>
      <c r="J423" s="641"/>
      <c r="K423" s="611"/>
      <c r="L423" s="235">
        <f t="shared" si="162"/>
        <v>0</v>
      </c>
      <c r="M423" s="235">
        <f t="shared" si="162"/>
        <v>0</v>
      </c>
      <c r="N423" s="237">
        <f t="shared" si="163"/>
        <v>0</v>
      </c>
    </row>
    <row r="424" spans="1:14" ht="5.25" customHeight="1" thickBot="1">
      <c r="A424" s="907"/>
      <c r="B424" s="607"/>
      <c r="C424" s="616"/>
      <c r="D424" s="616"/>
      <c r="E424" s="617"/>
      <c r="F424" s="616"/>
      <c r="G424" s="616"/>
      <c r="H424" s="611"/>
      <c r="I424" s="607"/>
      <c r="J424" s="607"/>
      <c r="K424" s="611"/>
      <c r="L424" s="837"/>
      <c r="M424" s="837"/>
      <c r="N424" s="837"/>
    </row>
    <row r="425" spans="1:14" ht="13.5" customHeight="1" thickBot="1">
      <c r="A425" s="904" t="s">
        <v>189</v>
      </c>
      <c r="B425" s="656" t="s">
        <v>19</v>
      </c>
      <c r="C425" s="683">
        <v>70</v>
      </c>
      <c r="D425" s="684">
        <v>24</v>
      </c>
      <c r="E425" s="617"/>
      <c r="F425" s="683">
        <v>41</v>
      </c>
      <c r="G425" s="685">
        <v>1</v>
      </c>
      <c r="H425" s="611"/>
      <c r="I425" s="634"/>
      <c r="J425" s="636"/>
      <c r="K425" s="611"/>
      <c r="L425" s="235">
        <f>C425+F425</f>
        <v>111</v>
      </c>
      <c r="M425" s="235">
        <f>D425+G425</f>
        <v>25</v>
      </c>
      <c r="N425" s="237">
        <f>L425+M425</f>
        <v>136</v>
      </c>
    </row>
    <row r="426" spans="1:14" ht="12" customHeight="1" thickBot="1">
      <c r="A426" s="905" t="s">
        <v>190</v>
      </c>
      <c r="B426" s="657" t="s">
        <v>21</v>
      </c>
      <c r="C426" s="686">
        <v>25</v>
      </c>
      <c r="D426" s="687">
        <v>9</v>
      </c>
      <c r="E426" s="617"/>
      <c r="F426" s="686">
        <v>20</v>
      </c>
      <c r="G426" s="688">
        <v>0</v>
      </c>
      <c r="H426" s="611"/>
      <c r="I426" s="637"/>
      <c r="J426" s="638"/>
      <c r="K426" s="611"/>
      <c r="L426" s="235">
        <f t="shared" ref="L426:M427" si="164">C426+F426</f>
        <v>45</v>
      </c>
      <c r="M426" s="235">
        <f t="shared" si="164"/>
        <v>9</v>
      </c>
      <c r="N426" s="237">
        <f t="shared" ref="N426:N427" si="165">L426+M426</f>
        <v>54</v>
      </c>
    </row>
    <row r="427" spans="1:14" ht="15" customHeight="1" thickBot="1">
      <c r="A427" s="906" t="s">
        <v>198</v>
      </c>
      <c r="B427" s="658" t="s">
        <v>22</v>
      </c>
      <c r="C427" s="689">
        <v>0</v>
      </c>
      <c r="D427" s="690">
        <v>0</v>
      </c>
      <c r="E427" s="617"/>
      <c r="F427" s="689">
        <v>0</v>
      </c>
      <c r="G427" s="691">
        <v>0</v>
      </c>
      <c r="H427" s="611"/>
      <c r="I427" s="639"/>
      <c r="J427" s="641"/>
      <c r="K427" s="611"/>
      <c r="L427" s="235">
        <f t="shared" si="164"/>
        <v>0</v>
      </c>
      <c r="M427" s="235">
        <f t="shared" si="164"/>
        <v>0</v>
      </c>
      <c r="N427" s="237">
        <f t="shared" si="165"/>
        <v>0</v>
      </c>
    </row>
    <row r="428" spans="1:14" ht="6" customHeight="1" thickBot="1">
      <c r="A428" s="907"/>
      <c r="B428" s="607"/>
      <c r="C428" s="616"/>
      <c r="D428" s="616"/>
      <c r="E428" s="617"/>
      <c r="F428" s="616"/>
      <c r="G428" s="616"/>
      <c r="H428" s="611"/>
      <c r="I428" s="607"/>
      <c r="J428" s="607"/>
      <c r="K428" s="611"/>
      <c r="L428" s="837"/>
      <c r="M428" s="837"/>
      <c r="N428" s="837"/>
    </row>
    <row r="429" spans="1:14" ht="14.25" customHeight="1" thickBot="1">
      <c r="A429" s="904" t="s">
        <v>189</v>
      </c>
      <c r="B429" s="656" t="s">
        <v>19</v>
      </c>
      <c r="C429" s="683">
        <v>14</v>
      </c>
      <c r="D429" s="684">
        <v>6</v>
      </c>
      <c r="E429" s="617"/>
      <c r="F429" s="683">
        <v>17</v>
      </c>
      <c r="G429" s="685">
        <v>0</v>
      </c>
      <c r="H429" s="611"/>
      <c r="I429" s="634"/>
      <c r="J429" s="636"/>
      <c r="K429" s="611"/>
      <c r="L429" s="235">
        <f>C429+F429</f>
        <v>31</v>
      </c>
      <c r="M429" s="235">
        <f>D429+G429</f>
        <v>6</v>
      </c>
      <c r="N429" s="237">
        <f>L429+M429</f>
        <v>37</v>
      </c>
    </row>
    <row r="430" spans="1:14" ht="12.75" customHeight="1" thickBot="1">
      <c r="A430" s="905" t="s">
        <v>190</v>
      </c>
      <c r="B430" s="657" t="s">
        <v>21</v>
      </c>
      <c r="C430" s="686">
        <v>12</v>
      </c>
      <c r="D430" s="687">
        <v>1</v>
      </c>
      <c r="E430" s="617"/>
      <c r="F430" s="686">
        <v>6</v>
      </c>
      <c r="G430" s="688">
        <v>0</v>
      </c>
      <c r="H430" s="611"/>
      <c r="I430" s="637"/>
      <c r="J430" s="638"/>
      <c r="K430" s="611"/>
      <c r="L430" s="235">
        <f t="shared" ref="L430:M431" si="166">C430+F430</f>
        <v>18</v>
      </c>
      <c r="M430" s="235">
        <f t="shared" si="166"/>
        <v>1</v>
      </c>
      <c r="N430" s="237">
        <f t="shared" ref="N430:N431" si="167">L430+M430</f>
        <v>19</v>
      </c>
    </row>
    <row r="431" spans="1:14" ht="13.5" customHeight="1" thickBot="1">
      <c r="A431" s="906" t="s">
        <v>199</v>
      </c>
      <c r="B431" s="658" t="s">
        <v>22</v>
      </c>
      <c r="C431" s="689">
        <v>0</v>
      </c>
      <c r="D431" s="690">
        <v>0</v>
      </c>
      <c r="E431" s="617"/>
      <c r="F431" s="689">
        <v>0</v>
      </c>
      <c r="G431" s="691">
        <v>0</v>
      </c>
      <c r="H431" s="611"/>
      <c r="I431" s="639"/>
      <c r="J431" s="641"/>
      <c r="K431" s="611"/>
      <c r="L431" s="235">
        <f t="shared" si="166"/>
        <v>0</v>
      </c>
      <c r="M431" s="235">
        <f t="shared" si="166"/>
        <v>0</v>
      </c>
      <c r="N431" s="237">
        <f t="shared" si="167"/>
        <v>0</v>
      </c>
    </row>
    <row r="432" spans="1:14" ht="7.5" customHeight="1" thickBot="1">
      <c r="A432" s="907"/>
      <c r="B432" s="607"/>
      <c r="C432" s="616"/>
      <c r="D432" s="616"/>
      <c r="E432" s="617"/>
      <c r="F432" s="616"/>
      <c r="G432" s="616"/>
      <c r="H432" s="611"/>
      <c r="I432" s="607"/>
      <c r="J432" s="607"/>
      <c r="K432" s="611"/>
      <c r="L432" s="837"/>
      <c r="M432" s="837"/>
      <c r="N432" s="837"/>
    </row>
    <row r="433" spans="1:14" ht="13.5" customHeight="1" thickBot="1">
      <c r="A433" s="1191" t="s">
        <v>790</v>
      </c>
      <c r="B433" s="679" t="s">
        <v>19</v>
      </c>
      <c r="C433" s="683">
        <f>C417+C421+C425+C429</f>
        <v>192</v>
      </c>
      <c r="D433" s="683">
        <f>D417+D421+D425+D429</f>
        <v>78</v>
      </c>
      <c r="E433" s="617">
        <v>0</v>
      </c>
      <c r="F433" s="683">
        <f>F417+F421+F425+F429</f>
        <v>189</v>
      </c>
      <c r="G433" s="683">
        <f>G417+G421+G425+G429</f>
        <v>24</v>
      </c>
      <c r="H433" s="617"/>
      <c r="I433" s="683">
        <v>0</v>
      </c>
      <c r="J433" s="685">
        <v>0</v>
      </c>
      <c r="K433" s="611"/>
      <c r="L433" s="235">
        <f>C433+F433</f>
        <v>381</v>
      </c>
      <c r="M433" s="235">
        <f>D433+G433</f>
        <v>102</v>
      </c>
      <c r="N433" s="237">
        <f>L433+M433</f>
        <v>483</v>
      </c>
    </row>
    <row r="434" spans="1:14" ht="12.75" customHeight="1" thickBot="1">
      <c r="A434" s="1192"/>
      <c r="B434" s="681" t="s">
        <v>21</v>
      </c>
      <c r="C434" s="683">
        <f t="shared" ref="C434:D435" si="168">C418+C422+C426+C430</f>
        <v>99</v>
      </c>
      <c r="D434" s="683">
        <f t="shared" si="168"/>
        <v>26</v>
      </c>
      <c r="E434" s="617">
        <v>0</v>
      </c>
      <c r="F434" s="683">
        <f t="shared" ref="F434:G435" si="169">F418+F422+F426+F430</f>
        <v>94</v>
      </c>
      <c r="G434" s="683">
        <f t="shared" si="169"/>
        <v>11</v>
      </c>
      <c r="H434" s="617"/>
      <c r="I434" s="686">
        <v>0</v>
      </c>
      <c r="J434" s="688">
        <v>0</v>
      </c>
      <c r="K434" s="611"/>
      <c r="L434" s="235">
        <f t="shared" ref="L434:M435" si="170">C434+F434</f>
        <v>193</v>
      </c>
      <c r="M434" s="235">
        <f t="shared" si="170"/>
        <v>37</v>
      </c>
      <c r="N434" s="237">
        <f t="shared" ref="N434:N435" si="171">L434+M434</f>
        <v>230</v>
      </c>
    </row>
    <row r="435" spans="1:14" ht="12" customHeight="1" thickBot="1">
      <c r="A435" s="1193"/>
      <c r="B435" s="682" t="s">
        <v>22</v>
      </c>
      <c r="C435" s="683">
        <f t="shared" si="168"/>
        <v>0</v>
      </c>
      <c r="D435" s="683">
        <f t="shared" si="168"/>
        <v>0</v>
      </c>
      <c r="E435" s="617">
        <v>0</v>
      </c>
      <c r="F435" s="683">
        <f t="shared" si="169"/>
        <v>0</v>
      </c>
      <c r="G435" s="683">
        <f t="shared" si="169"/>
        <v>0</v>
      </c>
      <c r="H435" s="617"/>
      <c r="I435" s="689">
        <v>0</v>
      </c>
      <c r="J435" s="691">
        <v>0</v>
      </c>
      <c r="K435" s="611"/>
      <c r="L435" s="235">
        <f t="shared" si="170"/>
        <v>0</v>
      </c>
      <c r="M435" s="235">
        <f t="shared" si="170"/>
        <v>0</v>
      </c>
      <c r="N435" s="237">
        <f t="shared" si="171"/>
        <v>0</v>
      </c>
    </row>
    <row r="436" spans="1:14" ht="5.25" customHeight="1" thickBot="1">
      <c r="A436" s="907"/>
      <c r="B436" s="607"/>
      <c r="C436" s="616"/>
      <c r="D436" s="616"/>
      <c r="E436" s="617"/>
      <c r="F436" s="616"/>
      <c r="G436" s="616"/>
      <c r="H436" s="611"/>
      <c r="I436" s="607"/>
      <c r="J436" s="607"/>
      <c r="K436" s="611"/>
      <c r="L436" s="837"/>
      <c r="M436" s="837"/>
      <c r="N436" s="837"/>
    </row>
    <row r="437" spans="1:14" ht="15" customHeight="1" thickBot="1">
      <c r="A437" s="904" t="s">
        <v>189</v>
      </c>
      <c r="B437" s="656" t="s">
        <v>19</v>
      </c>
      <c r="C437" s="683">
        <v>75</v>
      </c>
      <c r="D437" s="684">
        <v>70</v>
      </c>
      <c r="E437" s="617"/>
      <c r="F437" s="683">
        <v>0</v>
      </c>
      <c r="G437" s="685">
        <v>0</v>
      </c>
      <c r="H437" s="611"/>
      <c r="I437" s="634"/>
      <c r="J437" s="636"/>
      <c r="K437" s="611"/>
      <c r="L437" s="235">
        <v>75</v>
      </c>
      <c r="M437" s="236">
        <v>70</v>
      </c>
      <c r="N437" s="237">
        <f>L437+M437</f>
        <v>145</v>
      </c>
    </row>
    <row r="438" spans="1:14" ht="14.25" customHeight="1" thickBot="1">
      <c r="A438" s="905" t="s">
        <v>191</v>
      </c>
      <c r="B438" s="657" t="s">
        <v>21</v>
      </c>
      <c r="C438" s="686">
        <v>56</v>
      </c>
      <c r="D438" s="687">
        <v>33</v>
      </c>
      <c r="E438" s="617"/>
      <c r="F438" s="686">
        <v>0</v>
      </c>
      <c r="G438" s="688">
        <v>0</v>
      </c>
      <c r="H438" s="611"/>
      <c r="I438" s="637"/>
      <c r="J438" s="638"/>
      <c r="K438" s="611"/>
      <c r="L438" s="401">
        <v>56</v>
      </c>
      <c r="M438" s="402">
        <v>33</v>
      </c>
      <c r="N438" s="237">
        <f t="shared" ref="N438:N439" si="172">L438+M438</f>
        <v>89</v>
      </c>
    </row>
    <row r="439" spans="1:14" ht="12" customHeight="1" thickBot="1">
      <c r="A439" s="906"/>
      <c r="B439" s="658" t="s">
        <v>22</v>
      </c>
      <c r="C439" s="689">
        <v>0</v>
      </c>
      <c r="D439" s="690">
        <v>0</v>
      </c>
      <c r="E439" s="617"/>
      <c r="F439" s="689">
        <v>0</v>
      </c>
      <c r="G439" s="691">
        <v>0</v>
      </c>
      <c r="H439" s="611"/>
      <c r="I439" s="639"/>
      <c r="J439" s="641"/>
      <c r="K439" s="611"/>
      <c r="L439" s="403">
        <v>0</v>
      </c>
      <c r="M439" s="404">
        <v>0</v>
      </c>
      <c r="N439" s="237">
        <f t="shared" si="172"/>
        <v>0</v>
      </c>
    </row>
    <row r="440" spans="1:14" ht="6" customHeight="1" thickBot="1">
      <c r="A440" s="908"/>
      <c r="B440" s="618"/>
      <c r="C440" s="617"/>
      <c r="D440" s="617"/>
      <c r="E440" s="617"/>
      <c r="F440" s="617"/>
      <c r="G440" s="617"/>
      <c r="H440" s="611"/>
      <c r="I440" s="611"/>
      <c r="J440" s="611"/>
      <c r="K440" s="611"/>
      <c r="L440" s="264"/>
      <c r="M440" s="264"/>
      <c r="N440" s="264"/>
    </row>
    <row r="441" spans="1:14" ht="14.25" customHeight="1">
      <c r="A441" s="904" t="s">
        <v>189</v>
      </c>
      <c r="B441" s="656" t="s">
        <v>19</v>
      </c>
      <c r="C441" s="683">
        <v>0</v>
      </c>
      <c r="D441" s="684">
        <v>0</v>
      </c>
      <c r="E441" s="617"/>
      <c r="F441" s="683">
        <v>26</v>
      </c>
      <c r="G441" s="685">
        <v>2</v>
      </c>
      <c r="H441" s="611"/>
      <c r="I441" s="634"/>
      <c r="J441" s="636"/>
      <c r="K441" s="611"/>
      <c r="L441" s="235">
        <v>26</v>
      </c>
      <c r="M441" s="236">
        <v>2</v>
      </c>
      <c r="N441" s="237">
        <v>28</v>
      </c>
    </row>
    <row r="442" spans="1:14" ht="15" customHeight="1">
      <c r="A442" s="905" t="s">
        <v>191</v>
      </c>
      <c r="B442" s="657" t="s">
        <v>21</v>
      </c>
      <c r="C442" s="686">
        <v>0</v>
      </c>
      <c r="D442" s="687">
        <v>0</v>
      </c>
      <c r="E442" s="617"/>
      <c r="F442" s="686">
        <v>14</v>
      </c>
      <c r="G442" s="688">
        <v>1</v>
      </c>
      <c r="H442" s="611"/>
      <c r="I442" s="637"/>
      <c r="J442" s="638"/>
      <c r="K442" s="611"/>
      <c r="L442" s="401">
        <v>14</v>
      </c>
      <c r="M442" s="402">
        <v>1</v>
      </c>
      <c r="N442" s="406">
        <v>15</v>
      </c>
    </row>
    <row r="443" spans="1:14" ht="13.5" customHeight="1" thickBot="1">
      <c r="A443" s="906" t="s">
        <v>200</v>
      </c>
      <c r="B443" s="658" t="s">
        <v>22</v>
      </c>
      <c r="C443" s="689">
        <v>0</v>
      </c>
      <c r="D443" s="690">
        <v>0</v>
      </c>
      <c r="E443" s="617"/>
      <c r="F443" s="689">
        <v>0</v>
      </c>
      <c r="G443" s="691">
        <v>0</v>
      </c>
      <c r="H443" s="611"/>
      <c r="I443" s="639"/>
      <c r="J443" s="641"/>
      <c r="K443" s="611"/>
      <c r="L443" s="403">
        <v>0</v>
      </c>
      <c r="M443" s="404">
        <v>0</v>
      </c>
      <c r="N443" s="407">
        <v>0</v>
      </c>
    </row>
    <row r="444" spans="1:14" ht="6" customHeight="1" thickBot="1">
      <c r="A444" s="908"/>
      <c r="B444" s="618"/>
      <c r="C444" s="617"/>
      <c r="D444" s="617"/>
      <c r="E444" s="617"/>
      <c r="F444" s="617"/>
      <c r="G444" s="617"/>
      <c r="H444" s="611"/>
      <c r="I444" s="611"/>
      <c r="J444" s="611"/>
      <c r="K444" s="611"/>
      <c r="L444" s="264"/>
      <c r="M444" s="264"/>
      <c r="N444" s="264"/>
    </row>
    <row r="445" spans="1:14" ht="15" customHeight="1" thickBot="1">
      <c r="A445" s="904" t="s">
        <v>189</v>
      </c>
      <c r="B445" s="656" t="s">
        <v>19</v>
      </c>
      <c r="C445" s="683">
        <v>0</v>
      </c>
      <c r="D445" s="684">
        <v>0</v>
      </c>
      <c r="E445" s="617"/>
      <c r="F445" s="683">
        <v>22</v>
      </c>
      <c r="G445" s="685">
        <v>16</v>
      </c>
      <c r="H445" s="611"/>
      <c r="I445" s="634"/>
      <c r="J445" s="636"/>
      <c r="K445" s="611"/>
      <c r="L445" s="235">
        <v>22</v>
      </c>
      <c r="M445" s="236">
        <v>16</v>
      </c>
      <c r="N445" s="237">
        <f>L445+M445</f>
        <v>38</v>
      </c>
    </row>
    <row r="446" spans="1:14" ht="14.25" customHeight="1" thickBot="1">
      <c r="A446" s="905" t="s">
        <v>191</v>
      </c>
      <c r="B446" s="657" t="s">
        <v>21</v>
      </c>
      <c r="C446" s="686">
        <v>0</v>
      </c>
      <c r="D446" s="687">
        <v>0</v>
      </c>
      <c r="E446" s="617"/>
      <c r="F446" s="686">
        <v>11</v>
      </c>
      <c r="G446" s="688">
        <v>12</v>
      </c>
      <c r="H446" s="611"/>
      <c r="I446" s="637"/>
      <c r="J446" s="638"/>
      <c r="K446" s="611"/>
      <c r="L446" s="401">
        <v>11</v>
      </c>
      <c r="M446" s="402">
        <v>12</v>
      </c>
      <c r="N446" s="237">
        <f t="shared" ref="N446:N447" si="173">L446+M446</f>
        <v>23</v>
      </c>
    </row>
    <row r="447" spans="1:14" ht="14.25" customHeight="1" thickBot="1">
      <c r="A447" s="906" t="s">
        <v>201</v>
      </c>
      <c r="B447" s="658" t="s">
        <v>22</v>
      </c>
      <c r="C447" s="689">
        <v>0</v>
      </c>
      <c r="D447" s="690">
        <v>0</v>
      </c>
      <c r="E447" s="617"/>
      <c r="F447" s="689">
        <v>0</v>
      </c>
      <c r="G447" s="691">
        <v>0</v>
      </c>
      <c r="H447" s="611"/>
      <c r="I447" s="639"/>
      <c r="J447" s="641"/>
      <c r="K447" s="611"/>
      <c r="L447" s="403">
        <v>0</v>
      </c>
      <c r="M447" s="404">
        <v>0</v>
      </c>
      <c r="N447" s="237">
        <f t="shared" si="173"/>
        <v>0</v>
      </c>
    </row>
    <row r="448" spans="1:14" ht="6.75" customHeight="1" thickBot="1">
      <c r="A448" s="908"/>
      <c r="B448" s="618"/>
      <c r="C448" s="617"/>
      <c r="D448" s="617"/>
      <c r="E448" s="617"/>
      <c r="F448" s="617"/>
      <c r="G448" s="617"/>
      <c r="H448" s="611"/>
      <c r="I448" s="611"/>
      <c r="J448" s="611"/>
      <c r="K448" s="611"/>
      <c r="L448" s="264"/>
      <c r="M448" s="264"/>
      <c r="N448" s="264"/>
    </row>
    <row r="449" spans="1:18" s="572" customFormat="1" ht="14.25" customHeight="1" thickBot="1">
      <c r="A449" s="904" t="s">
        <v>189</v>
      </c>
      <c r="B449" s="656" t="s">
        <v>19</v>
      </c>
      <c r="C449" s="683">
        <v>32</v>
      </c>
      <c r="D449" s="684">
        <v>4</v>
      </c>
      <c r="E449" s="617"/>
      <c r="F449" s="683">
        <v>16</v>
      </c>
      <c r="G449" s="685">
        <v>0</v>
      </c>
      <c r="H449" s="611"/>
      <c r="I449" s="634"/>
      <c r="J449" s="636"/>
      <c r="K449" s="611"/>
      <c r="L449" s="235">
        <f>C449+F449</f>
        <v>48</v>
      </c>
      <c r="M449" s="235">
        <f>D449+G449</f>
        <v>4</v>
      </c>
      <c r="N449" s="237">
        <f>L449+M449</f>
        <v>52</v>
      </c>
      <c r="R449" s="571"/>
    </row>
    <row r="450" spans="1:18" s="572" customFormat="1" ht="15" customHeight="1" thickBot="1">
      <c r="A450" s="905" t="s">
        <v>191</v>
      </c>
      <c r="B450" s="657" t="s">
        <v>21</v>
      </c>
      <c r="C450" s="686">
        <v>10</v>
      </c>
      <c r="D450" s="687">
        <v>1</v>
      </c>
      <c r="E450" s="617"/>
      <c r="F450" s="686">
        <v>4</v>
      </c>
      <c r="G450" s="688">
        <v>0</v>
      </c>
      <c r="H450" s="611"/>
      <c r="I450" s="637"/>
      <c r="J450" s="638"/>
      <c r="K450" s="611"/>
      <c r="L450" s="235">
        <f t="shared" ref="L450:M451" si="174">C450+F450</f>
        <v>14</v>
      </c>
      <c r="M450" s="235">
        <f t="shared" si="174"/>
        <v>1</v>
      </c>
      <c r="N450" s="237">
        <f t="shared" ref="N450:N451" si="175">L450+M450</f>
        <v>15</v>
      </c>
      <c r="R450" s="571"/>
    </row>
    <row r="451" spans="1:18" s="572" customFormat="1" ht="14.25" customHeight="1" thickBot="1">
      <c r="A451" s="906" t="s">
        <v>202</v>
      </c>
      <c r="B451" s="658" t="s">
        <v>22</v>
      </c>
      <c r="C451" s="689">
        <v>0</v>
      </c>
      <c r="D451" s="690">
        <v>0</v>
      </c>
      <c r="E451" s="617"/>
      <c r="F451" s="689">
        <v>0</v>
      </c>
      <c r="G451" s="691">
        <v>0</v>
      </c>
      <c r="H451" s="611"/>
      <c r="I451" s="639"/>
      <c r="J451" s="641"/>
      <c r="K451" s="611"/>
      <c r="L451" s="235">
        <f t="shared" si="174"/>
        <v>0</v>
      </c>
      <c r="M451" s="235">
        <f t="shared" si="174"/>
        <v>0</v>
      </c>
      <c r="N451" s="237">
        <f t="shared" si="175"/>
        <v>0</v>
      </c>
      <c r="R451" s="571"/>
    </row>
    <row r="452" spans="1:18" s="572" customFormat="1" ht="6" customHeight="1" thickBot="1">
      <c r="A452" s="908"/>
      <c r="B452" s="618"/>
      <c r="C452" s="617"/>
      <c r="D452" s="617"/>
      <c r="E452" s="617"/>
      <c r="F452" s="617"/>
      <c r="G452" s="617"/>
      <c r="H452" s="611"/>
      <c r="I452" s="611"/>
      <c r="J452" s="611"/>
      <c r="K452" s="611"/>
      <c r="L452" s="264"/>
      <c r="M452" s="264"/>
      <c r="N452" s="264"/>
      <c r="R452" s="571"/>
    </row>
    <row r="453" spans="1:18" s="572" customFormat="1" ht="12.75" customHeight="1" thickBot="1">
      <c r="A453" s="1191" t="s">
        <v>791</v>
      </c>
      <c r="B453" s="679" t="s">
        <v>19</v>
      </c>
      <c r="C453" s="683">
        <f>C437+C441+C445+C449</f>
        <v>107</v>
      </c>
      <c r="D453" s="683">
        <f>D437+D441+D445+D449</f>
        <v>74</v>
      </c>
      <c r="E453" s="617">
        <v>0</v>
      </c>
      <c r="F453" s="683">
        <f>F437+F441+F445+F449</f>
        <v>64</v>
      </c>
      <c r="G453" s="683">
        <f>G437+G441+G445+G449</f>
        <v>18</v>
      </c>
      <c r="H453" s="617"/>
      <c r="I453" s="683">
        <v>0</v>
      </c>
      <c r="J453" s="685">
        <v>0</v>
      </c>
      <c r="K453" s="611"/>
      <c r="L453" s="235">
        <f>C453+F453</f>
        <v>171</v>
      </c>
      <c r="M453" s="235">
        <f>D453+G453</f>
        <v>92</v>
      </c>
      <c r="N453" s="237">
        <f>L453+M453</f>
        <v>263</v>
      </c>
      <c r="R453" s="571"/>
    </row>
    <row r="454" spans="1:18" s="572" customFormat="1" ht="13.5" customHeight="1" thickBot="1">
      <c r="A454" s="1192"/>
      <c r="B454" s="681" t="s">
        <v>21</v>
      </c>
      <c r="C454" s="683">
        <f t="shared" ref="C454:D455" si="176">C438+C442+C446+C450</f>
        <v>66</v>
      </c>
      <c r="D454" s="683">
        <f t="shared" si="176"/>
        <v>34</v>
      </c>
      <c r="E454" s="617">
        <v>0</v>
      </c>
      <c r="F454" s="683">
        <f t="shared" ref="F454:G455" si="177">F438+F442+F446+F450</f>
        <v>29</v>
      </c>
      <c r="G454" s="683">
        <f t="shared" si="177"/>
        <v>13</v>
      </c>
      <c r="H454" s="617"/>
      <c r="I454" s="686">
        <v>0</v>
      </c>
      <c r="J454" s="688">
        <v>0</v>
      </c>
      <c r="K454" s="611"/>
      <c r="L454" s="235">
        <f t="shared" ref="L454:M455" si="178">C454+F454</f>
        <v>95</v>
      </c>
      <c r="M454" s="235">
        <f t="shared" si="178"/>
        <v>47</v>
      </c>
      <c r="N454" s="237">
        <f t="shared" ref="N454:N455" si="179">L454+M454</f>
        <v>142</v>
      </c>
      <c r="R454" s="571"/>
    </row>
    <row r="455" spans="1:18" s="572" customFormat="1" ht="12.75" customHeight="1" thickBot="1">
      <c r="A455" s="1193"/>
      <c r="B455" s="682" t="s">
        <v>22</v>
      </c>
      <c r="C455" s="683">
        <f t="shared" si="176"/>
        <v>0</v>
      </c>
      <c r="D455" s="683">
        <f t="shared" si="176"/>
        <v>0</v>
      </c>
      <c r="E455" s="617">
        <v>0</v>
      </c>
      <c r="F455" s="683">
        <f t="shared" si="177"/>
        <v>0</v>
      </c>
      <c r="G455" s="683">
        <f t="shared" si="177"/>
        <v>0</v>
      </c>
      <c r="H455" s="617"/>
      <c r="I455" s="689">
        <v>0</v>
      </c>
      <c r="J455" s="691">
        <v>0</v>
      </c>
      <c r="K455" s="611"/>
      <c r="L455" s="235">
        <f t="shared" si="178"/>
        <v>0</v>
      </c>
      <c r="M455" s="235">
        <f t="shared" si="178"/>
        <v>0</v>
      </c>
      <c r="N455" s="237">
        <f t="shared" si="179"/>
        <v>0</v>
      </c>
      <c r="R455" s="571"/>
    </row>
    <row r="456" spans="1:18" s="572" customFormat="1" ht="5.25" customHeight="1" thickBot="1">
      <c r="A456" s="909"/>
      <c r="B456" s="618"/>
      <c r="C456" s="617"/>
      <c r="D456" s="617"/>
      <c r="E456" s="617"/>
      <c r="F456" s="617"/>
      <c r="G456" s="617"/>
      <c r="H456" s="617"/>
      <c r="I456" s="617"/>
      <c r="J456" s="617"/>
      <c r="K456" s="611"/>
      <c r="L456" s="264"/>
      <c r="M456" s="264"/>
      <c r="N456" s="264"/>
      <c r="R456" s="571"/>
    </row>
    <row r="457" spans="1:18" s="572" customFormat="1" ht="13.5" customHeight="1" thickBot="1">
      <c r="A457" s="1191" t="s">
        <v>755</v>
      </c>
      <c r="B457" s="679" t="s">
        <v>19</v>
      </c>
      <c r="C457" s="683">
        <f>C433+C453+C413</f>
        <v>368</v>
      </c>
      <c r="D457" s="1102">
        <f>D433+D453+D413</f>
        <v>185</v>
      </c>
      <c r="E457" s="617">
        <f t="shared" ref="E457:G457" si="180">E433+E453+E413</f>
        <v>0</v>
      </c>
      <c r="F457" s="683">
        <f t="shared" si="180"/>
        <v>280</v>
      </c>
      <c r="G457" s="1102">
        <f t="shared" si="180"/>
        <v>45</v>
      </c>
      <c r="H457" s="617"/>
      <c r="I457" s="683">
        <v>0</v>
      </c>
      <c r="J457" s="685">
        <v>0</v>
      </c>
      <c r="K457" s="611"/>
      <c r="L457" s="235">
        <f>C457+F457</f>
        <v>648</v>
      </c>
      <c r="M457" s="235">
        <f>D457+G457</f>
        <v>230</v>
      </c>
      <c r="N457" s="237">
        <f>L457+M457</f>
        <v>878</v>
      </c>
      <c r="R457" s="571"/>
    </row>
    <row r="458" spans="1:18" s="572" customFormat="1" ht="12" customHeight="1" thickBot="1">
      <c r="A458" s="1192"/>
      <c r="B458" s="681" t="s">
        <v>21</v>
      </c>
      <c r="C458" s="683">
        <f t="shared" ref="C458:D459" si="181">C434+C454+C414</f>
        <v>212</v>
      </c>
      <c r="D458" s="1102">
        <f t="shared" si="181"/>
        <v>81</v>
      </c>
      <c r="E458" s="617">
        <f t="shared" ref="E458:G458" si="182">E434+E454+E414</f>
        <v>0</v>
      </c>
      <c r="F458" s="683">
        <f t="shared" si="182"/>
        <v>139</v>
      </c>
      <c r="G458" s="1102">
        <f t="shared" si="182"/>
        <v>25</v>
      </c>
      <c r="H458" s="617"/>
      <c r="I458" s="686">
        <v>0</v>
      </c>
      <c r="J458" s="688">
        <v>0</v>
      </c>
      <c r="K458" s="611"/>
      <c r="L458" s="235">
        <f t="shared" ref="L458:M459" si="183">C458+F458</f>
        <v>351</v>
      </c>
      <c r="M458" s="235">
        <f t="shared" si="183"/>
        <v>106</v>
      </c>
      <c r="N458" s="237">
        <f t="shared" ref="N458:N459" si="184">L458+M458</f>
        <v>457</v>
      </c>
      <c r="R458" s="571"/>
    </row>
    <row r="459" spans="1:18" s="572" customFormat="1" ht="13.5" customHeight="1" thickBot="1">
      <c r="A459" s="1193"/>
      <c r="B459" s="682" t="s">
        <v>22</v>
      </c>
      <c r="C459" s="462">
        <f t="shared" si="181"/>
        <v>0</v>
      </c>
      <c r="D459" s="1103">
        <f t="shared" si="181"/>
        <v>0</v>
      </c>
      <c r="E459" s="617">
        <f t="shared" ref="E459:G459" si="185">E435+E455+E415</f>
        <v>0</v>
      </c>
      <c r="F459" s="462">
        <f t="shared" si="185"/>
        <v>0</v>
      </c>
      <c r="G459" s="1103">
        <f t="shared" si="185"/>
        <v>0</v>
      </c>
      <c r="H459" s="617"/>
      <c r="I459" s="689">
        <v>0</v>
      </c>
      <c r="J459" s="691">
        <v>0</v>
      </c>
      <c r="K459" s="611"/>
      <c r="L459" s="235">
        <f t="shared" si="183"/>
        <v>0</v>
      </c>
      <c r="M459" s="235">
        <f t="shared" si="183"/>
        <v>0</v>
      </c>
      <c r="N459" s="237">
        <f t="shared" si="184"/>
        <v>0</v>
      </c>
      <c r="R459" s="571"/>
    </row>
    <row r="460" spans="1:18" s="572" customFormat="1" ht="6" customHeight="1" thickBot="1">
      <c r="A460" s="908"/>
      <c r="B460" s="618"/>
      <c r="C460" s="617"/>
      <c r="D460" s="617"/>
      <c r="E460" s="617"/>
      <c r="F460" s="617"/>
      <c r="G460" s="617"/>
      <c r="H460" s="611"/>
      <c r="I460" s="611"/>
      <c r="J460" s="611"/>
      <c r="K460" s="611"/>
      <c r="L460" s="264"/>
      <c r="M460" s="264"/>
      <c r="N460" s="264"/>
      <c r="R460" s="571"/>
    </row>
    <row r="461" spans="1:18" s="572" customFormat="1" ht="13.5" customHeight="1" thickBot="1">
      <c r="A461" s="904" t="s">
        <v>192</v>
      </c>
      <c r="B461" s="656" t="s">
        <v>19</v>
      </c>
      <c r="C461" s="683">
        <v>13</v>
      </c>
      <c r="D461" s="684">
        <v>7</v>
      </c>
      <c r="E461" s="617"/>
      <c r="F461" s="683">
        <v>11</v>
      </c>
      <c r="G461" s="685">
        <v>3</v>
      </c>
      <c r="H461" s="611"/>
      <c r="I461" s="634"/>
      <c r="J461" s="636"/>
      <c r="K461" s="611"/>
      <c r="L461" s="235">
        <f>C461+F461</f>
        <v>24</v>
      </c>
      <c r="M461" s="235">
        <f>D461+G461</f>
        <v>10</v>
      </c>
      <c r="N461" s="237">
        <f>L461+M461</f>
        <v>34</v>
      </c>
      <c r="R461" s="571"/>
    </row>
    <row r="462" spans="1:18" s="572" customFormat="1" ht="13.5" customHeight="1" thickBot="1">
      <c r="A462" s="905" t="s">
        <v>203</v>
      </c>
      <c r="B462" s="657" t="s">
        <v>21</v>
      </c>
      <c r="C462" s="686">
        <v>6</v>
      </c>
      <c r="D462" s="687">
        <v>3</v>
      </c>
      <c r="E462" s="617"/>
      <c r="F462" s="686">
        <v>6</v>
      </c>
      <c r="G462" s="688">
        <v>1</v>
      </c>
      <c r="H462" s="611"/>
      <c r="I462" s="637"/>
      <c r="J462" s="638"/>
      <c r="K462" s="611"/>
      <c r="L462" s="235">
        <f t="shared" ref="L462:M463" si="186">C462+F462</f>
        <v>12</v>
      </c>
      <c r="M462" s="235">
        <f t="shared" si="186"/>
        <v>4</v>
      </c>
      <c r="N462" s="237">
        <f t="shared" ref="N462:N463" si="187">L462+M462</f>
        <v>16</v>
      </c>
      <c r="R462" s="571"/>
    </row>
    <row r="463" spans="1:18" s="572" customFormat="1" ht="14.25" customHeight="1" thickBot="1">
      <c r="A463" s="906" t="s">
        <v>204</v>
      </c>
      <c r="B463" s="658" t="s">
        <v>22</v>
      </c>
      <c r="C463" s="689">
        <v>0</v>
      </c>
      <c r="D463" s="690">
        <v>0</v>
      </c>
      <c r="E463" s="617"/>
      <c r="F463" s="689">
        <v>0</v>
      </c>
      <c r="G463" s="691">
        <v>0</v>
      </c>
      <c r="H463" s="611"/>
      <c r="I463" s="639"/>
      <c r="J463" s="641"/>
      <c r="K463" s="611"/>
      <c r="L463" s="235">
        <f t="shared" si="186"/>
        <v>0</v>
      </c>
      <c r="M463" s="235">
        <f t="shared" si="186"/>
        <v>0</v>
      </c>
      <c r="N463" s="237">
        <f t="shared" si="187"/>
        <v>0</v>
      </c>
      <c r="R463" s="571"/>
    </row>
    <row r="464" spans="1:18" s="572" customFormat="1" ht="6.75" customHeight="1" thickBot="1">
      <c r="A464" s="908"/>
      <c r="B464" s="618"/>
      <c r="C464" s="617"/>
      <c r="D464" s="617"/>
      <c r="E464" s="617"/>
      <c r="F464" s="617"/>
      <c r="G464" s="617"/>
      <c r="H464" s="611"/>
      <c r="I464" s="611"/>
      <c r="J464" s="611"/>
      <c r="K464" s="611"/>
      <c r="L464" s="264"/>
      <c r="M464" s="264"/>
      <c r="N464" s="264"/>
      <c r="R464" s="571"/>
    </row>
    <row r="465" spans="1:18" s="572" customFormat="1" ht="13.5" customHeight="1" thickBot="1">
      <c r="A465" s="904" t="s">
        <v>192</v>
      </c>
      <c r="B465" s="656" t="s">
        <v>19</v>
      </c>
      <c r="C465" s="683">
        <v>16</v>
      </c>
      <c r="D465" s="684">
        <v>2</v>
      </c>
      <c r="E465" s="617"/>
      <c r="F465" s="683">
        <v>14</v>
      </c>
      <c r="G465" s="685">
        <v>0</v>
      </c>
      <c r="H465" s="611"/>
      <c r="I465" s="634"/>
      <c r="J465" s="636"/>
      <c r="K465" s="611"/>
      <c r="L465" s="235">
        <f>C465+F465</f>
        <v>30</v>
      </c>
      <c r="M465" s="235">
        <f>D465+G465</f>
        <v>2</v>
      </c>
      <c r="N465" s="237">
        <f>L465+M465</f>
        <v>32</v>
      </c>
      <c r="R465" s="571"/>
    </row>
    <row r="466" spans="1:18" s="572" customFormat="1" ht="12.75" customHeight="1" thickBot="1">
      <c r="A466" s="905" t="s">
        <v>203</v>
      </c>
      <c r="B466" s="657" t="s">
        <v>21</v>
      </c>
      <c r="C466" s="686">
        <v>6</v>
      </c>
      <c r="D466" s="687">
        <v>1</v>
      </c>
      <c r="E466" s="617"/>
      <c r="F466" s="686">
        <v>11</v>
      </c>
      <c r="G466" s="688">
        <v>0</v>
      </c>
      <c r="H466" s="611"/>
      <c r="I466" s="637"/>
      <c r="J466" s="638"/>
      <c r="K466" s="611"/>
      <c r="L466" s="235">
        <f t="shared" ref="L466:M467" si="188">C466+F466</f>
        <v>17</v>
      </c>
      <c r="M466" s="235">
        <f t="shared" si="188"/>
        <v>1</v>
      </c>
      <c r="N466" s="237">
        <f t="shared" ref="N466:N467" si="189">L466+M466</f>
        <v>18</v>
      </c>
      <c r="R466" s="571"/>
    </row>
    <row r="467" spans="1:18" s="572" customFormat="1" ht="15" customHeight="1" thickBot="1">
      <c r="A467" s="906" t="s">
        <v>205</v>
      </c>
      <c r="B467" s="658" t="s">
        <v>22</v>
      </c>
      <c r="C467" s="689">
        <v>0</v>
      </c>
      <c r="D467" s="690">
        <v>0</v>
      </c>
      <c r="E467" s="617"/>
      <c r="F467" s="689">
        <v>0</v>
      </c>
      <c r="G467" s="691">
        <v>0</v>
      </c>
      <c r="H467" s="611"/>
      <c r="I467" s="639"/>
      <c r="J467" s="641"/>
      <c r="K467" s="611"/>
      <c r="L467" s="235">
        <f t="shared" si="188"/>
        <v>0</v>
      </c>
      <c r="M467" s="235">
        <f t="shared" si="188"/>
        <v>0</v>
      </c>
      <c r="N467" s="237">
        <f t="shared" si="189"/>
        <v>0</v>
      </c>
      <c r="R467" s="571"/>
    </row>
    <row r="468" spans="1:18" s="572" customFormat="1" ht="6" customHeight="1" thickBot="1">
      <c r="A468" s="908"/>
      <c r="B468" s="618"/>
      <c r="C468" s="617"/>
      <c r="D468" s="617"/>
      <c r="E468" s="617"/>
      <c r="F468" s="617"/>
      <c r="G468" s="617"/>
      <c r="H468" s="611"/>
      <c r="I468" s="611"/>
      <c r="J468" s="611"/>
      <c r="K468" s="611"/>
      <c r="L468" s="264"/>
      <c r="M468" s="264"/>
      <c r="N468" s="264"/>
      <c r="R468" s="571"/>
    </row>
    <row r="469" spans="1:18" s="572" customFormat="1" ht="13.5" customHeight="1" thickBot="1">
      <c r="A469" s="904" t="s">
        <v>192</v>
      </c>
      <c r="B469" s="656" t="s">
        <v>19</v>
      </c>
      <c r="C469" s="683">
        <v>17</v>
      </c>
      <c r="D469" s="684">
        <v>2</v>
      </c>
      <c r="E469" s="617"/>
      <c r="F469" s="683">
        <v>10</v>
      </c>
      <c r="G469" s="685">
        <v>0</v>
      </c>
      <c r="H469" s="611"/>
      <c r="I469" s="634"/>
      <c r="J469" s="636"/>
      <c r="K469" s="611"/>
      <c r="L469" s="235">
        <f>C469+F469</f>
        <v>27</v>
      </c>
      <c r="M469" s="235">
        <f>D469+G469</f>
        <v>2</v>
      </c>
      <c r="N469" s="237">
        <f>L469+M469</f>
        <v>29</v>
      </c>
      <c r="R469" s="571"/>
    </row>
    <row r="470" spans="1:18" s="572" customFormat="1" ht="12" customHeight="1" thickBot="1">
      <c r="A470" s="905" t="s">
        <v>203</v>
      </c>
      <c r="B470" s="657" t="s">
        <v>21</v>
      </c>
      <c r="C470" s="686">
        <v>6</v>
      </c>
      <c r="D470" s="687">
        <v>1</v>
      </c>
      <c r="E470" s="617"/>
      <c r="F470" s="686">
        <v>0</v>
      </c>
      <c r="G470" s="688">
        <v>0</v>
      </c>
      <c r="H470" s="611"/>
      <c r="I470" s="637"/>
      <c r="J470" s="638"/>
      <c r="K470" s="611"/>
      <c r="L470" s="235">
        <f t="shared" ref="L470:M471" si="190">C470+F470</f>
        <v>6</v>
      </c>
      <c r="M470" s="235">
        <f t="shared" si="190"/>
        <v>1</v>
      </c>
      <c r="N470" s="237">
        <f t="shared" ref="N470:N471" si="191">L470+M470</f>
        <v>7</v>
      </c>
      <c r="R470" s="571"/>
    </row>
    <row r="471" spans="1:18" s="572" customFormat="1" ht="16.5" thickBot="1">
      <c r="A471" s="906" t="s">
        <v>206</v>
      </c>
      <c r="B471" s="658" t="s">
        <v>22</v>
      </c>
      <c r="C471" s="689">
        <v>0</v>
      </c>
      <c r="D471" s="690">
        <v>0</v>
      </c>
      <c r="E471" s="617"/>
      <c r="F471" s="689">
        <v>0</v>
      </c>
      <c r="G471" s="691">
        <v>0</v>
      </c>
      <c r="H471" s="611"/>
      <c r="I471" s="639"/>
      <c r="J471" s="641"/>
      <c r="K471" s="611"/>
      <c r="L471" s="235">
        <f t="shared" si="190"/>
        <v>0</v>
      </c>
      <c r="M471" s="235">
        <f t="shared" si="190"/>
        <v>0</v>
      </c>
      <c r="N471" s="237">
        <f t="shared" si="191"/>
        <v>0</v>
      </c>
      <c r="R471" s="571"/>
    </row>
    <row r="472" spans="1:18" s="572" customFormat="1" ht="5.25" customHeight="1" thickBot="1">
      <c r="A472" s="908"/>
      <c r="B472" s="618"/>
      <c r="C472" s="617"/>
      <c r="D472" s="617"/>
      <c r="E472" s="617"/>
      <c r="F472" s="617"/>
      <c r="G472" s="617"/>
      <c r="H472" s="611"/>
      <c r="I472" s="611"/>
      <c r="J472" s="611"/>
      <c r="K472" s="611"/>
      <c r="L472" s="264"/>
      <c r="M472" s="264"/>
      <c r="N472" s="264"/>
      <c r="R472" s="571"/>
    </row>
    <row r="473" spans="1:18" s="572" customFormat="1" ht="12" customHeight="1" thickBot="1">
      <c r="A473" s="1191" t="s">
        <v>784</v>
      </c>
      <c r="B473" s="679" t="s">
        <v>19</v>
      </c>
      <c r="C473" s="683">
        <f>C461+C465+C469</f>
        <v>46</v>
      </c>
      <c r="D473" s="683">
        <f>D461+D465+D469</f>
        <v>11</v>
      </c>
      <c r="E473" s="617">
        <v>0</v>
      </c>
      <c r="F473" s="683">
        <f>F461+F465+F469</f>
        <v>35</v>
      </c>
      <c r="G473" s="683">
        <f>G461+G465+G469</f>
        <v>3</v>
      </c>
      <c r="H473" s="617"/>
      <c r="I473" s="683">
        <v>0</v>
      </c>
      <c r="J473" s="685">
        <v>0</v>
      </c>
      <c r="K473" s="611"/>
      <c r="L473" s="235">
        <f>C473+F473</f>
        <v>81</v>
      </c>
      <c r="M473" s="235">
        <f>D473+G473</f>
        <v>14</v>
      </c>
      <c r="N473" s="237">
        <f>L473+M473</f>
        <v>95</v>
      </c>
      <c r="R473" s="571"/>
    </row>
    <row r="474" spans="1:18" s="572" customFormat="1" ht="12.75" customHeight="1" thickBot="1">
      <c r="A474" s="1192"/>
      <c r="B474" s="681" t="s">
        <v>21</v>
      </c>
      <c r="C474" s="683">
        <f t="shared" ref="C474:D475" si="192">C462+C466+C470</f>
        <v>18</v>
      </c>
      <c r="D474" s="683">
        <f t="shared" si="192"/>
        <v>5</v>
      </c>
      <c r="E474" s="617">
        <v>0</v>
      </c>
      <c r="F474" s="683">
        <f t="shared" ref="F474:G475" si="193">F462+F466+F470</f>
        <v>17</v>
      </c>
      <c r="G474" s="683">
        <f t="shared" si="193"/>
        <v>1</v>
      </c>
      <c r="H474" s="617"/>
      <c r="I474" s="686">
        <v>0</v>
      </c>
      <c r="J474" s="688">
        <v>0</v>
      </c>
      <c r="K474" s="611"/>
      <c r="L474" s="235">
        <f t="shared" ref="L474:M475" si="194">C474+F474</f>
        <v>35</v>
      </c>
      <c r="M474" s="235">
        <f t="shared" si="194"/>
        <v>6</v>
      </c>
      <c r="N474" s="237">
        <f t="shared" ref="N474:N475" si="195">L474+M474</f>
        <v>41</v>
      </c>
      <c r="R474" s="571"/>
    </row>
    <row r="475" spans="1:18" s="572" customFormat="1" ht="13.5" customHeight="1" thickBot="1">
      <c r="A475" s="1193"/>
      <c r="B475" s="682" t="s">
        <v>22</v>
      </c>
      <c r="C475" s="683">
        <f t="shared" si="192"/>
        <v>0</v>
      </c>
      <c r="D475" s="683">
        <f t="shared" si="192"/>
        <v>0</v>
      </c>
      <c r="E475" s="617">
        <v>0</v>
      </c>
      <c r="F475" s="683">
        <f t="shared" si="193"/>
        <v>0</v>
      </c>
      <c r="G475" s="683">
        <f t="shared" si="193"/>
        <v>0</v>
      </c>
      <c r="H475" s="617"/>
      <c r="I475" s="689">
        <v>0</v>
      </c>
      <c r="J475" s="691">
        <v>0</v>
      </c>
      <c r="K475" s="611"/>
      <c r="L475" s="235">
        <f t="shared" si="194"/>
        <v>0</v>
      </c>
      <c r="M475" s="235">
        <f t="shared" si="194"/>
        <v>0</v>
      </c>
      <c r="N475" s="237">
        <f t="shared" si="195"/>
        <v>0</v>
      </c>
      <c r="R475" s="571"/>
    </row>
    <row r="476" spans="1:18" s="572" customFormat="1" ht="8.25" customHeight="1" thickBot="1">
      <c r="A476" s="908"/>
      <c r="B476" s="618"/>
      <c r="C476" s="617"/>
      <c r="D476" s="617"/>
      <c r="E476" s="617"/>
      <c r="F476" s="617"/>
      <c r="G476" s="617"/>
      <c r="H476" s="611"/>
      <c r="I476" s="611"/>
      <c r="J476" s="611"/>
      <c r="K476" s="611"/>
      <c r="L476" s="264"/>
      <c r="M476" s="264"/>
      <c r="N476" s="264"/>
      <c r="R476" s="571"/>
    </row>
    <row r="477" spans="1:18" s="572" customFormat="1" ht="12.75" customHeight="1">
      <c r="A477" s="904" t="s">
        <v>192</v>
      </c>
      <c r="B477" s="656" t="s">
        <v>19</v>
      </c>
      <c r="C477" s="683">
        <v>0</v>
      </c>
      <c r="D477" s="684">
        <v>0</v>
      </c>
      <c r="E477" s="617"/>
      <c r="F477" s="683">
        <v>7</v>
      </c>
      <c r="G477" s="685">
        <v>7</v>
      </c>
      <c r="H477" s="611"/>
      <c r="I477" s="634"/>
      <c r="J477" s="636"/>
      <c r="K477" s="611"/>
      <c r="L477" s="235">
        <v>7</v>
      </c>
      <c r="M477" s="236">
        <v>7</v>
      </c>
      <c r="N477" s="237">
        <v>14</v>
      </c>
      <c r="R477" s="571"/>
    </row>
    <row r="478" spans="1:18" s="572" customFormat="1" ht="12.75" customHeight="1">
      <c r="A478" s="905" t="s">
        <v>48</v>
      </c>
      <c r="B478" s="657" t="s">
        <v>21</v>
      </c>
      <c r="C478" s="686">
        <v>0</v>
      </c>
      <c r="D478" s="687">
        <v>0</v>
      </c>
      <c r="E478" s="617"/>
      <c r="F478" s="686">
        <v>7</v>
      </c>
      <c r="G478" s="688">
        <v>6</v>
      </c>
      <c r="H478" s="611"/>
      <c r="I478" s="637"/>
      <c r="J478" s="638"/>
      <c r="K478" s="611"/>
      <c r="L478" s="401">
        <v>7</v>
      </c>
      <c r="M478" s="402">
        <v>6</v>
      </c>
      <c r="N478" s="406">
        <v>13</v>
      </c>
      <c r="R478" s="571"/>
    </row>
    <row r="479" spans="1:18" s="572" customFormat="1" ht="12" customHeight="1" thickBot="1">
      <c r="A479" s="906" t="s">
        <v>207</v>
      </c>
      <c r="B479" s="658" t="s">
        <v>22</v>
      </c>
      <c r="C479" s="689">
        <v>0</v>
      </c>
      <c r="D479" s="690">
        <v>0</v>
      </c>
      <c r="E479" s="617"/>
      <c r="F479" s="689">
        <v>0</v>
      </c>
      <c r="G479" s="691">
        <v>0</v>
      </c>
      <c r="H479" s="611"/>
      <c r="I479" s="639"/>
      <c r="J479" s="641"/>
      <c r="K479" s="611"/>
      <c r="L479" s="403">
        <v>0</v>
      </c>
      <c r="M479" s="404">
        <v>0</v>
      </c>
      <c r="N479" s="407">
        <v>0</v>
      </c>
      <c r="R479" s="571"/>
    </row>
    <row r="480" spans="1:18" s="572" customFormat="1" ht="6.75" customHeight="1" thickBot="1">
      <c r="A480" s="908"/>
      <c r="B480" s="618"/>
      <c r="C480" s="617"/>
      <c r="D480" s="617"/>
      <c r="E480" s="617"/>
      <c r="F480" s="617"/>
      <c r="G480" s="617"/>
      <c r="H480" s="611"/>
      <c r="I480" s="611"/>
      <c r="J480" s="611"/>
      <c r="K480" s="611"/>
      <c r="L480" s="264"/>
      <c r="M480" s="264"/>
      <c r="N480" s="264"/>
      <c r="R480" s="571"/>
    </row>
    <row r="481" spans="1:18" s="572" customFormat="1" ht="13.5" customHeight="1" thickBot="1">
      <c r="A481" s="904" t="s">
        <v>192</v>
      </c>
      <c r="B481" s="656" t="s">
        <v>19</v>
      </c>
      <c r="C481" s="683">
        <v>34</v>
      </c>
      <c r="D481" s="684">
        <v>11</v>
      </c>
      <c r="E481" s="617"/>
      <c r="F481" s="683">
        <v>33</v>
      </c>
      <c r="G481" s="685">
        <v>0</v>
      </c>
      <c r="H481" s="611"/>
      <c r="I481" s="634"/>
      <c r="J481" s="636"/>
      <c r="K481" s="611"/>
      <c r="L481" s="235">
        <f>C481+F481</f>
        <v>67</v>
      </c>
      <c r="M481" s="235">
        <f>D481+G481</f>
        <v>11</v>
      </c>
      <c r="N481" s="237">
        <f>L481+M481</f>
        <v>78</v>
      </c>
      <c r="R481" s="571"/>
    </row>
    <row r="482" spans="1:18" s="572" customFormat="1" ht="12.75" customHeight="1" thickBot="1">
      <c r="A482" s="905" t="s">
        <v>208</v>
      </c>
      <c r="B482" s="657" t="s">
        <v>21</v>
      </c>
      <c r="C482" s="686">
        <v>31</v>
      </c>
      <c r="D482" s="687">
        <v>8</v>
      </c>
      <c r="E482" s="617"/>
      <c r="F482" s="686">
        <v>30</v>
      </c>
      <c r="G482" s="688">
        <v>0</v>
      </c>
      <c r="H482" s="611"/>
      <c r="I482" s="637"/>
      <c r="J482" s="638"/>
      <c r="K482" s="611"/>
      <c r="L482" s="235">
        <f t="shared" ref="L482:M483" si="196">C482+F482</f>
        <v>61</v>
      </c>
      <c r="M482" s="235">
        <f t="shared" si="196"/>
        <v>8</v>
      </c>
      <c r="N482" s="237">
        <f t="shared" ref="N482:N483" si="197">L482+M482</f>
        <v>69</v>
      </c>
      <c r="R482" s="571"/>
    </row>
    <row r="483" spans="1:18" s="572" customFormat="1" ht="14.25" customHeight="1" thickBot="1">
      <c r="A483" s="906" t="s">
        <v>209</v>
      </c>
      <c r="B483" s="658" t="s">
        <v>22</v>
      </c>
      <c r="C483" s="689">
        <v>0</v>
      </c>
      <c r="D483" s="690">
        <v>0</v>
      </c>
      <c r="E483" s="617"/>
      <c r="F483" s="689">
        <v>0</v>
      </c>
      <c r="G483" s="691">
        <v>0</v>
      </c>
      <c r="H483" s="611"/>
      <c r="I483" s="639"/>
      <c r="J483" s="641"/>
      <c r="K483" s="611"/>
      <c r="L483" s="235">
        <f t="shared" si="196"/>
        <v>0</v>
      </c>
      <c r="M483" s="235">
        <f t="shared" si="196"/>
        <v>0</v>
      </c>
      <c r="N483" s="237">
        <f t="shared" si="197"/>
        <v>0</v>
      </c>
      <c r="R483" s="571"/>
    </row>
    <row r="484" spans="1:18" s="572" customFormat="1" ht="7.5" customHeight="1" thickBot="1">
      <c r="A484" s="908"/>
      <c r="B484" s="618"/>
      <c r="C484" s="617"/>
      <c r="D484" s="617"/>
      <c r="E484" s="617"/>
      <c r="F484" s="617"/>
      <c r="G484" s="617"/>
      <c r="H484" s="611"/>
      <c r="I484" s="611"/>
      <c r="J484" s="611"/>
      <c r="K484" s="611"/>
      <c r="L484" s="264"/>
      <c r="M484" s="264"/>
      <c r="N484" s="264"/>
      <c r="R484" s="571"/>
    </row>
    <row r="485" spans="1:18" s="572" customFormat="1" ht="12.75" customHeight="1" thickBot="1">
      <c r="A485" s="904" t="s">
        <v>192</v>
      </c>
      <c r="B485" s="656" t="s">
        <v>19</v>
      </c>
      <c r="C485" s="683">
        <v>23</v>
      </c>
      <c r="D485" s="685">
        <v>6</v>
      </c>
      <c r="E485" s="617"/>
      <c r="F485" s="683">
        <v>24</v>
      </c>
      <c r="G485" s="685">
        <v>3</v>
      </c>
      <c r="H485" s="611"/>
      <c r="I485" s="634"/>
      <c r="J485" s="636"/>
      <c r="K485" s="611"/>
      <c r="L485" s="235">
        <f>C485+F485</f>
        <v>47</v>
      </c>
      <c r="M485" s="235">
        <f>D485+G485</f>
        <v>9</v>
      </c>
      <c r="N485" s="237">
        <f>L485+M485</f>
        <v>56</v>
      </c>
      <c r="R485" s="571"/>
    </row>
    <row r="486" spans="1:18" s="572" customFormat="1" ht="12.75" customHeight="1" thickBot="1">
      <c r="A486" s="905" t="s">
        <v>208</v>
      </c>
      <c r="B486" s="657" t="s">
        <v>21</v>
      </c>
      <c r="C486" s="686">
        <v>10</v>
      </c>
      <c r="D486" s="688">
        <v>5</v>
      </c>
      <c r="E486" s="617"/>
      <c r="F486" s="686">
        <v>17</v>
      </c>
      <c r="G486" s="688">
        <v>1</v>
      </c>
      <c r="H486" s="611"/>
      <c r="I486" s="637"/>
      <c r="J486" s="638"/>
      <c r="K486" s="611"/>
      <c r="L486" s="235">
        <f t="shared" ref="L486:M487" si="198">C486+F486</f>
        <v>27</v>
      </c>
      <c r="M486" s="235">
        <f t="shared" si="198"/>
        <v>6</v>
      </c>
      <c r="N486" s="237">
        <f t="shared" ref="N486:N487" si="199">L486+M486</f>
        <v>33</v>
      </c>
      <c r="R486" s="571"/>
    </row>
    <row r="487" spans="1:18" s="572" customFormat="1" ht="15" customHeight="1" thickBot="1">
      <c r="A487" s="906" t="s">
        <v>1062</v>
      </c>
      <c r="B487" s="658" t="s">
        <v>22</v>
      </c>
      <c r="C487" s="689">
        <v>0</v>
      </c>
      <c r="D487" s="691">
        <v>0</v>
      </c>
      <c r="E487" s="617"/>
      <c r="F487" s="689">
        <v>0</v>
      </c>
      <c r="G487" s="691">
        <v>0</v>
      </c>
      <c r="H487" s="611"/>
      <c r="I487" s="639"/>
      <c r="J487" s="641"/>
      <c r="K487" s="611"/>
      <c r="L487" s="235">
        <f t="shared" si="198"/>
        <v>0</v>
      </c>
      <c r="M487" s="235">
        <f t="shared" si="198"/>
        <v>0</v>
      </c>
      <c r="N487" s="237">
        <f t="shared" si="199"/>
        <v>0</v>
      </c>
      <c r="R487" s="571"/>
    </row>
    <row r="488" spans="1:18" s="572" customFormat="1" ht="6" customHeight="1" thickBot="1">
      <c r="A488" s="910"/>
      <c r="B488" s="618"/>
      <c r="C488" s="611"/>
      <c r="D488" s="611"/>
      <c r="E488" s="611"/>
      <c r="F488" s="611"/>
      <c r="G488" s="611"/>
      <c r="H488" s="611"/>
      <c r="I488" s="611"/>
      <c r="J488" s="611"/>
      <c r="K488" s="611"/>
      <c r="L488" s="264"/>
      <c r="M488" s="264"/>
      <c r="N488" s="264"/>
      <c r="R488" s="571"/>
    </row>
    <row r="489" spans="1:18" s="572" customFormat="1" ht="12.75" customHeight="1" thickBot="1">
      <c r="A489" s="1191" t="s">
        <v>785</v>
      </c>
      <c r="B489" s="679" t="s">
        <v>19</v>
      </c>
      <c r="C489" s="683">
        <f>C477+C481+C485</f>
        <v>57</v>
      </c>
      <c r="D489" s="683">
        <f>D477+D481+D485</f>
        <v>17</v>
      </c>
      <c r="E489" s="617">
        <v>0</v>
      </c>
      <c r="F489" s="683">
        <f>F477+F481+F485</f>
        <v>64</v>
      </c>
      <c r="G489" s="683">
        <f>G477+G481+G485</f>
        <v>10</v>
      </c>
      <c r="H489" s="617"/>
      <c r="I489" s="683">
        <v>0</v>
      </c>
      <c r="J489" s="685">
        <v>0</v>
      </c>
      <c r="K489" s="611"/>
      <c r="L489" s="235">
        <f>C489+F489</f>
        <v>121</v>
      </c>
      <c r="M489" s="235">
        <f>D489+G489</f>
        <v>27</v>
      </c>
      <c r="N489" s="237">
        <f>L489+M489</f>
        <v>148</v>
      </c>
      <c r="R489" s="571"/>
    </row>
    <row r="490" spans="1:18" s="572" customFormat="1" ht="12" customHeight="1" thickBot="1">
      <c r="A490" s="1192"/>
      <c r="B490" s="681" t="s">
        <v>21</v>
      </c>
      <c r="C490" s="683">
        <f t="shared" ref="C490:D491" si="200">C478+C482+C486</f>
        <v>41</v>
      </c>
      <c r="D490" s="683">
        <f t="shared" si="200"/>
        <v>13</v>
      </c>
      <c r="E490" s="617">
        <v>0</v>
      </c>
      <c r="F490" s="683">
        <f t="shared" ref="F490:G491" si="201">F478+F482+F486</f>
        <v>54</v>
      </c>
      <c r="G490" s="683">
        <f t="shared" si="201"/>
        <v>7</v>
      </c>
      <c r="H490" s="617"/>
      <c r="I490" s="686">
        <v>0</v>
      </c>
      <c r="J490" s="688">
        <v>0</v>
      </c>
      <c r="K490" s="611"/>
      <c r="L490" s="235">
        <f t="shared" ref="L490:M491" si="202">C490+F490</f>
        <v>95</v>
      </c>
      <c r="M490" s="235">
        <f t="shared" si="202"/>
        <v>20</v>
      </c>
      <c r="N490" s="237">
        <f t="shared" ref="N490:N491" si="203">L490+M490</f>
        <v>115</v>
      </c>
      <c r="R490" s="571"/>
    </row>
    <row r="491" spans="1:18" s="572" customFormat="1" ht="12.75" customHeight="1" thickBot="1">
      <c r="A491" s="1193"/>
      <c r="B491" s="682" t="s">
        <v>22</v>
      </c>
      <c r="C491" s="683">
        <f t="shared" si="200"/>
        <v>0</v>
      </c>
      <c r="D491" s="683">
        <f t="shared" si="200"/>
        <v>0</v>
      </c>
      <c r="E491" s="617">
        <v>0</v>
      </c>
      <c r="F491" s="683">
        <f t="shared" si="201"/>
        <v>0</v>
      </c>
      <c r="G491" s="683">
        <f t="shared" si="201"/>
        <v>0</v>
      </c>
      <c r="H491" s="617"/>
      <c r="I491" s="689">
        <v>0</v>
      </c>
      <c r="J491" s="691">
        <v>0</v>
      </c>
      <c r="K491" s="611"/>
      <c r="L491" s="235">
        <f t="shared" si="202"/>
        <v>0</v>
      </c>
      <c r="M491" s="235">
        <f t="shared" si="202"/>
        <v>0</v>
      </c>
      <c r="N491" s="237">
        <f t="shared" si="203"/>
        <v>0</v>
      </c>
      <c r="R491" s="571"/>
    </row>
    <row r="492" spans="1:18" s="572" customFormat="1" ht="6.75" customHeight="1" thickBot="1">
      <c r="A492" s="910"/>
      <c r="B492" s="618"/>
      <c r="C492" s="611"/>
      <c r="D492" s="611"/>
      <c r="E492" s="611"/>
      <c r="F492" s="611"/>
      <c r="G492" s="611"/>
      <c r="H492" s="611"/>
      <c r="I492" s="611"/>
      <c r="J492" s="611"/>
      <c r="K492" s="611"/>
      <c r="L492" s="264"/>
      <c r="M492" s="264"/>
      <c r="N492" s="264"/>
      <c r="R492" s="571"/>
    </row>
    <row r="493" spans="1:18" s="572" customFormat="1" ht="12" customHeight="1" thickBot="1">
      <c r="A493" s="1191" t="s">
        <v>756</v>
      </c>
      <c r="B493" s="679" t="s">
        <v>19</v>
      </c>
      <c r="C493" s="683">
        <f>C473+C489</f>
        <v>103</v>
      </c>
      <c r="D493" s="1102">
        <f t="shared" ref="D493:G493" si="204">D473+D489</f>
        <v>28</v>
      </c>
      <c r="E493" s="617">
        <f t="shared" si="204"/>
        <v>0</v>
      </c>
      <c r="F493" s="683">
        <f t="shared" si="204"/>
        <v>99</v>
      </c>
      <c r="G493" s="1102">
        <f t="shared" si="204"/>
        <v>13</v>
      </c>
      <c r="H493" s="617"/>
      <c r="I493" s="683">
        <v>0</v>
      </c>
      <c r="J493" s="685">
        <v>0</v>
      </c>
      <c r="K493" s="611"/>
      <c r="L493" s="235">
        <f>C493+F493</f>
        <v>202</v>
      </c>
      <c r="M493" s="235">
        <f>D493+G493</f>
        <v>41</v>
      </c>
      <c r="N493" s="237">
        <f>L493+M493</f>
        <v>243</v>
      </c>
      <c r="R493" s="571"/>
    </row>
    <row r="494" spans="1:18" s="572" customFormat="1" ht="12.75" customHeight="1" thickBot="1">
      <c r="A494" s="1192"/>
      <c r="B494" s="681" t="s">
        <v>21</v>
      </c>
      <c r="C494" s="683">
        <f t="shared" ref="C494:G495" si="205">C474+C490</f>
        <v>59</v>
      </c>
      <c r="D494" s="1102">
        <f t="shared" si="205"/>
        <v>18</v>
      </c>
      <c r="E494" s="617">
        <f t="shared" si="205"/>
        <v>0</v>
      </c>
      <c r="F494" s="683">
        <f t="shared" si="205"/>
        <v>71</v>
      </c>
      <c r="G494" s="1102">
        <f t="shared" si="205"/>
        <v>8</v>
      </c>
      <c r="H494" s="617"/>
      <c r="I494" s="686">
        <v>0</v>
      </c>
      <c r="J494" s="688">
        <v>0</v>
      </c>
      <c r="K494" s="611"/>
      <c r="L494" s="235">
        <f t="shared" ref="L494:M495" si="206">C494+F494</f>
        <v>130</v>
      </c>
      <c r="M494" s="235">
        <f t="shared" si="206"/>
        <v>26</v>
      </c>
      <c r="N494" s="237">
        <f t="shared" ref="N494:N495" si="207">L494+M494</f>
        <v>156</v>
      </c>
      <c r="R494" s="571"/>
    </row>
    <row r="495" spans="1:18" s="572" customFormat="1" ht="12.75" customHeight="1" thickBot="1">
      <c r="A495" s="1193"/>
      <c r="B495" s="682" t="s">
        <v>22</v>
      </c>
      <c r="C495" s="462">
        <f t="shared" si="205"/>
        <v>0</v>
      </c>
      <c r="D495" s="1103">
        <f t="shared" si="205"/>
        <v>0</v>
      </c>
      <c r="E495" s="617">
        <f t="shared" si="205"/>
        <v>0</v>
      </c>
      <c r="F495" s="462">
        <f t="shared" si="205"/>
        <v>0</v>
      </c>
      <c r="G495" s="1103">
        <f t="shared" si="205"/>
        <v>0</v>
      </c>
      <c r="H495" s="617"/>
      <c r="I495" s="689">
        <v>0</v>
      </c>
      <c r="J495" s="691">
        <v>0</v>
      </c>
      <c r="K495" s="611"/>
      <c r="L495" s="235">
        <f t="shared" si="206"/>
        <v>0</v>
      </c>
      <c r="M495" s="235">
        <f t="shared" si="206"/>
        <v>0</v>
      </c>
      <c r="N495" s="237">
        <f t="shared" si="207"/>
        <v>0</v>
      </c>
      <c r="R495" s="571"/>
    </row>
    <row r="496" spans="1:18" s="572" customFormat="1" ht="6" customHeight="1" thickBot="1">
      <c r="A496" s="911"/>
      <c r="B496" s="607"/>
      <c r="C496" s="607"/>
      <c r="D496" s="607"/>
      <c r="E496" s="611"/>
      <c r="F496" s="607"/>
      <c r="G496" s="607"/>
      <c r="H496" s="611"/>
      <c r="I496" s="607"/>
      <c r="J496" s="607"/>
      <c r="K496" s="611"/>
      <c r="L496" s="837"/>
      <c r="M496" s="837"/>
      <c r="N496" s="837"/>
      <c r="R496" s="571"/>
    </row>
    <row r="497" spans="1:18" s="572" customFormat="1" ht="12.75" customHeight="1" thickBot="1">
      <c r="A497" s="1197" t="s">
        <v>841</v>
      </c>
      <c r="B497" s="679" t="s">
        <v>19</v>
      </c>
      <c r="C497" s="235">
        <f>C457+C493</f>
        <v>471</v>
      </c>
      <c r="D497" s="838">
        <f>D457+D493</f>
        <v>213</v>
      </c>
      <c r="E497" s="264">
        <f t="shared" ref="E497:G497" si="208">E457+E493</f>
        <v>0</v>
      </c>
      <c r="F497" s="235">
        <f t="shared" si="208"/>
        <v>379</v>
      </c>
      <c r="G497" s="838">
        <f t="shared" si="208"/>
        <v>58</v>
      </c>
      <c r="H497" s="264"/>
      <c r="I497" s="235">
        <v>0</v>
      </c>
      <c r="J497" s="237">
        <v>0</v>
      </c>
      <c r="K497" s="264"/>
      <c r="L497" s="235">
        <f>C497+F497</f>
        <v>850</v>
      </c>
      <c r="M497" s="235">
        <f>D497+G497</f>
        <v>271</v>
      </c>
      <c r="N497" s="237">
        <f>L497+M497</f>
        <v>1121</v>
      </c>
      <c r="R497" s="571"/>
    </row>
    <row r="498" spans="1:18" ht="15" customHeight="1" thickBot="1">
      <c r="A498" s="1198"/>
      <c r="B498" s="681" t="s">
        <v>21</v>
      </c>
      <c r="C498" s="235">
        <f t="shared" ref="C498:D499" si="209">C458+C494</f>
        <v>271</v>
      </c>
      <c r="D498" s="838">
        <f t="shared" si="209"/>
        <v>99</v>
      </c>
      <c r="E498" s="264">
        <f t="shared" ref="E498:G498" si="210">E458+E494</f>
        <v>0</v>
      </c>
      <c r="F498" s="235">
        <f t="shared" si="210"/>
        <v>210</v>
      </c>
      <c r="G498" s="838">
        <f t="shared" si="210"/>
        <v>33</v>
      </c>
      <c r="H498" s="264"/>
      <c r="I498" s="401">
        <v>0</v>
      </c>
      <c r="J498" s="406">
        <v>0</v>
      </c>
      <c r="K498" s="264"/>
      <c r="L498" s="235">
        <f t="shared" ref="L498:M499" si="211">C498+F498</f>
        <v>481</v>
      </c>
      <c r="M498" s="235">
        <f t="shared" si="211"/>
        <v>132</v>
      </c>
      <c r="N498" s="237">
        <f t="shared" ref="N498:N499" si="212">L498+M498</f>
        <v>613</v>
      </c>
    </row>
    <row r="499" spans="1:18" ht="14.25" customHeight="1" thickBot="1">
      <c r="A499" s="1199"/>
      <c r="B499" s="682" t="s">
        <v>22</v>
      </c>
      <c r="C499" s="843">
        <f t="shared" si="209"/>
        <v>0</v>
      </c>
      <c r="D499" s="1081">
        <f t="shared" si="209"/>
        <v>0</v>
      </c>
      <c r="E499" s="264">
        <f t="shared" ref="E499:G499" si="213">E459+E495</f>
        <v>0</v>
      </c>
      <c r="F499" s="843">
        <f t="shared" si="213"/>
        <v>0</v>
      </c>
      <c r="G499" s="1081">
        <f t="shared" si="213"/>
        <v>0</v>
      </c>
      <c r="H499" s="264"/>
      <c r="I499" s="403">
        <v>0</v>
      </c>
      <c r="J499" s="407">
        <v>0</v>
      </c>
      <c r="K499" s="264"/>
      <c r="L499" s="235">
        <f t="shared" si="211"/>
        <v>0</v>
      </c>
      <c r="M499" s="235">
        <f t="shared" si="211"/>
        <v>0</v>
      </c>
      <c r="N499" s="237">
        <f t="shared" si="212"/>
        <v>0</v>
      </c>
    </row>
    <row r="500" spans="1:18">
      <c r="A500" s="695" t="s">
        <v>757</v>
      </c>
      <c r="B500" s="618"/>
      <c r="C500" s="619"/>
      <c r="D500" s="619"/>
      <c r="E500" s="619"/>
      <c r="F500" s="619"/>
      <c r="G500" s="619"/>
      <c r="H500" s="619"/>
      <c r="I500" s="619"/>
      <c r="J500" s="619"/>
      <c r="K500" s="619"/>
      <c r="L500" s="607"/>
      <c r="M500" s="607"/>
      <c r="N500" s="607"/>
    </row>
    <row r="501" spans="1:18" ht="6" customHeight="1">
      <c r="A501" s="695"/>
      <c r="B501" s="618"/>
      <c r="C501" s="619"/>
      <c r="D501" s="619"/>
      <c r="E501" s="619"/>
      <c r="F501" s="619"/>
      <c r="G501" s="619"/>
      <c r="H501" s="619"/>
      <c r="I501" s="619"/>
      <c r="J501" s="619"/>
      <c r="K501" s="619"/>
      <c r="L501" s="607"/>
      <c r="M501" s="607"/>
      <c r="N501" s="607"/>
    </row>
    <row r="502" spans="1:18" ht="15" customHeight="1">
      <c r="A502" s="695" t="s">
        <v>115</v>
      </c>
      <c r="B502" s="618"/>
      <c r="C502" s="619"/>
      <c r="D502" s="619"/>
      <c r="E502" s="619"/>
      <c r="F502" s="619"/>
      <c r="G502" s="619"/>
      <c r="H502" s="619"/>
      <c r="I502" s="619"/>
      <c r="J502" s="619"/>
      <c r="K502" s="619"/>
      <c r="L502" s="619"/>
      <c r="M502" s="619"/>
      <c r="N502" s="619"/>
    </row>
    <row r="503" spans="1:18" ht="15" customHeight="1">
      <c r="A503" s="695" t="s">
        <v>116</v>
      </c>
      <c r="B503" s="618"/>
      <c r="C503" s="619"/>
      <c r="D503" s="619"/>
      <c r="E503" s="619"/>
      <c r="F503" s="619"/>
      <c r="G503" s="619"/>
      <c r="H503" s="619"/>
      <c r="I503" s="619"/>
      <c r="J503" s="619"/>
      <c r="K503" s="619"/>
      <c r="L503" s="619"/>
      <c r="M503" s="619"/>
      <c r="N503" s="619"/>
    </row>
    <row r="504" spans="1:18">
      <c r="A504" s="696" t="s">
        <v>123</v>
      </c>
      <c r="B504" s="618"/>
      <c r="C504" s="619"/>
      <c r="D504" s="619"/>
      <c r="E504" s="619"/>
      <c r="F504" s="619"/>
      <c r="G504" s="619"/>
      <c r="H504" s="619"/>
      <c r="I504" s="619"/>
      <c r="J504" s="619"/>
      <c r="K504" s="619"/>
      <c r="L504" s="619"/>
      <c r="M504" s="619"/>
      <c r="N504" s="619"/>
    </row>
    <row r="505" spans="1:18">
      <c r="A505" s="696" t="s">
        <v>340</v>
      </c>
      <c r="B505" s="618"/>
      <c r="C505" s="619"/>
      <c r="D505" s="619"/>
      <c r="E505" s="619"/>
      <c r="F505" s="619"/>
      <c r="G505" s="619"/>
      <c r="H505" s="619"/>
      <c r="I505" s="619"/>
      <c r="J505" s="619"/>
      <c r="K505" s="619"/>
      <c r="L505" s="619"/>
      <c r="M505" s="619"/>
      <c r="N505" s="619"/>
    </row>
    <row r="506" spans="1:18">
      <c r="A506" s="154"/>
      <c r="B506" s="24"/>
      <c r="C506" s="25"/>
      <c r="D506" s="25"/>
      <c r="E506" s="25"/>
      <c r="F506" s="25"/>
      <c r="G506" s="25"/>
      <c r="H506" s="25"/>
      <c r="I506" s="25"/>
    </row>
    <row r="507" spans="1:18" ht="18.75">
      <c r="A507" s="1130" t="s">
        <v>26</v>
      </c>
      <c r="B507" s="1130"/>
      <c r="C507" s="1130"/>
      <c r="D507" s="1130"/>
      <c r="E507" s="1130"/>
      <c r="F507" s="1130"/>
      <c r="G507" s="1130"/>
      <c r="H507" s="1130"/>
      <c r="I507" s="1130"/>
      <c r="J507" s="1130"/>
      <c r="K507" s="1130"/>
      <c r="L507" s="1130"/>
      <c r="M507" s="1130"/>
      <c r="N507" s="1130"/>
    </row>
    <row r="508" spans="1:18" ht="16.5" thickBot="1">
      <c r="A508" s="1112" t="s">
        <v>27</v>
      </c>
      <c r="B508" s="1112"/>
      <c r="C508" s="1112"/>
      <c r="D508" s="1112"/>
      <c r="E508" s="1112"/>
      <c r="F508" s="1112"/>
      <c r="G508" s="1112"/>
      <c r="H508" s="1112"/>
      <c r="I508" s="1112"/>
      <c r="J508" s="1112"/>
      <c r="K508" s="1112"/>
      <c r="L508" s="1112"/>
      <c r="M508" s="1112"/>
      <c r="N508" s="1112"/>
    </row>
    <row r="509" spans="1:18" ht="24" thickBot="1">
      <c r="A509" s="1142" t="s">
        <v>52</v>
      </c>
      <c r="B509" s="1143"/>
      <c r="C509" s="1143"/>
      <c r="D509" s="1143"/>
      <c r="E509" s="1143"/>
      <c r="F509" s="1143"/>
      <c r="G509" s="1143"/>
      <c r="H509" s="1143"/>
      <c r="I509" s="1143"/>
      <c r="J509" s="1143"/>
      <c r="K509" s="1143"/>
      <c r="L509" s="1143"/>
      <c r="M509" s="1143"/>
      <c r="N509" s="1144"/>
    </row>
    <row r="510" spans="1:18" ht="16.5" thickBot="1">
      <c r="A510" s="33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</row>
    <row r="511" spans="1:18" ht="16.5">
      <c r="A511" s="40" t="s">
        <v>338</v>
      </c>
      <c r="B511" s="41"/>
      <c r="C511" s="41" t="s">
        <v>347</v>
      </c>
      <c r="D511" s="41"/>
      <c r="E511" s="41"/>
      <c r="F511" s="41"/>
      <c r="G511" s="41"/>
      <c r="H511" s="41"/>
      <c r="I511" s="41"/>
      <c r="J511" s="41"/>
      <c r="K511" s="41"/>
      <c r="L511" s="34"/>
      <c r="M511" s="34"/>
      <c r="N511" s="35"/>
    </row>
    <row r="512" spans="1:18" ht="16.5">
      <c r="A512" s="265" t="s">
        <v>335</v>
      </c>
      <c r="B512" s="42"/>
      <c r="C512" s="42" t="s">
        <v>336</v>
      </c>
      <c r="D512" s="42"/>
      <c r="E512" s="42"/>
      <c r="F512" s="42"/>
      <c r="G512" s="42"/>
      <c r="H512" s="42"/>
      <c r="I512" s="42"/>
      <c r="J512" s="42"/>
      <c r="K512" s="42"/>
      <c r="L512" s="36"/>
      <c r="M512" s="36"/>
      <c r="N512" s="240"/>
    </row>
    <row r="513" spans="1:16" ht="17.25" thickBot="1">
      <c r="A513" s="43" t="s">
        <v>334</v>
      </c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37"/>
      <c r="M513" s="37"/>
      <c r="N513" s="38"/>
    </row>
    <row r="514" spans="1:16" ht="16.5" thickBot="1">
      <c r="A514" s="33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</row>
    <row r="515" spans="1:16" ht="17.25" thickBot="1">
      <c r="A515" s="32"/>
      <c r="B515" s="32"/>
      <c r="C515" s="58" t="s">
        <v>842</v>
      </c>
      <c r="D515" s="59"/>
      <c r="E515" s="59"/>
      <c r="F515" s="59"/>
      <c r="G515" s="59"/>
      <c r="H515" s="59"/>
      <c r="I515" s="59"/>
      <c r="J515" s="59"/>
      <c r="K515" s="59"/>
      <c r="L515" s="130"/>
      <c r="M515" s="39"/>
      <c r="N515" s="32"/>
    </row>
    <row r="516" spans="1:16" ht="16.5" thickBot="1">
      <c r="A516" s="1"/>
    </row>
    <row r="517" spans="1:16" ht="19.5" thickBot="1">
      <c r="A517" s="6"/>
      <c r="B517" s="7"/>
      <c r="C517" s="1189" t="s">
        <v>42</v>
      </c>
      <c r="D517" s="1190"/>
      <c r="E517" s="60"/>
      <c r="F517" s="1140" t="s">
        <v>34</v>
      </c>
      <c r="G517" s="1141"/>
      <c r="H517" s="60"/>
      <c r="I517" s="1140" t="s">
        <v>35</v>
      </c>
      <c r="J517" s="1141"/>
      <c r="K517" s="60"/>
      <c r="L517" s="69"/>
      <c r="M517" s="70" t="s">
        <v>9</v>
      </c>
      <c r="N517" s="53"/>
    </row>
    <row r="518" spans="1:16" ht="48" thickBot="1">
      <c r="A518" s="90" t="s">
        <v>39</v>
      </c>
      <c r="B518" s="46"/>
      <c r="C518" s="54" t="s">
        <v>41</v>
      </c>
      <c r="D518" s="57" t="s">
        <v>32</v>
      </c>
      <c r="E518" s="50"/>
      <c r="F518" s="54" t="s">
        <v>15</v>
      </c>
      <c r="G518" s="57" t="s">
        <v>32</v>
      </c>
      <c r="H518" s="50"/>
      <c r="I518" s="54" t="s">
        <v>15</v>
      </c>
      <c r="J518" s="57" t="s">
        <v>32</v>
      </c>
      <c r="K518" s="50"/>
      <c r="L518" s="54" t="s">
        <v>15</v>
      </c>
      <c r="M518" s="56" t="s">
        <v>32</v>
      </c>
      <c r="N518" s="71" t="s">
        <v>9</v>
      </c>
    </row>
    <row r="519" spans="1:16" ht="16.5" thickBot="1">
      <c r="A519" s="20"/>
      <c r="E519" s="4"/>
      <c r="H519" s="4"/>
      <c r="K519" s="4"/>
    </row>
    <row r="520" spans="1:16">
      <c r="A520" s="274" t="s">
        <v>234</v>
      </c>
      <c r="B520" s="84" t="s">
        <v>19</v>
      </c>
      <c r="C520" s="226">
        <v>0</v>
      </c>
      <c r="D520" s="227">
        <v>0</v>
      </c>
      <c r="E520" s="23"/>
      <c r="F520" s="226">
        <v>0</v>
      </c>
      <c r="G520" s="228">
        <v>2</v>
      </c>
      <c r="H520" s="23"/>
      <c r="I520" s="226"/>
      <c r="J520" s="228"/>
      <c r="K520" s="23"/>
      <c r="L520" s="235">
        <f>C520+F520+I520</f>
        <v>0</v>
      </c>
      <c r="M520" s="236">
        <f>D520+G520+J520</f>
        <v>2</v>
      </c>
      <c r="N520" s="237">
        <f>SUM(L520:M520)</f>
        <v>2</v>
      </c>
      <c r="P520" s="610"/>
    </row>
    <row r="521" spans="1:16">
      <c r="A521" s="275" t="s">
        <v>235</v>
      </c>
      <c r="B521" s="85" t="s">
        <v>21</v>
      </c>
      <c r="C521" s="229">
        <v>0</v>
      </c>
      <c r="D521" s="230">
        <v>0</v>
      </c>
      <c r="E521" s="23"/>
      <c r="F521" s="229">
        <v>0</v>
      </c>
      <c r="G521" s="231">
        <v>0</v>
      </c>
      <c r="H521" s="23"/>
      <c r="I521" s="229"/>
      <c r="J521" s="231"/>
      <c r="K521" s="23"/>
      <c r="L521" s="401">
        <f t="shared" ref="L521:M522" si="214">C521+F521+I521</f>
        <v>0</v>
      </c>
      <c r="M521" s="402">
        <f t="shared" si="214"/>
        <v>0</v>
      </c>
      <c r="N521" s="406">
        <f t="shared" ref="N521:N522" si="215">SUM(L521:M521)</f>
        <v>0</v>
      </c>
      <c r="P521" s="610"/>
    </row>
    <row r="522" spans="1:16" ht="16.5" thickBot="1">
      <c r="A522" s="276" t="s">
        <v>236</v>
      </c>
      <c r="B522" s="86" t="s">
        <v>22</v>
      </c>
      <c r="C522" s="232">
        <v>0</v>
      </c>
      <c r="D522" s="233">
        <v>0</v>
      </c>
      <c r="E522" s="23"/>
      <c r="F522" s="232">
        <v>0</v>
      </c>
      <c r="G522" s="234">
        <v>0</v>
      </c>
      <c r="H522" s="23"/>
      <c r="I522" s="232"/>
      <c r="J522" s="234"/>
      <c r="K522" s="23"/>
      <c r="L522" s="403">
        <f t="shared" si="214"/>
        <v>0</v>
      </c>
      <c r="M522" s="404">
        <f t="shared" si="214"/>
        <v>0</v>
      </c>
      <c r="N522" s="407">
        <f t="shared" si="215"/>
        <v>0</v>
      </c>
    </row>
    <row r="523" spans="1:16" ht="16.5" thickBot="1">
      <c r="A523" s="20"/>
      <c r="C523" s="20"/>
      <c r="D523" s="20"/>
      <c r="E523" s="23"/>
      <c r="F523" s="20"/>
      <c r="G523" s="20"/>
      <c r="H523" s="23"/>
      <c r="I523" s="20"/>
      <c r="J523" s="20"/>
      <c r="K523" s="23"/>
      <c r="L523" s="20"/>
      <c r="M523" s="20"/>
      <c r="N523" s="20"/>
    </row>
    <row r="524" spans="1:16">
      <c r="A524" s="274" t="s">
        <v>234</v>
      </c>
      <c r="B524" s="756" t="s">
        <v>19</v>
      </c>
      <c r="C524" s="431">
        <v>0</v>
      </c>
      <c r="D524" s="433">
        <v>0</v>
      </c>
      <c r="E524" s="23"/>
      <c r="F524" s="226">
        <v>0</v>
      </c>
      <c r="G524" s="228">
        <v>1</v>
      </c>
      <c r="H524" s="23"/>
      <c r="I524" s="226"/>
      <c r="J524" s="228"/>
      <c r="K524" s="23"/>
      <c r="L524" s="235">
        <f t="shared" ref="L524:M526" si="216">C524+F524+I524</f>
        <v>0</v>
      </c>
      <c r="M524" s="236">
        <f t="shared" si="216"/>
        <v>1</v>
      </c>
      <c r="N524" s="237">
        <f t="shared" ref="N524:N526" si="217">SUM(L524:M524)</f>
        <v>1</v>
      </c>
    </row>
    <row r="525" spans="1:16">
      <c r="A525" s="275" t="s">
        <v>237</v>
      </c>
      <c r="B525" s="681" t="s">
        <v>21</v>
      </c>
      <c r="C525" s="686">
        <v>0</v>
      </c>
      <c r="D525" s="688">
        <v>0</v>
      </c>
      <c r="E525" s="23"/>
      <c r="F525" s="229">
        <v>0</v>
      </c>
      <c r="G525" s="231">
        <v>0</v>
      </c>
      <c r="H525" s="23"/>
      <c r="I525" s="229"/>
      <c r="J525" s="231"/>
      <c r="K525" s="23"/>
      <c r="L525" s="401">
        <f t="shared" si="216"/>
        <v>0</v>
      </c>
      <c r="M525" s="402">
        <f t="shared" si="216"/>
        <v>0</v>
      </c>
      <c r="N525" s="406">
        <f t="shared" si="217"/>
        <v>0</v>
      </c>
    </row>
    <row r="526" spans="1:16" ht="16.5" thickBot="1">
      <c r="A526" s="276" t="s">
        <v>236</v>
      </c>
      <c r="B526" s="682" t="s">
        <v>22</v>
      </c>
      <c r="C526" s="435">
        <v>0</v>
      </c>
      <c r="D526" s="437">
        <v>0</v>
      </c>
      <c r="E526" s="23"/>
      <c r="F526" s="229">
        <v>0</v>
      </c>
      <c r="G526" s="231">
        <v>0</v>
      </c>
      <c r="H526" s="23"/>
      <c r="I526" s="232"/>
      <c r="J526" s="234"/>
      <c r="K526" s="23"/>
      <c r="L526" s="403">
        <f t="shared" si="216"/>
        <v>0</v>
      </c>
      <c r="M526" s="404">
        <f t="shared" si="216"/>
        <v>0</v>
      </c>
      <c r="N526" s="407">
        <f t="shared" si="217"/>
        <v>0</v>
      </c>
    </row>
    <row r="527" spans="1:16" ht="16.5" thickBot="1">
      <c r="A527" s="20"/>
      <c r="C527" s="20"/>
      <c r="D527" s="20"/>
      <c r="E527" s="23"/>
      <c r="F527" s="20"/>
      <c r="G527" s="20"/>
      <c r="H527" s="23"/>
      <c r="I527" s="20"/>
      <c r="J527" s="20"/>
      <c r="K527" s="23"/>
      <c r="L527" s="20"/>
      <c r="M527" s="20"/>
      <c r="N527" s="20"/>
    </row>
    <row r="528" spans="1:16">
      <c r="A528" s="277" t="s">
        <v>234</v>
      </c>
      <c r="B528" s="84" t="s">
        <v>19</v>
      </c>
      <c r="C528" s="226">
        <v>78</v>
      </c>
      <c r="D528" s="227">
        <v>0</v>
      </c>
      <c r="E528" s="23"/>
      <c r="F528" s="226">
        <v>54</v>
      </c>
      <c r="G528" s="228">
        <v>0</v>
      </c>
      <c r="H528" s="23"/>
      <c r="I528" s="226"/>
      <c r="J528" s="228"/>
      <c r="K528" s="23"/>
      <c r="L528" s="235">
        <f t="shared" ref="L528:M530" si="218">C528+F528+I528</f>
        <v>132</v>
      </c>
      <c r="M528" s="236">
        <f t="shared" si="218"/>
        <v>0</v>
      </c>
      <c r="N528" s="237">
        <f t="shared" ref="N528:N530" si="219">SUM(L528:M528)</f>
        <v>132</v>
      </c>
    </row>
    <row r="529" spans="1:16">
      <c r="A529" s="275" t="s">
        <v>238</v>
      </c>
      <c r="B529" s="85" t="s">
        <v>21</v>
      </c>
      <c r="C529" s="229">
        <v>36</v>
      </c>
      <c r="D529" s="230">
        <v>0</v>
      </c>
      <c r="E529" s="23"/>
      <c r="F529" s="229">
        <v>41</v>
      </c>
      <c r="G529" s="231">
        <v>0</v>
      </c>
      <c r="H529" s="23"/>
      <c r="I529" s="229"/>
      <c r="J529" s="231"/>
      <c r="K529" s="23"/>
      <c r="L529" s="401">
        <f t="shared" si="218"/>
        <v>77</v>
      </c>
      <c r="M529" s="402">
        <f t="shared" si="218"/>
        <v>0</v>
      </c>
      <c r="N529" s="406">
        <f t="shared" si="219"/>
        <v>77</v>
      </c>
    </row>
    <row r="530" spans="1:16" ht="16.5" thickBot="1">
      <c r="A530" s="276" t="s">
        <v>236</v>
      </c>
      <c r="B530" s="86" t="s">
        <v>22</v>
      </c>
      <c r="C530" s="232">
        <v>0</v>
      </c>
      <c r="D530" s="233">
        <v>0</v>
      </c>
      <c r="E530" s="23"/>
      <c r="F530" s="232">
        <v>0</v>
      </c>
      <c r="G530" s="234">
        <v>0</v>
      </c>
      <c r="H530" s="23"/>
      <c r="I530" s="232"/>
      <c r="J530" s="234"/>
      <c r="K530" s="23"/>
      <c r="L530" s="403">
        <f t="shared" si="218"/>
        <v>0</v>
      </c>
      <c r="M530" s="404">
        <f t="shared" si="218"/>
        <v>0</v>
      </c>
      <c r="N530" s="407">
        <f t="shared" si="219"/>
        <v>0</v>
      </c>
    </row>
    <row r="531" spans="1:16" ht="16.5" thickBot="1">
      <c r="A531" s="20"/>
      <c r="C531" s="20"/>
      <c r="D531" s="20"/>
      <c r="E531" s="23"/>
      <c r="F531" s="20"/>
      <c r="G531" s="20"/>
      <c r="H531" s="23"/>
      <c r="I531" s="20"/>
      <c r="J531" s="20"/>
      <c r="K531" s="23"/>
      <c r="L531" s="20"/>
      <c r="M531" s="20"/>
      <c r="N531" s="20"/>
      <c r="P531" s="610"/>
    </row>
    <row r="532" spans="1:16">
      <c r="A532" s="274" t="s">
        <v>234</v>
      </c>
      <c r="B532" s="84" t="s">
        <v>19</v>
      </c>
      <c r="C532" s="226">
        <v>55</v>
      </c>
      <c r="D532" s="227">
        <v>9</v>
      </c>
      <c r="E532" s="23"/>
      <c r="F532" s="226">
        <v>34</v>
      </c>
      <c r="G532" s="228">
        <v>0</v>
      </c>
      <c r="H532" s="23"/>
      <c r="I532" s="226"/>
      <c r="J532" s="228"/>
      <c r="K532" s="23"/>
      <c r="L532" s="235">
        <f t="shared" ref="L532:M534" si="220">C532+F532+I532</f>
        <v>89</v>
      </c>
      <c r="M532" s="236">
        <f t="shared" si="220"/>
        <v>9</v>
      </c>
      <c r="N532" s="237">
        <f t="shared" ref="N532:N534" si="221">SUM(L532:M532)</f>
        <v>98</v>
      </c>
      <c r="P532" s="610"/>
    </row>
    <row r="533" spans="1:16">
      <c r="A533" s="275" t="s">
        <v>239</v>
      </c>
      <c r="B533" s="85" t="s">
        <v>21</v>
      </c>
      <c r="C533" s="229">
        <v>38</v>
      </c>
      <c r="D533" s="230">
        <v>2</v>
      </c>
      <c r="E533" s="23"/>
      <c r="F533" s="229">
        <v>13</v>
      </c>
      <c r="G533" s="231">
        <v>0</v>
      </c>
      <c r="H533" s="23"/>
      <c r="I533" s="229"/>
      <c r="J533" s="231"/>
      <c r="K533" s="23"/>
      <c r="L533" s="401">
        <f t="shared" si="220"/>
        <v>51</v>
      </c>
      <c r="M533" s="402">
        <f t="shared" si="220"/>
        <v>2</v>
      </c>
      <c r="N533" s="406">
        <f t="shared" si="221"/>
        <v>53</v>
      </c>
    </row>
    <row r="534" spans="1:16" ht="16.5" thickBot="1">
      <c r="A534" s="276" t="s">
        <v>236</v>
      </c>
      <c r="B534" s="86" t="s">
        <v>22</v>
      </c>
      <c r="C534" s="232">
        <v>0</v>
      </c>
      <c r="D534" s="233">
        <v>0</v>
      </c>
      <c r="E534" s="23"/>
      <c r="F534" s="232">
        <v>0</v>
      </c>
      <c r="G534" s="234">
        <v>0</v>
      </c>
      <c r="H534" s="23"/>
      <c r="I534" s="232"/>
      <c r="J534" s="234"/>
      <c r="K534" s="23"/>
      <c r="L534" s="403">
        <f t="shared" si="220"/>
        <v>0</v>
      </c>
      <c r="M534" s="404">
        <f t="shared" si="220"/>
        <v>0</v>
      </c>
      <c r="N534" s="407">
        <f t="shared" si="221"/>
        <v>0</v>
      </c>
    </row>
    <row r="535" spans="1:16" ht="16.5" thickBot="1">
      <c r="A535" s="20"/>
      <c r="C535" s="20"/>
      <c r="D535" s="20"/>
      <c r="E535" s="23"/>
      <c r="F535" s="20"/>
      <c r="G535" s="20"/>
      <c r="H535" s="23"/>
      <c r="I535" s="20"/>
      <c r="J535" s="20"/>
      <c r="K535" s="23"/>
      <c r="L535" s="20"/>
      <c r="M535" s="20"/>
      <c r="N535" s="20"/>
    </row>
    <row r="536" spans="1:16">
      <c r="A536" s="274" t="s">
        <v>240</v>
      </c>
      <c r="B536" s="84" t="s">
        <v>19</v>
      </c>
      <c r="C536" s="226">
        <v>35</v>
      </c>
      <c r="D536" s="227">
        <v>18</v>
      </c>
      <c r="E536" s="23"/>
      <c r="F536" s="226">
        <v>31</v>
      </c>
      <c r="G536" s="228">
        <v>0</v>
      </c>
      <c r="H536" s="23"/>
      <c r="I536" s="226"/>
      <c r="J536" s="228"/>
      <c r="K536" s="23"/>
      <c r="L536" s="235">
        <f>C536+F536+I536</f>
        <v>66</v>
      </c>
      <c r="M536" s="236">
        <f>D536+G536+J536</f>
        <v>18</v>
      </c>
      <c r="N536" s="237">
        <f>SUM(L536:M536)</f>
        <v>84</v>
      </c>
    </row>
    <row r="537" spans="1:16">
      <c r="A537" s="275" t="s">
        <v>236</v>
      </c>
      <c r="B537" s="85" t="s">
        <v>21</v>
      </c>
      <c r="C537" s="229">
        <v>25</v>
      </c>
      <c r="D537" s="230">
        <v>9</v>
      </c>
      <c r="E537" s="23"/>
      <c r="F537" s="229">
        <v>25</v>
      </c>
      <c r="G537" s="231">
        <v>0</v>
      </c>
      <c r="H537" s="23"/>
      <c r="I537" s="229"/>
      <c r="J537" s="231"/>
      <c r="K537" s="23"/>
      <c r="L537" s="401">
        <f t="shared" ref="L537:M538" si="222">C537+F537+I537</f>
        <v>50</v>
      </c>
      <c r="M537" s="402">
        <f t="shared" si="222"/>
        <v>9</v>
      </c>
      <c r="N537" s="406">
        <f t="shared" ref="N537:N538" si="223">SUM(L537:M537)</f>
        <v>59</v>
      </c>
    </row>
    <row r="538" spans="1:16" ht="16.5" thickBot="1">
      <c r="A538" s="141"/>
      <c r="B538" s="86" t="s">
        <v>22</v>
      </c>
      <c r="C538" s="232">
        <v>0</v>
      </c>
      <c r="D538" s="233">
        <v>0</v>
      </c>
      <c r="E538" s="23"/>
      <c r="F538" s="232">
        <v>0</v>
      </c>
      <c r="G538" s="234">
        <v>0</v>
      </c>
      <c r="H538" s="23"/>
      <c r="I538" s="232"/>
      <c r="J538" s="234"/>
      <c r="K538" s="23"/>
      <c r="L538" s="403">
        <f t="shared" si="222"/>
        <v>0</v>
      </c>
      <c r="M538" s="404">
        <f t="shared" si="222"/>
        <v>0</v>
      </c>
      <c r="N538" s="407">
        <f t="shared" si="223"/>
        <v>0</v>
      </c>
    </row>
    <row r="539" spans="1:16" ht="16.5" thickBot="1">
      <c r="A539" s="20"/>
      <c r="C539" s="20"/>
      <c r="D539" s="20"/>
      <c r="E539" s="23"/>
      <c r="F539" s="20"/>
      <c r="G539" s="20"/>
      <c r="H539" s="23"/>
      <c r="I539" s="20"/>
      <c r="J539" s="20"/>
      <c r="K539" s="23"/>
      <c r="L539" s="20"/>
      <c r="M539" s="20"/>
      <c r="N539" s="20"/>
    </row>
    <row r="540" spans="1:16">
      <c r="A540" s="274" t="s">
        <v>241</v>
      </c>
      <c r="B540" s="84" t="s">
        <v>19</v>
      </c>
      <c r="C540" s="226">
        <v>83</v>
      </c>
      <c r="D540" s="227">
        <v>0</v>
      </c>
      <c r="E540" s="23"/>
      <c r="F540" s="226">
        <v>76</v>
      </c>
      <c r="G540" s="228">
        <v>0</v>
      </c>
      <c r="H540" s="23"/>
      <c r="I540" s="226"/>
      <c r="J540" s="228"/>
      <c r="K540" s="23"/>
      <c r="L540" s="235">
        <f t="shared" ref="L540:M542" si="224">C540+F540+I540</f>
        <v>159</v>
      </c>
      <c r="M540" s="236">
        <f t="shared" si="224"/>
        <v>0</v>
      </c>
      <c r="N540" s="237">
        <f t="shared" ref="N540:N542" si="225">SUM(L540:M540)</f>
        <v>159</v>
      </c>
    </row>
    <row r="541" spans="1:16">
      <c r="A541" s="275" t="s">
        <v>242</v>
      </c>
      <c r="B541" s="85" t="s">
        <v>21</v>
      </c>
      <c r="C541" s="229">
        <v>60</v>
      </c>
      <c r="D541" s="230">
        <v>0</v>
      </c>
      <c r="E541" s="23"/>
      <c r="F541" s="229">
        <v>48</v>
      </c>
      <c r="G541" s="231">
        <v>0</v>
      </c>
      <c r="H541" s="23"/>
      <c r="I541" s="229"/>
      <c r="J541" s="231"/>
      <c r="K541" s="23"/>
      <c r="L541" s="401">
        <f t="shared" si="224"/>
        <v>108</v>
      </c>
      <c r="M541" s="402">
        <f t="shared" si="224"/>
        <v>0</v>
      </c>
      <c r="N541" s="406">
        <f t="shared" si="225"/>
        <v>108</v>
      </c>
      <c r="O541" s="610"/>
      <c r="P541" s="610"/>
    </row>
    <row r="542" spans="1:16" ht="16.5" thickBot="1">
      <c r="A542" s="276" t="s">
        <v>236</v>
      </c>
      <c r="B542" s="86" t="s">
        <v>22</v>
      </c>
      <c r="C542" s="232">
        <v>0</v>
      </c>
      <c r="D542" s="233">
        <v>0</v>
      </c>
      <c r="E542" s="23"/>
      <c r="F542" s="232">
        <v>0</v>
      </c>
      <c r="G542" s="234">
        <v>0</v>
      </c>
      <c r="H542" s="23"/>
      <c r="I542" s="232"/>
      <c r="J542" s="234"/>
      <c r="K542" s="23"/>
      <c r="L542" s="403">
        <f t="shared" si="224"/>
        <v>0</v>
      </c>
      <c r="M542" s="404">
        <f t="shared" si="224"/>
        <v>0</v>
      </c>
      <c r="N542" s="407">
        <f t="shared" si="225"/>
        <v>0</v>
      </c>
      <c r="O542" s="610"/>
      <c r="P542" s="610"/>
    </row>
    <row r="543" spans="1:16" ht="16.5" thickBot="1">
      <c r="A543" s="20"/>
      <c r="C543" s="20"/>
      <c r="D543" s="20"/>
      <c r="E543" s="23"/>
      <c r="F543" s="20"/>
      <c r="G543" s="20"/>
      <c r="H543" s="23"/>
      <c r="I543" s="20"/>
      <c r="J543" s="20"/>
      <c r="K543" s="23"/>
      <c r="L543" s="20"/>
      <c r="M543" s="20"/>
      <c r="N543" s="20"/>
    </row>
    <row r="544" spans="1:16">
      <c r="A544" s="274" t="s">
        <v>241</v>
      </c>
      <c r="B544" s="84" t="s">
        <v>19</v>
      </c>
      <c r="C544" s="226">
        <v>108</v>
      </c>
      <c r="D544" s="227">
        <v>0</v>
      </c>
      <c r="E544" s="23"/>
      <c r="F544" s="226">
        <v>75</v>
      </c>
      <c r="G544" s="228">
        <v>0</v>
      </c>
      <c r="H544" s="23"/>
      <c r="I544" s="226"/>
      <c r="J544" s="228"/>
      <c r="K544" s="23"/>
      <c r="L544" s="235">
        <f t="shared" ref="L544:M546" si="226">C544+F544+I544</f>
        <v>183</v>
      </c>
      <c r="M544" s="236">
        <f t="shared" si="226"/>
        <v>0</v>
      </c>
      <c r="N544" s="237">
        <f t="shared" ref="N544:N546" si="227">SUM(L544:M544)</f>
        <v>183</v>
      </c>
    </row>
    <row r="545" spans="1:18">
      <c r="A545" s="275" t="s">
        <v>243</v>
      </c>
      <c r="B545" s="85" t="s">
        <v>21</v>
      </c>
      <c r="C545" s="229">
        <v>70</v>
      </c>
      <c r="D545" s="230">
        <v>0</v>
      </c>
      <c r="E545" s="23"/>
      <c r="F545" s="229">
        <v>50</v>
      </c>
      <c r="G545" s="231">
        <v>0</v>
      </c>
      <c r="H545" s="23"/>
      <c r="I545" s="229"/>
      <c r="J545" s="231"/>
      <c r="K545" s="23"/>
      <c r="L545" s="401">
        <f t="shared" si="226"/>
        <v>120</v>
      </c>
      <c r="M545" s="402">
        <f t="shared" si="226"/>
        <v>0</v>
      </c>
      <c r="N545" s="406">
        <f t="shared" si="227"/>
        <v>120</v>
      </c>
    </row>
    <row r="546" spans="1:18" ht="16.5" thickBot="1">
      <c r="A546" s="276" t="s">
        <v>244</v>
      </c>
      <c r="B546" s="86" t="s">
        <v>22</v>
      </c>
      <c r="C546" s="232">
        <v>0</v>
      </c>
      <c r="D546" s="233">
        <v>0</v>
      </c>
      <c r="E546" s="23"/>
      <c r="F546" s="232">
        <v>0</v>
      </c>
      <c r="G546" s="234">
        <v>0</v>
      </c>
      <c r="H546" s="23"/>
      <c r="I546" s="232"/>
      <c r="J546" s="234"/>
      <c r="K546" s="23"/>
      <c r="L546" s="403">
        <f t="shared" si="226"/>
        <v>0</v>
      </c>
      <c r="M546" s="404">
        <f t="shared" si="226"/>
        <v>0</v>
      </c>
      <c r="N546" s="407">
        <f t="shared" si="227"/>
        <v>0</v>
      </c>
    </row>
    <row r="547" spans="1:18" ht="16.5" thickBot="1">
      <c r="A547" s="20"/>
      <c r="C547" s="20"/>
      <c r="D547" s="20"/>
      <c r="E547" s="23"/>
      <c r="F547" s="20"/>
      <c r="G547" s="20"/>
      <c r="H547" s="23"/>
      <c r="I547" s="20"/>
      <c r="J547" s="20"/>
      <c r="K547" s="23"/>
      <c r="L547" s="20"/>
      <c r="M547" s="20"/>
      <c r="N547" s="20"/>
    </row>
    <row r="548" spans="1:18">
      <c r="A548" s="274" t="s">
        <v>241</v>
      </c>
      <c r="B548" s="656" t="s">
        <v>19</v>
      </c>
      <c r="C548" s="683">
        <v>81</v>
      </c>
      <c r="D548" s="685">
        <v>0</v>
      </c>
      <c r="E548" s="23"/>
      <c r="F548" s="683">
        <v>54</v>
      </c>
      <c r="G548" s="685">
        <v>0</v>
      </c>
      <c r="H548" s="23"/>
      <c r="I548" s="683"/>
      <c r="J548" s="685"/>
      <c r="K548" s="23"/>
      <c r="L548" s="235">
        <f t="shared" ref="L548:M550" si="228">C548+F548+I548</f>
        <v>135</v>
      </c>
      <c r="M548" s="236">
        <f t="shared" si="228"/>
        <v>0</v>
      </c>
      <c r="N548" s="237">
        <f t="shared" ref="N548:N550" si="229">SUM(L548:M548)</f>
        <v>135</v>
      </c>
    </row>
    <row r="549" spans="1:18">
      <c r="A549" s="279" t="s">
        <v>245</v>
      </c>
      <c r="B549" s="657" t="s">
        <v>21</v>
      </c>
      <c r="C549" s="686">
        <v>55</v>
      </c>
      <c r="D549" s="688">
        <v>0</v>
      </c>
      <c r="E549" s="23"/>
      <c r="F549" s="686">
        <v>30</v>
      </c>
      <c r="G549" s="688">
        <v>0</v>
      </c>
      <c r="H549" s="23"/>
      <c r="I549" s="686"/>
      <c r="J549" s="688"/>
      <c r="K549" s="23"/>
      <c r="L549" s="401">
        <f t="shared" si="228"/>
        <v>85</v>
      </c>
      <c r="M549" s="402">
        <f t="shared" si="228"/>
        <v>0</v>
      </c>
      <c r="N549" s="406">
        <f t="shared" si="229"/>
        <v>85</v>
      </c>
    </row>
    <row r="550" spans="1:18" ht="16.5" thickBot="1">
      <c r="A550" s="782"/>
      <c r="B550" s="658"/>
      <c r="C550" s="689">
        <v>0</v>
      </c>
      <c r="D550" s="691">
        <v>0</v>
      </c>
      <c r="E550" s="23"/>
      <c r="F550" s="689">
        <v>0</v>
      </c>
      <c r="G550" s="691">
        <v>0</v>
      </c>
      <c r="H550" s="23"/>
      <c r="I550" s="689"/>
      <c r="J550" s="691"/>
      <c r="K550" s="23"/>
      <c r="L550" s="403">
        <f t="shared" si="228"/>
        <v>0</v>
      </c>
      <c r="M550" s="404">
        <f t="shared" si="228"/>
        <v>0</v>
      </c>
      <c r="N550" s="407">
        <f t="shared" si="229"/>
        <v>0</v>
      </c>
    </row>
    <row r="551" spans="1:18" s="610" customFormat="1" ht="16.5" thickBot="1">
      <c r="A551" s="661"/>
      <c r="B551" s="618"/>
      <c r="C551" s="617"/>
      <c r="D551" s="617"/>
      <c r="E551" s="617"/>
      <c r="F551" s="617"/>
      <c r="G551" s="617"/>
      <c r="H551" s="617"/>
      <c r="I551" s="617"/>
      <c r="J551" s="617"/>
      <c r="K551" s="617"/>
      <c r="L551" s="264"/>
      <c r="M551" s="264"/>
      <c r="N551" s="264"/>
      <c r="R551" s="609"/>
    </row>
    <row r="552" spans="1:18" s="610" customFormat="1">
      <c r="A552" s="274" t="s">
        <v>241</v>
      </c>
      <c r="B552" s="656" t="s">
        <v>19</v>
      </c>
      <c r="C552" s="683">
        <v>0</v>
      </c>
      <c r="D552" s="685">
        <v>0</v>
      </c>
      <c r="E552" s="617"/>
      <c r="F552" s="683">
        <v>0</v>
      </c>
      <c r="G552" s="685">
        <v>2</v>
      </c>
      <c r="H552" s="617"/>
      <c r="I552" s="683"/>
      <c r="J552" s="685"/>
      <c r="K552" s="617"/>
      <c r="L552" s="235">
        <f t="shared" ref="L552:L554" si="230">C552+F552+I552</f>
        <v>0</v>
      </c>
      <c r="M552" s="236">
        <f t="shared" ref="M552:M554" si="231">D552+G552+J552</f>
        <v>2</v>
      </c>
      <c r="N552" s="237">
        <f t="shared" ref="N552:N554" si="232">SUM(L552:M552)</f>
        <v>2</v>
      </c>
      <c r="R552" s="609"/>
    </row>
    <row r="553" spans="1:18" s="610" customFormat="1">
      <c r="A553" s="279" t="s">
        <v>243</v>
      </c>
      <c r="B553" s="657" t="s">
        <v>21</v>
      </c>
      <c r="C553" s="686">
        <v>0</v>
      </c>
      <c r="D553" s="688">
        <v>0</v>
      </c>
      <c r="E553" s="617"/>
      <c r="F553" s="686">
        <v>0</v>
      </c>
      <c r="G553" s="688">
        <v>0</v>
      </c>
      <c r="H553" s="617"/>
      <c r="I553" s="686"/>
      <c r="J553" s="688"/>
      <c r="K553" s="617"/>
      <c r="L553" s="401">
        <f t="shared" si="230"/>
        <v>0</v>
      </c>
      <c r="M553" s="402">
        <f t="shared" si="231"/>
        <v>0</v>
      </c>
      <c r="N553" s="406">
        <f t="shared" si="232"/>
        <v>0</v>
      </c>
      <c r="R553" s="609"/>
    </row>
    <row r="554" spans="1:18" s="610" customFormat="1" ht="16.5" thickBot="1">
      <c r="A554" s="782"/>
      <c r="B554" s="658"/>
      <c r="C554" s="689">
        <v>0</v>
      </c>
      <c r="D554" s="691">
        <v>0</v>
      </c>
      <c r="E554" s="617"/>
      <c r="F554" s="689">
        <v>0</v>
      </c>
      <c r="G554" s="691">
        <v>0</v>
      </c>
      <c r="H554" s="617"/>
      <c r="I554" s="689"/>
      <c r="J554" s="691"/>
      <c r="K554" s="617"/>
      <c r="L554" s="403">
        <f t="shared" si="230"/>
        <v>0</v>
      </c>
      <c r="M554" s="404">
        <f t="shared" si="231"/>
        <v>0</v>
      </c>
      <c r="N554" s="407">
        <f t="shared" si="232"/>
        <v>0</v>
      </c>
      <c r="R554" s="609"/>
    </row>
    <row r="555" spans="1:18" s="610" customFormat="1" ht="16.5" thickBot="1">
      <c r="A555" s="661"/>
      <c r="B555" s="618"/>
      <c r="C555" s="617"/>
      <c r="D555" s="617"/>
      <c r="E555" s="617"/>
      <c r="F555" s="617"/>
      <c r="G555" s="617"/>
      <c r="H555" s="617"/>
      <c r="I555" s="617"/>
      <c r="J555" s="617"/>
      <c r="K555" s="617"/>
      <c r="L555" s="264"/>
      <c r="M555" s="264"/>
      <c r="N555" s="264"/>
      <c r="R555" s="609"/>
    </row>
    <row r="556" spans="1:18">
      <c r="A556" s="274" t="s">
        <v>246</v>
      </c>
      <c r="B556" s="278" t="s">
        <v>19</v>
      </c>
      <c r="C556" s="236">
        <v>31</v>
      </c>
      <c r="D556" s="237">
        <v>8</v>
      </c>
      <c r="E556" s="264"/>
      <c r="F556" s="235">
        <v>59</v>
      </c>
      <c r="G556" s="237">
        <v>0</v>
      </c>
      <c r="H556" s="264"/>
      <c r="I556" s="235"/>
      <c r="J556" s="237"/>
      <c r="K556" s="617"/>
      <c r="L556" s="235">
        <f t="shared" ref="L556:M558" si="233">C556+F556+I556</f>
        <v>90</v>
      </c>
      <c r="M556" s="236">
        <f t="shared" si="233"/>
        <v>8</v>
      </c>
      <c r="N556" s="237">
        <f t="shared" ref="N556:N558" si="234">SUM(L556:M556)</f>
        <v>98</v>
      </c>
    </row>
    <row r="557" spans="1:18">
      <c r="A557" s="279" t="s">
        <v>247</v>
      </c>
      <c r="B557" s="280" t="s">
        <v>21</v>
      </c>
      <c r="C557" s="402">
        <v>17</v>
      </c>
      <c r="D557" s="406">
        <v>4</v>
      </c>
      <c r="E557" s="264"/>
      <c r="F557" s="401">
        <v>36</v>
      </c>
      <c r="G557" s="406">
        <v>0</v>
      </c>
      <c r="H557" s="264"/>
      <c r="I557" s="401"/>
      <c r="J557" s="406"/>
      <c r="K557" s="264"/>
      <c r="L557" s="401">
        <f t="shared" si="233"/>
        <v>53</v>
      </c>
      <c r="M557" s="402">
        <f t="shared" si="233"/>
        <v>4</v>
      </c>
      <c r="N557" s="406">
        <f t="shared" si="234"/>
        <v>57</v>
      </c>
      <c r="O557" s="610"/>
      <c r="P557" s="610"/>
    </row>
    <row r="558" spans="1:18" ht="16.5" thickBot="1">
      <c r="A558" s="281" t="s">
        <v>236</v>
      </c>
      <c r="B558" s="282" t="s">
        <v>22</v>
      </c>
      <c r="C558" s="404">
        <v>0</v>
      </c>
      <c r="D558" s="407">
        <v>0</v>
      </c>
      <c r="E558" s="408"/>
      <c r="F558" s="403">
        <v>0</v>
      </c>
      <c r="G558" s="407">
        <v>0</v>
      </c>
      <c r="H558" s="264"/>
      <c r="I558" s="403"/>
      <c r="J558" s="407"/>
      <c r="K558" s="264"/>
      <c r="L558" s="403">
        <f t="shared" si="233"/>
        <v>0</v>
      </c>
      <c r="M558" s="404">
        <f t="shared" si="233"/>
        <v>0</v>
      </c>
      <c r="N558" s="407">
        <f t="shared" si="234"/>
        <v>0</v>
      </c>
      <c r="O558" s="610"/>
      <c r="P558" s="610"/>
    </row>
    <row r="559" spans="1:18" ht="16.5" thickBot="1">
      <c r="A559" s="89"/>
      <c r="B559" s="24"/>
      <c r="C559" s="23"/>
      <c r="D559" s="23"/>
      <c r="E559" s="23"/>
      <c r="F559" s="23"/>
      <c r="G559" s="23"/>
      <c r="H559" s="23"/>
      <c r="I559" s="23"/>
      <c r="J559" s="23"/>
      <c r="K559" s="617"/>
      <c r="L559" s="264"/>
      <c r="M559" s="264"/>
      <c r="N559" s="264"/>
    </row>
    <row r="560" spans="1:18">
      <c r="A560" s="274" t="s">
        <v>246</v>
      </c>
      <c r="B560" s="278" t="s">
        <v>19</v>
      </c>
      <c r="C560" s="431">
        <v>57</v>
      </c>
      <c r="D560" s="433">
        <v>5</v>
      </c>
      <c r="E560" s="23"/>
      <c r="F560" s="431">
        <v>51</v>
      </c>
      <c r="G560" s="433">
        <v>0</v>
      </c>
      <c r="H560" s="23"/>
      <c r="I560" s="431"/>
      <c r="J560" s="433"/>
      <c r="K560" s="23"/>
      <c r="L560" s="235">
        <f t="shared" ref="L560:M562" si="235">C560+F560+I560</f>
        <v>108</v>
      </c>
      <c r="M560" s="236">
        <f t="shared" si="235"/>
        <v>5</v>
      </c>
      <c r="N560" s="237">
        <f t="shared" ref="N560:N562" si="236">SUM(L560:M560)</f>
        <v>113</v>
      </c>
    </row>
    <row r="561" spans="1:16">
      <c r="A561" s="279" t="s">
        <v>248</v>
      </c>
      <c r="B561" s="280" t="s">
        <v>21</v>
      </c>
      <c r="C561" s="460">
        <v>30</v>
      </c>
      <c r="D561" s="461">
        <v>0</v>
      </c>
      <c r="E561" s="23"/>
      <c r="F561" s="460">
        <v>29</v>
      </c>
      <c r="G561" s="461">
        <v>0</v>
      </c>
      <c r="H561" s="23"/>
      <c r="I561" s="460"/>
      <c r="J561" s="461"/>
      <c r="K561" s="23"/>
      <c r="L561" s="401">
        <f t="shared" si="235"/>
        <v>59</v>
      </c>
      <c r="M561" s="402">
        <f t="shared" si="235"/>
        <v>0</v>
      </c>
      <c r="N561" s="406">
        <f t="shared" si="236"/>
        <v>59</v>
      </c>
      <c r="P561" s="610"/>
    </row>
    <row r="562" spans="1:16" ht="16.5" thickBot="1">
      <c r="A562" s="281" t="s">
        <v>236</v>
      </c>
      <c r="B562" s="282" t="s">
        <v>22</v>
      </c>
      <c r="C562" s="232">
        <v>0</v>
      </c>
      <c r="D562" s="234">
        <v>0</v>
      </c>
      <c r="E562" s="23"/>
      <c r="F562" s="232">
        <v>0</v>
      </c>
      <c r="G562" s="234">
        <v>0</v>
      </c>
      <c r="H562" s="23"/>
      <c r="I562" s="232"/>
      <c r="J562" s="234"/>
      <c r="K562" s="23"/>
      <c r="L562" s="403">
        <f t="shared" si="235"/>
        <v>0</v>
      </c>
      <c r="M562" s="404">
        <f t="shared" si="235"/>
        <v>0</v>
      </c>
      <c r="N562" s="407">
        <f t="shared" si="236"/>
        <v>0</v>
      </c>
    </row>
    <row r="563" spans="1:16" ht="16.5" thickBot="1">
      <c r="A563" s="20"/>
      <c r="C563" s="20"/>
      <c r="D563" s="20"/>
      <c r="E563" s="23"/>
      <c r="F563" s="20"/>
      <c r="G563" s="20"/>
      <c r="H563" s="23"/>
      <c r="I563" s="20"/>
      <c r="J563" s="20"/>
      <c r="K563" s="23"/>
      <c r="L563" s="20"/>
      <c r="M563" s="20"/>
      <c r="N563" s="20"/>
    </row>
    <row r="564" spans="1:16">
      <c r="A564" s="274" t="s">
        <v>246</v>
      </c>
      <c r="B564" s="278" t="s">
        <v>19</v>
      </c>
      <c r="C564" s="431">
        <v>54</v>
      </c>
      <c r="D564" s="433">
        <v>7</v>
      </c>
      <c r="E564" s="23"/>
      <c r="F564" s="431">
        <v>52</v>
      </c>
      <c r="G564" s="433">
        <v>0</v>
      </c>
      <c r="H564" s="23"/>
      <c r="I564" s="431"/>
      <c r="J564" s="433"/>
      <c r="K564" s="23"/>
      <c r="L564" s="235">
        <f t="shared" ref="L564:M566" si="237">C564+F564+I564</f>
        <v>106</v>
      </c>
      <c r="M564" s="236">
        <f t="shared" si="237"/>
        <v>7</v>
      </c>
      <c r="N564" s="237">
        <f t="shared" ref="N564:N566" si="238">SUM(L564:M564)</f>
        <v>113</v>
      </c>
    </row>
    <row r="565" spans="1:16">
      <c r="A565" s="279" t="s">
        <v>249</v>
      </c>
      <c r="B565" s="280" t="s">
        <v>21</v>
      </c>
      <c r="C565" s="460">
        <v>35</v>
      </c>
      <c r="D565" s="461">
        <v>4</v>
      </c>
      <c r="E565" s="23"/>
      <c r="F565" s="460">
        <v>32</v>
      </c>
      <c r="G565" s="461">
        <v>0</v>
      </c>
      <c r="H565" s="23"/>
      <c r="I565" s="460"/>
      <c r="J565" s="461"/>
      <c r="K565" s="23"/>
      <c r="L565" s="401">
        <f t="shared" si="237"/>
        <v>67</v>
      </c>
      <c r="M565" s="402">
        <f t="shared" si="237"/>
        <v>4</v>
      </c>
      <c r="N565" s="406">
        <f t="shared" si="238"/>
        <v>71</v>
      </c>
    </row>
    <row r="566" spans="1:16" ht="16.5" thickBot="1">
      <c r="A566" s="281" t="s">
        <v>236</v>
      </c>
      <c r="B566" s="282" t="s">
        <v>22</v>
      </c>
      <c r="C566" s="232">
        <v>1</v>
      </c>
      <c r="D566" s="234">
        <v>0</v>
      </c>
      <c r="E566" s="23"/>
      <c r="F566" s="232">
        <v>1</v>
      </c>
      <c r="G566" s="234">
        <v>0</v>
      </c>
      <c r="H566" s="23"/>
      <c r="I566" s="232"/>
      <c r="J566" s="234"/>
      <c r="K566" s="23"/>
      <c r="L566" s="403">
        <f t="shared" si="237"/>
        <v>2</v>
      </c>
      <c r="M566" s="404">
        <f t="shared" si="237"/>
        <v>0</v>
      </c>
      <c r="N566" s="407">
        <f t="shared" si="238"/>
        <v>2</v>
      </c>
    </row>
    <row r="567" spans="1:16" ht="16.5" thickBot="1">
      <c r="B567" s="3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</row>
    <row r="568" spans="1:16">
      <c r="A568" s="274" t="s">
        <v>246</v>
      </c>
      <c r="B568" s="278" t="s">
        <v>19</v>
      </c>
      <c r="C568" s="431">
        <v>34</v>
      </c>
      <c r="D568" s="433">
        <v>26</v>
      </c>
      <c r="E568" s="20"/>
      <c r="F568" s="431">
        <v>28</v>
      </c>
      <c r="G568" s="433">
        <v>0</v>
      </c>
      <c r="H568" s="23"/>
      <c r="I568" s="431"/>
      <c r="J568" s="433"/>
      <c r="K568" s="23"/>
      <c r="L568" s="235">
        <f t="shared" ref="L568:M570" si="239">C568+F568+I568</f>
        <v>62</v>
      </c>
      <c r="M568" s="236">
        <f t="shared" si="239"/>
        <v>26</v>
      </c>
      <c r="N568" s="237">
        <f t="shared" ref="N568:N570" si="240">SUM(L568:M568)</f>
        <v>88</v>
      </c>
    </row>
    <row r="569" spans="1:16">
      <c r="A569" s="279" t="s">
        <v>250</v>
      </c>
      <c r="B569" s="280" t="s">
        <v>21</v>
      </c>
      <c r="C569" s="460">
        <v>15</v>
      </c>
      <c r="D569" s="461">
        <v>3</v>
      </c>
      <c r="E569" s="20"/>
      <c r="F569" s="460">
        <v>17</v>
      </c>
      <c r="G569" s="461">
        <v>0</v>
      </c>
      <c r="H569" s="23"/>
      <c r="I569" s="460"/>
      <c r="J569" s="461"/>
      <c r="K569" s="23"/>
      <c r="L569" s="401">
        <f t="shared" si="239"/>
        <v>32</v>
      </c>
      <c r="M569" s="402">
        <f t="shared" si="239"/>
        <v>3</v>
      </c>
      <c r="N569" s="406">
        <f t="shared" si="240"/>
        <v>35</v>
      </c>
    </row>
    <row r="570" spans="1:16" ht="16.5" thickBot="1">
      <c r="A570" s="281" t="s">
        <v>236</v>
      </c>
      <c r="B570" s="282" t="s">
        <v>22</v>
      </c>
      <c r="C570" s="232">
        <v>0</v>
      </c>
      <c r="D570" s="234">
        <v>1</v>
      </c>
      <c r="E570" s="20"/>
      <c r="F570" s="232">
        <v>0</v>
      </c>
      <c r="G570" s="234">
        <v>0</v>
      </c>
      <c r="H570" s="23"/>
      <c r="I570" s="232"/>
      <c r="J570" s="234"/>
      <c r="K570" s="23"/>
      <c r="L570" s="403">
        <f t="shared" si="239"/>
        <v>0</v>
      </c>
      <c r="M570" s="404">
        <f t="shared" si="239"/>
        <v>1</v>
      </c>
      <c r="N570" s="407">
        <f t="shared" si="240"/>
        <v>1</v>
      </c>
    </row>
    <row r="571" spans="1:16" ht="16.5" thickBot="1">
      <c r="B571" s="3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</row>
    <row r="572" spans="1:16" ht="16.5" thickBot="1">
      <c r="A572" s="274" t="s">
        <v>246</v>
      </c>
      <c r="B572" s="278" t="s">
        <v>19</v>
      </c>
      <c r="C572" s="431">
        <v>0</v>
      </c>
      <c r="D572" s="433">
        <v>0</v>
      </c>
      <c r="E572" s="20"/>
      <c r="F572" s="431">
        <v>0</v>
      </c>
      <c r="G572" s="433">
        <v>4</v>
      </c>
      <c r="H572" s="23"/>
      <c r="I572" s="431"/>
      <c r="J572" s="433"/>
      <c r="K572" s="23"/>
      <c r="L572" s="235">
        <f t="shared" ref="L572:M574" si="241">C572+F572+I572</f>
        <v>0</v>
      </c>
      <c r="M572" s="236">
        <f t="shared" si="241"/>
        <v>4</v>
      </c>
      <c r="N572" s="237">
        <f t="shared" ref="N572:N574" si="242">SUM(L572:M572)</f>
        <v>4</v>
      </c>
    </row>
    <row r="573" spans="1:16" ht="16.5" thickBot="1">
      <c r="A573" s="279" t="s">
        <v>251</v>
      </c>
      <c r="B573" s="280" t="s">
        <v>21</v>
      </c>
      <c r="C573" s="431">
        <v>0</v>
      </c>
      <c r="D573" s="433">
        <v>0</v>
      </c>
      <c r="E573" s="20"/>
      <c r="F573" s="460">
        <v>0</v>
      </c>
      <c r="G573" s="461">
        <v>2</v>
      </c>
      <c r="H573" s="23"/>
      <c r="I573" s="460"/>
      <c r="J573" s="461"/>
      <c r="K573" s="23"/>
      <c r="L573" s="401">
        <f t="shared" si="241"/>
        <v>0</v>
      </c>
      <c r="M573" s="402">
        <f t="shared" si="241"/>
        <v>2</v>
      </c>
      <c r="N573" s="406">
        <f t="shared" si="242"/>
        <v>2</v>
      </c>
    </row>
    <row r="574" spans="1:16" ht="16.5" thickBot="1">
      <c r="A574" s="281" t="s">
        <v>252</v>
      </c>
      <c r="B574" s="282" t="s">
        <v>22</v>
      </c>
      <c r="C574" s="462">
        <v>0</v>
      </c>
      <c r="D574" s="463">
        <v>0</v>
      </c>
      <c r="E574" s="20"/>
      <c r="F574" s="232">
        <v>0</v>
      </c>
      <c r="G574" s="234">
        <v>0</v>
      </c>
      <c r="H574" s="23"/>
      <c r="I574" s="232"/>
      <c r="J574" s="234"/>
      <c r="K574" s="23"/>
      <c r="L574" s="403">
        <f t="shared" si="241"/>
        <v>0</v>
      </c>
      <c r="M574" s="404">
        <f t="shared" si="241"/>
        <v>0</v>
      </c>
      <c r="N574" s="407">
        <f t="shared" si="242"/>
        <v>0</v>
      </c>
    </row>
    <row r="575" spans="1:16" ht="16.5" thickBot="1">
      <c r="B575" s="3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</row>
    <row r="576" spans="1:16" ht="16.5" thickBot="1">
      <c r="A576" s="274" t="s">
        <v>246</v>
      </c>
      <c r="B576" s="254" t="s">
        <v>19</v>
      </c>
      <c r="C576" s="431">
        <v>0</v>
      </c>
      <c r="D576" s="433">
        <v>0</v>
      </c>
      <c r="E576" s="23"/>
      <c r="F576" s="431">
        <v>0</v>
      </c>
      <c r="G576" s="433">
        <v>6</v>
      </c>
      <c r="H576" s="23"/>
      <c r="I576" s="431"/>
      <c r="J576" s="433"/>
      <c r="K576" s="23"/>
      <c r="L576" s="235">
        <f t="shared" ref="L576:M578" si="243">C576+F576+I576</f>
        <v>0</v>
      </c>
      <c r="M576" s="236">
        <f t="shared" si="243"/>
        <v>6</v>
      </c>
      <c r="N576" s="237">
        <f t="shared" ref="N576:N578" si="244">SUM(L576:M576)</f>
        <v>6</v>
      </c>
    </row>
    <row r="577" spans="1:14" ht="16.5" thickBot="1">
      <c r="A577" s="279" t="s">
        <v>253</v>
      </c>
      <c r="B577" s="257" t="s">
        <v>21</v>
      </c>
      <c r="C577" s="431">
        <v>0</v>
      </c>
      <c r="D577" s="433">
        <v>0</v>
      </c>
      <c r="E577" s="23"/>
      <c r="F577" s="460">
        <v>0</v>
      </c>
      <c r="G577" s="461">
        <v>6</v>
      </c>
      <c r="H577" s="23"/>
      <c r="I577" s="460"/>
      <c r="J577" s="461"/>
      <c r="K577" s="23"/>
      <c r="L577" s="401">
        <f t="shared" si="243"/>
        <v>0</v>
      </c>
      <c r="M577" s="402">
        <f t="shared" si="243"/>
        <v>6</v>
      </c>
      <c r="N577" s="406">
        <f t="shared" si="244"/>
        <v>6</v>
      </c>
    </row>
    <row r="578" spans="1:14" ht="16.5" thickBot="1">
      <c r="A578" s="283" t="s">
        <v>254</v>
      </c>
      <c r="B578" s="259" t="s">
        <v>22</v>
      </c>
      <c r="C578" s="462">
        <v>0</v>
      </c>
      <c r="D578" s="463">
        <v>0</v>
      </c>
      <c r="E578" s="23"/>
      <c r="F578" s="232">
        <v>0</v>
      </c>
      <c r="G578" s="234">
        <v>0</v>
      </c>
      <c r="H578" s="23"/>
      <c r="I578" s="232"/>
      <c r="J578" s="234"/>
      <c r="K578" s="464"/>
      <c r="L578" s="401">
        <f t="shared" si="243"/>
        <v>0</v>
      </c>
      <c r="M578" s="402">
        <f t="shared" si="243"/>
        <v>0</v>
      </c>
      <c r="N578" s="406">
        <f t="shared" si="244"/>
        <v>0</v>
      </c>
    </row>
    <row r="579" spans="1:14" ht="16.5" thickBot="1">
      <c r="A579" s="155"/>
      <c r="B579" s="24"/>
      <c r="C579" s="23"/>
      <c r="D579" s="23"/>
      <c r="E579" s="23"/>
      <c r="F579" s="23"/>
      <c r="G579" s="23"/>
      <c r="H579" s="23"/>
      <c r="I579" s="23"/>
      <c r="J579" s="23"/>
      <c r="K579" s="23"/>
      <c r="L579" s="264"/>
      <c r="M579" s="264"/>
      <c r="N579" s="264"/>
    </row>
    <row r="580" spans="1:14" ht="16.5" thickBot="1">
      <c r="A580" s="274" t="s">
        <v>246</v>
      </c>
      <c r="B580" s="254" t="s">
        <v>19</v>
      </c>
      <c r="C580" s="431">
        <v>0</v>
      </c>
      <c r="D580" s="433">
        <v>0</v>
      </c>
      <c r="E580" s="23"/>
      <c r="F580" s="431">
        <v>0</v>
      </c>
      <c r="G580" s="433">
        <v>9</v>
      </c>
      <c r="H580" s="23"/>
      <c r="I580" s="431"/>
      <c r="J580" s="433"/>
      <c r="K580" s="23"/>
      <c r="L580" s="235">
        <f t="shared" ref="L580:M582" si="245">C580+F580+I580</f>
        <v>0</v>
      </c>
      <c r="M580" s="236">
        <f t="shared" si="245"/>
        <v>9</v>
      </c>
      <c r="N580" s="237">
        <f t="shared" ref="N580:N582" si="246">SUM(L580:M580)</f>
        <v>9</v>
      </c>
    </row>
    <row r="581" spans="1:14" ht="16.5" thickBot="1">
      <c r="A581" s="279" t="s">
        <v>255</v>
      </c>
      <c r="B581" s="257" t="s">
        <v>21</v>
      </c>
      <c r="C581" s="431">
        <v>0</v>
      </c>
      <c r="D581" s="433">
        <v>0</v>
      </c>
      <c r="E581" s="23"/>
      <c r="F581" s="460">
        <v>0</v>
      </c>
      <c r="G581" s="461">
        <v>2</v>
      </c>
      <c r="H581" s="23"/>
      <c r="I581" s="460"/>
      <c r="J581" s="461"/>
      <c r="K581" s="23"/>
      <c r="L581" s="401">
        <f t="shared" si="245"/>
        <v>0</v>
      </c>
      <c r="M581" s="402">
        <f t="shared" si="245"/>
        <v>2</v>
      </c>
      <c r="N581" s="406">
        <f t="shared" si="246"/>
        <v>2</v>
      </c>
    </row>
    <row r="582" spans="1:14" ht="16.5" thickBot="1">
      <c r="A582" s="283" t="s">
        <v>236</v>
      </c>
      <c r="B582" s="259" t="s">
        <v>22</v>
      </c>
      <c r="C582" s="462">
        <v>0</v>
      </c>
      <c r="D582" s="463">
        <v>0</v>
      </c>
      <c r="E582" s="23"/>
      <c r="F582" s="232">
        <v>0</v>
      </c>
      <c r="G582" s="234">
        <v>0</v>
      </c>
      <c r="H582" s="23"/>
      <c r="I582" s="232"/>
      <c r="J582" s="234"/>
      <c r="K582" s="23"/>
      <c r="L582" s="403">
        <f t="shared" si="245"/>
        <v>0</v>
      </c>
      <c r="M582" s="404">
        <f t="shared" si="245"/>
        <v>0</v>
      </c>
      <c r="N582" s="407">
        <f t="shared" si="246"/>
        <v>0</v>
      </c>
    </row>
    <row r="583" spans="1:14" ht="16.5" thickBot="1">
      <c r="A583" s="155"/>
      <c r="B583" s="24"/>
      <c r="C583" s="23"/>
      <c r="D583" s="23"/>
      <c r="E583" s="23"/>
      <c r="F583" s="23"/>
      <c r="G583" s="23"/>
      <c r="H583" s="23"/>
      <c r="I583" s="23"/>
      <c r="J583" s="23"/>
      <c r="K583" s="23"/>
      <c r="L583" s="264"/>
      <c r="M583" s="264"/>
      <c r="N583" s="264"/>
    </row>
    <row r="584" spans="1:14" ht="16.5" thickBot="1">
      <c r="A584" s="267"/>
      <c r="B584" s="84" t="s">
        <v>19</v>
      </c>
      <c r="C584" s="235">
        <f>C520+C524+C528+C532+C536+C540+C544+C548+C552+C556+C560+C564+C568+C572+C576+C580</f>
        <v>616</v>
      </c>
      <c r="D584" s="838">
        <f>D520+D524+D528+D532+D536+D540+D544+D548+D552+D556+D560+D564+D568+D572+D576+D580</f>
        <v>73</v>
      </c>
      <c r="E584" s="264">
        <f t="shared" ref="E584:G584" si="247">E520+E524+E528+E532+E536+E540+E544+E548+E552+E556+E560+E564+E568+E572+E576+E580</f>
        <v>0</v>
      </c>
      <c r="F584" s="235">
        <f t="shared" si="247"/>
        <v>514</v>
      </c>
      <c r="G584" s="838">
        <f t="shared" si="247"/>
        <v>24</v>
      </c>
      <c r="H584" s="25"/>
      <c r="I584" s="235">
        <v>0</v>
      </c>
      <c r="J584" s="237">
        <v>0</v>
      </c>
      <c r="K584" s="264"/>
      <c r="L584" s="235">
        <f>C584+F584+I584</f>
        <v>1130</v>
      </c>
      <c r="M584" s="236">
        <f>D584+G584+J584</f>
        <v>97</v>
      </c>
      <c r="N584" s="237">
        <f>SUM(L584:M584)</f>
        <v>1227</v>
      </c>
    </row>
    <row r="585" spans="1:14" ht="16.5" thickBot="1">
      <c r="A585" s="285" t="s">
        <v>9</v>
      </c>
      <c r="B585" s="85" t="s">
        <v>21</v>
      </c>
      <c r="C585" s="235">
        <f t="shared" ref="C585:D586" si="248">C521+C525+C529+C533+C537+C541+C545+C549+C553+C557+C561+C565+C569+C573+C577+C581</f>
        <v>381</v>
      </c>
      <c r="D585" s="838">
        <f t="shared" si="248"/>
        <v>22</v>
      </c>
      <c r="E585" s="264">
        <f t="shared" ref="E585:G585" si="249">E521+E525+E529+E533+E537+E541+E545+E549+E553+E557+E561+E565+E569+E573+E577+E581</f>
        <v>0</v>
      </c>
      <c r="F585" s="235">
        <f t="shared" si="249"/>
        <v>321</v>
      </c>
      <c r="G585" s="838">
        <f t="shared" si="249"/>
        <v>10</v>
      </c>
      <c r="H585" s="25"/>
      <c r="I585" s="401">
        <v>0</v>
      </c>
      <c r="J585" s="406">
        <v>0</v>
      </c>
      <c r="K585" s="264"/>
      <c r="L585" s="401">
        <f>C585+F585+I585</f>
        <v>702</v>
      </c>
      <c r="M585" s="402">
        <f t="shared" ref="M585:M586" si="250">D585+G585+J585</f>
        <v>32</v>
      </c>
      <c r="N585" s="406">
        <f>SUM(L585:M585)</f>
        <v>734</v>
      </c>
    </row>
    <row r="586" spans="1:14" ht="16.5" thickBot="1">
      <c r="A586" s="268"/>
      <c r="B586" s="86" t="s">
        <v>22</v>
      </c>
      <c r="C586" s="843">
        <f t="shared" si="248"/>
        <v>1</v>
      </c>
      <c r="D586" s="1081">
        <f t="shared" si="248"/>
        <v>1</v>
      </c>
      <c r="E586" s="264">
        <f t="shared" ref="E586:G586" si="251">E522+E526+E530+E534+E538+E542+E546+E550+E554+E558+E562+E566+E570+E574+E578+E582</f>
        <v>0</v>
      </c>
      <c r="F586" s="843">
        <f t="shared" si="251"/>
        <v>1</v>
      </c>
      <c r="G586" s="1081">
        <f t="shared" si="251"/>
        <v>0</v>
      </c>
      <c r="H586" s="25"/>
      <c r="I586" s="403">
        <v>0</v>
      </c>
      <c r="J586" s="407">
        <v>0</v>
      </c>
      <c r="K586" s="264"/>
      <c r="L586" s="403">
        <f t="shared" ref="L586" si="252">C586+F586+I586</f>
        <v>2</v>
      </c>
      <c r="M586" s="404">
        <f t="shared" si="250"/>
        <v>1</v>
      </c>
      <c r="N586" s="407">
        <f t="shared" ref="N586" si="253">SUM(L586:M586)</f>
        <v>3</v>
      </c>
    </row>
    <row r="587" spans="1:14">
      <c r="A587" s="131" t="s">
        <v>40</v>
      </c>
      <c r="B587" s="24"/>
      <c r="C587" s="264"/>
      <c r="D587" s="264"/>
      <c r="E587" s="264"/>
      <c r="F587" s="264"/>
      <c r="G587" s="264"/>
      <c r="H587" s="25"/>
      <c r="I587" s="25"/>
      <c r="J587" s="23"/>
      <c r="K587" s="23"/>
      <c r="L587" s="264"/>
      <c r="M587" s="264"/>
      <c r="N587" s="264"/>
    </row>
    <row r="588" spans="1:14">
      <c r="A588" s="131"/>
      <c r="B588" s="24"/>
      <c r="C588" s="264"/>
      <c r="D588" s="264"/>
      <c r="E588" s="264"/>
      <c r="F588" s="264"/>
      <c r="G588" s="264"/>
      <c r="H588" s="25"/>
      <c r="I588" s="25"/>
      <c r="J588" s="619"/>
      <c r="K588" s="23"/>
      <c r="L588" s="264"/>
      <c r="M588" s="264"/>
      <c r="N588" s="264"/>
    </row>
    <row r="589" spans="1:14">
      <c r="A589" s="89" t="s">
        <v>115</v>
      </c>
      <c r="B589" s="24"/>
      <c r="C589" s="25"/>
      <c r="D589" s="25"/>
      <c r="E589" s="25"/>
      <c r="F589" s="25"/>
      <c r="G589" s="25"/>
      <c r="H589" s="25"/>
      <c r="I589" s="619"/>
      <c r="J589" s="619"/>
      <c r="K589" s="23"/>
      <c r="L589" s="264"/>
      <c r="M589" s="264"/>
      <c r="N589" s="264"/>
    </row>
    <row r="590" spans="1:14">
      <c r="A590" s="89" t="s">
        <v>116</v>
      </c>
      <c r="B590" s="24"/>
      <c r="C590" s="25"/>
      <c r="D590" s="25"/>
      <c r="E590" s="25"/>
      <c r="F590" s="25"/>
      <c r="G590" s="25"/>
      <c r="H590" s="25"/>
      <c r="I590" s="619"/>
      <c r="J590" s="619"/>
      <c r="K590" s="23"/>
      <c r="L590" s="264"/>
      <c r="M590" s="264"/>
      <c r="N590" s="264"/>
    </row>
    <row r="591" spans="1:14">
      <c r="A591" s="154" t="s">
        <v>123</v>
      </c>
      <c r="B591" s="24"/>
      <c r="C591" s="25"/>
      <c r="D591" s="25"/>
      <c r="E591" s="25"/>
      <c r="F591" s="25"/>
      <c r="G591" s="25"/>
      <c r="H591" s="25"/>
      <c r="I591" s="25"/>
      <c r="J591" s="23"/>
      <c r="K591" s="23"/>
      <c r="L591" s="264"/>
      <c r="M591" s="264"/>
      <c r="N591" s="264"/>
    </row>
    <row r="592" spans="1:14">
      <c r="A592" s="154" t="s">
        <v>152</v>
      </c>
      <c r="B592" s="24"/>
      <c r="C592" s="25"/>
      <c r="D592" s="25"/>
      <c r="E592" s="25"/>
      <c r="F592" s="25"/>
      <c r="G592" s="25"/>
      <c r="H592" s="25"/>
      <c r="I592" s="25"/>
      <c r="J592" s="23"/>
      <c r="K592" s="23"/>
      <c r="L592" s="264"/>
      <c r="M592" s="264"/>
      <c r="N592" s="264"/>
    </row>
    <row r="593" spans="1:16">
      <c r="A593" s="155"/>
      <c r="B593" s="24"/>
      <c r="C593" s="23"/>
      <c r="D593" s="23"/>
      <c r="E593" s="23"/>
      <c r="F593" s="23"/>
      <c r="G593" s="23"/>
      <c r="H593" s="23"/>
      <c r="I593" s="23"/>
      <c r="J593" s="23"/>
      <c r="K593" s="23"/>
      <c r="L593" s="264"/>
      <c r="M593" s="264"/>
      <c r="N593" s="264"/>
    </row>
    <row r="594" spans="1:16">
      <c r="A594" s="155"/>
      <c r="B594" s="24"/>
      <c r="C594" s="23"/>
      <c r="D594" s="23"/>
      <c r="E594" s="23"/>
      <c r="F594" s="23"/>
      <c r="G594" s="23"/>
      <c r="H594" s="23"/>
      <c r="I594" s="23"/>
      <c r="J594" s="23"/>
      <c r="K594" s="23"/>
      <c r="L594" s="264"/>
      <c r="M594" s="264"/>
      <c r="N594" s="264"/>
    </row>
    <row r="595" spans="1:16" ht="18.75">
      <c r="A595" s="1130" t="s">
        <v>26</v>
      </c>
      <c r="B595" s="1130"/>
      <c r="C595" s="1130"/>
      <c r="D595" s="1130"/>
      <c r="E595" s="1130"/>
      <c r="F595" s="1130"/>
      <c r="G595" s="1130"/>
      <c r="H595" s="1130"/>
      <c r="I595" s="1130"/>
      <c r="J595" s="1130"/>
      <c r="K595" s="1130"/>
      <c r="L595" s="1130"/>
      <c r="M595" s="1130"/>
      <c r="N595" s="1130"/>
    </row>
    <row r="596" spans="1:16" ht="16.5" thickBot="1">
      <c r="A596" s="1112" t="s">
        <v>27</v>
      </c>
      <c r="B596" s="1112"/>
      <c r="C596" s="1112"/>
      <c r="D596" s="1112"/>
      <c r="E596" s="1112"/>
      <c r="F596" s="1112"/>
      <c r="G596" s="1112"/>
      <c r="H596" s="1112"/>
      <c r="I596" s="1112"/>
      <c r="J596" s="1112"/>
      <c r="K596" s="1112"/>
      <c r="L596" s="1112"/>
      <c r="M596" s="1112"/>
      <c r="N596" s="1112"/>
    </row>
    <row r="597" spans="1:16" ht="24" thickBot="1">
      <c r="A597" s="1142" t="s">
        <v>52</v>
      </c>
      <c r="B597" s="1143"/>
      <c r="C597" s="1143"/>
      <c r="D597" s="1143"/>
      <c r="E597" s="1143"/>
      <c r="F597" s="1143"/>
      <c r="G597" s="1143"/>
      <c r="H597" s="1143"/>
      <c r="I597" s="1143"/>
      <c r="J597" s="1143"/>
      <c r="K597" s="1143"/>
      <c r="L597" s="1143"/>
      <c r="M597" s="1143"/>
      <c r="N597" s="1144"/>
    </row>
    <row r="598" spans="1:16" ht="16.5" thickBot="1">
      <c r="A598" s="33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</row>
    <row r="599" spans="1:16" ht="16.5">
      <c r="A599" s="40" t="s">
        <v>338</v>
      </c>
      <c r="B599" s="41"/>
      <c r="C599" s="41" t="s">
        <v>347</v>
      </c>
      <c r="D599" s="41"/>
      <c r="E599" s="41"/>
      <c r="F599" s="41"/>
      <c r="G599" s="41"/>
      <c r="H599" s="41"/>
      <c r="I599" s="41"/>
      <c r="J599" s="41"/>
      <c r="K599" s="41"/>
      <c r="L599" s="34"/>
      <c r="M599" s="34"/>
      <c r="N599" s="35"/>
    </row>
    <row r="600" spans="1:16" ht="16.5">
      <c r="A600" s="265" t="s">
        <v>335</v>
      </c>
      <c r="B600" s="42"/>
      <c r="C600" s="42" t="s">
        <v>336</v>
      </c>
      <c r="D600" s="42"/>
      <c r="E600" s="42"/>
      <c r="F600" s="42"/>
      <c r="G600" s="42"/>
      <c r="H600" s="42"/>
      <c r="I600" s="42"/>
      <c r="J600" s="42"/>
      <c r="K600" s="42"/>
      <c r="L600" s="36"/>
      <c r="M600" s="36"/>
      <c r="N600" s="240"/>
    </row>
    <row r="601" spans="1:16" ht="17.25" thickBot="1">
      <c r="A601" s="43" t="s">
        <v>334</v>
      </c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37"/>
      <c r="M601" s="37"/>
      <c r="N601" s="38"/>
    </row>
    <row r="602" spans="1:16" ht="16.5" thickBot="1">
      <c r="A602" s="33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</row>
    <row r="603" spans="1:16" ht="17.25" thickBot="1">
      <c r="A603" s="32"/>
      <c r="B603" s="32"/>
      <c r="C603" s="58" t="s">
        <v>842</v>
      </c>
      <c r="D603" s="59"/>
      <c r="E603" s="59"/>
      <c r="F603" s="59"/>
      <c r="G603" s="59"/>
      <c r="H603" s="59"/>
      <c r="I603" s="59"/>
      <c r="J603" s="59"/>
      <c r="K603" s="59"/>
      <c r="L603" s="130"/>
      <c r="M603" s="39"/>
      <c r="N603" s="32"/>
    </row>
    <row r="604" spans="1:16" ht="16.5" thickBot="1">
      <c r="A604" s="155"/>
      <c r="B604" s="24"/>
      <c r="C604" s="4"/>
      <c r="D604" s="4"/>
      <c r="E604" s="4"/>
      <c r="F604" s="4"/>
      <c r="G604" s="4"/>
      <c r="H604" s="4"/>
      <c r="I604" s="4"/>
      <c r="J604" s="4"/>
      <c r="K604" s="4"/>
      <c r="L604" s="25"/>
      <c r="M604" s="25"/>
      <c r="N604" s="25"/>
    </row>
    <row r="605" spans="1:16">
      <c r="A605" s="274" t="s">
        <v>256</v>
      </c>
      <c r="B605" s="756" t="s">
        <v>19</v>
      </c>
      <c r="C605" s="431">
        <v>59</v>
      </c>
      <c r="D605" s="433">
        <v>7</v>
      </c>
      <c r="E605" s="23"/>
      <c r="F605" s="431">
        <v>31</v>
      </c>
      <c r="G605" s="433">
        <v>9</v>
      </c>
      <c r="H605" s="23"/>
      <c r="I605" s="431"/>
      <c r="J605" s="433"/>
      <c r="K605" s="23"/>
      <c r="L605" s="235">
        <f t="shared" ref="L605:M607" si="254">C605+F605+I605</f>
        <v>90</v>
      </c>
      <c r="M605" s="236">
        <f t="shared" si="254"/>
        <v>16</v>
      </c>
      <c r="N605" s="237">
        <f t="shared" ref="N605:N607" si="255">SUM(L605:M605)</f>
        <v>106</v>
      </c>
    </row>
    <row r="606" spans="1:16">
      <c r="A606" s="279" t="s">
        <v>257</v>
      </c>
      <c r="B606" s="681" t="s">
        <v>21</v>
      </c>
      <c r="C606" s="686">
        <v>35</v>
      </c>
      <c r="D606" s="688">
        <v>3</v>
      </c>
      <c r="E606" s="23"/>
      <c r="F606" s="460">
        <v>23</v>
      </c>
      <c r="G606" s="461">
        <v>2</v>
      </c>
      <c r="H606" s="23"/>
      <c r="I606" s="460"/>
      <c r="J606" s="461"/>
      <c r="K606" s="23"/>
      <c r="L606" s="401">
        <f t="shared" si="254"/>
        <v>58</v>
      </c>
      <c r="M606" s="402">
        <f t="shared" si="254"/>
        <v>5</v>
      </c>
      <c r="N606" s="406">
        <f t="shared" si="255"/>
        <v>63</v>
      </c>
      <c r="O606" s="610"/>
      <c r="P606" s="610"/>
    </row>
    <row r="607" spans="1:16" ht="16.5" thickBot="1">
      <c r="A607" s="283" t="s">
        <v>236</v>
      </c>
      <c r="B607" s="682" t="s">
        <v>22</v>
      </c>
      <c r="C607" s="435">
        <v>0</v>
      </c>
      <c r="D607" s="437">
        <v>0</v>
      </c>
      <c r="E607" s="23"/>
      <c r="F607" s="232">
        <v>0</v>
      </c>
      <c r="G607" s="234">
        <v>0</v>
      </c>
      <c r="H607" s="23"/>
      <c r="I607" s="232"/>
      <c r="J607" s="234"/>
      <c r="K607" s="23"/>
      <c r="L607" s="403">
        <f t="shared" si="254"/>
        <v>0</v>
      </c>
      <c r="M607" s="404">
        <f t="shared" si="254"/>
        <v>0</v>
      </c>
      <c r="N607" s="407">
        <f t="shared" si="255"/>
        <v>0</v>
      </c>
      <c r="O607" s="610"/>
      <c r="P607" s="610"/>
    </row>
    <row r="608" spans="1:16" ht="16.5" thickBot="1">
      <c r="A608" s="155"/>
      <c r="B608" s="24"/>
      <c r="C608" s="23"/>
      <c r="D608" s="23"/>
      <c r="E608" s="23"/>
      <c r="F608" s="23"/>
      <c r="G608" s="23"/>
      <c r="H608" s="23"/>
      <c r="I608" s="23"/>
      <c r="J608" s="23"/>
      <c r="K608" s="23"/>
      <c r="L608" s="264"/>
      <c r="M608" s="264"/>
      <c r="N608" s="264"/>
    </row>
    <row r="609" spans="1:18">
      <c r="A609" s="274" t="s">
        <v>256</v>
      </c>
      <c r="B609" s="756" t="s">
        <v>19</v>
      </c>
      <c r="C609" s="431">
        <v>63</v>
      </c>
      <c r="D609" s="433">
        <v>7</v>
      </c>
      <c r="E609" s="23"/>
      <c r="F609" s="431">
        <v>55</v>
      </c>
      <c r="G609" s="433">
        <v>9</v>
      </c>
      <c r="H609" s="23"/>
      <c r="I609" s="431"/>
      <c r="J609" s="433"/>
      <c r="K609" s="23"/>
      <c r="L609" s="235">
        <f t="shared" ref="L609:M611" si="256">C609+F609+I609</f>
        <v>118</v>
      </c>
      <c r="M609" s="236">
        <f t="shared" si="256"/>
        <v>16</v>
      </c>
      <c r="N609" s="237">
        <f t="shared" ref="N609:N611" si="257">SUM(L609:M609)</f>
        <v>134</v>
      </c>
    </row>
    <row r="610" spans="1:18">
      <c r="A610" s="279" t="s">
        <v>258</v>
      </c>
      <c r="B610" s="681" t="s">
        <v>21</v>
      </c>
      <c r="C610" s="686">
        <v>35</v>
      </c>
      <c r="D610" s="688">
        <v>0</v>
      </c>
      <c r="E610" s="23"/>
      <c r="F610" s="460">
        <v>37</v>
      </c>
      <c r="G610" s="461">
        <v>2</v>
      </c>
      <c r="H610" s="23"/>
      <c r="I610" s="460"/>
      <c r="J610" s="461"/>
      <c r="K610" s="23"/>
      <c r="L610" s="401">
        <f t="shared" si="256"/>
        <v>72</v>
      </c>
      <c r="M610" s="402">
        <f t="shared" si="256"/>
        <v>2</v>
      </c>
      <c r="N610" s="406">
        <f t="shared" si="257"/>
        <v>74</v>
      </c>
    </row>
    <row r="611" spans="1:18" ht="16.5" thickBot="1">
      <c r="A611" s="283" t="s">
        <v>236</v>
      </c>
      <c r="B611" s="682" t="s">
        <v>22</v>
      </c>
      <c r="C611" s="435">
        <v>0</v>
      </c>
      <c r="D611" s="437">
        <v>0</v>
      </c>
      <c r="E611" s="23"/>
      <c r="F611" s="232">
        <v>0</v>
      </c>
      <c r="G611" s="234">
        <v>0</v>
      </c>
      <c r="H611" s="23"/>
      <c r="I611" s="232"/>
      <c r="J611" s="234"/>
      <c r="K611" s="23"/>
      <c r="L611" s="403">
        <f t="shared" si="256"/>
        <v>0</v>
      </c>
      <c r="M611" s="404">
        <f t="shared" si="256"/>
        <v>0</v>
      </c>
      <c r="N611" s="407">
        <f t="shared" si="257"/>
        <v>0</v>
      </c>
    </row>
    <row r="612" spans="1:18" ht="16.5" thickBot="1">
      <c r="A612" s="155"/>
      <c r="B612" s="24"/>
      <c r="C612" s="23"/>
      <c r="D612" s="23"/>
      <c r="E612" s="23"/>
      <c r="F612" s="23"/>
      <c r="G612" s="23"/>
      <c r="H612" s="23"/>
      <c r="I612" s="23"/>
      <c r="J612" s="23"/>
      <c r="K612" s="23"/>
      <c r="L612" s="264"/>
      <c r="M612" s="264"/>
      <c r="N612" s="264"/>
    </row>
    <row r="613" spans="1:18">
      <c r="A613" s="274" t="s">
        <v>256</v>
      </c>
      <c r="B613" s="756" t="s">
        <v>19</v>
      </c>
      <c r="C613" s="431">
        <v>0</v>
      </c>
      <c r="D613" s="433">
        <v>0</v>
      </c>
      <c r="E613" s="23"/>
      <c r="F613" s="431">
        <v>0</v>
      </c>
      <c r="G613" s="433">
        <v>10</v>
      </c>
      <c r="H613" s="23"/>
      <c r="I613" s="431"/>
      <c r="J613" s="433"/>
      <c r="K613" s="23"/>
      <c r="L613" s="235">
        <f t="shared" ref="L613:M615" si="258">C613+F613+I613</f>
        <v>0</v>
      </c>
      <c r="M613" s="236">
        <f t="shared" si="258"/>
        <v>10</v>
      </c>
      <c r="N613" s="237">
        <f t="shared" ref="N613:N615" si="259">SUM(L613:M613)</f>
        <v>10</v>
      </c>
    </row>
    <row r="614" spans="1:18">
      <c r="A614" s="279" t="s">
        <v>259</v>
      </c>
      <c r="B614" s="681" t="s">
        <v>21</v>
      </c>
      <c r="C614" s="686">
        <v>0</v>
      </c>
      <c r="D614" s="688">
        <v>0</v>
      </c>
      <c r="E614" s="23"/>
      <c r="F614" s="460">
        <v>0</v>
      </c>
      <c r="G614" s="461">
        <v>5</v>
      </c>
      <c r="H614" s="23"/>
      <c r="I614" s="460"/>
      <c r="J614" s="461"/>
      <c r="K614" s="23"/>
      <c r="L614" s="401">
        <f t="shared" si="258"/>
        <v>0</v>
      </c>
      <c r="M614" s="402">
        <f t="shared" si="258"/>
        <v>5</v>
      </c>
      <c r="N614" s="406">
        <f t="shared" si="259"/>
        <v>5</v>
      </c>
    </row>
    <row r="615" spans="1:18" ht="16.5" thickBot="1">
      <c r="A615" s="283" t="s">
        <v>236</v>
      </c>
      <c r="B615" s="682" t="s">
        <v>22</v>
      </c>
      <c r="C615" s="435">
        <v>0</v>
      </c>
      <c r="D615" s="437">
        <v>0</v>
      </c>
      <c r="E615" s="23"/>
      <c r="F615" s="232">
        <v>0</v>
      </c>
      <c r="G615" s="234">
        <v>0</v>
      </c>
      <c r="H615" s="23"/>
      <c r="I615" s="232"/>
      <c r="J615" s="234"/>
      <c r="K615" s="23"/>
      <c r="L615" s="403">
        <f t="shared" si="258"/>
        <v>0</v>
      </c>
      <c r="M615" s="404">
        <f t="shared" si="258"/>
        <v>0</v>
      </c>
      <c r="N615" s="407">
        <f t="shared" si="259"/>
        <v>0</v>
      </c>
    </row>
    <row r="616" spans="1:18" ht="16.5" thickBot="1">
      <c r="A616" s="155"/>
      <c r="B616" s="24"/>
      <c r="C616" s="23"/>
      <c r="D616" s="23"/>
      <c r="E616" s="23"/>
      <c r="F616" s="23"/>
      <c r="G616" s="23"/>
      <c r="H616" s="23"/>
      <c r="I616" s="23"/>
      <c r="J616" s="23"/>
      <c r="K616" s="23"/>
      <c r="L616" s="264"/>
      <c r="M616" s="264"/>
      <c r="N616" s="264"/>
    </row>
    <row r="617" spans="1:18" s="610" customFormat="1">
      <c r="A617" s="274" t="s">
        <v>256</v>
      </c>
      <c r="B617" s="1093" t="s">
        <v>19</v>
      </c>
      <c r="C617" s="431">
        <v>34</v>
      </c>
      <c r="D617" s="433">
        <v>0</v>
      </c>
      <c r="E617" s="617"/>
      <c r="F617" s="431">
        <v>28</v>
      </c>
      <c r="G617" s="433">
        <v>0</v>
      </c>
      <c r="H617" s="617"/>
      <c r="I617" s="431"/>
      <c r="J617" s="433"/>
      <c r="K617" s="617"/>
      <c r="L617" s="235">
        <f t="shared" ref="L617:L619" si="260">C617+F617+I617</f>
        <v>62</v>
      </c>
      <c r="M617" s="236">
        <f t="shared" ref="M617:M619" si="261">D617+G617+J617</f>
        <v>0</v>
      </c>
      <c r="N617" s="237">
        <f t="shared" ref="N617:N619" si="262">SUM(L617:M617)</f>
        <v>62</v>
      </c>
      <c r="R617" s="609"/>
    </row>
    <row r="618" spans="1:18" s="610" customFormat="1">
      <c r="A618" s="279" t="s">
        <v>1061</v>
      </c>
      <c r="B618" s="681" t="s">
        <v>21</v>
      </c>
      <c r="C618" s="686">
        <v>22</v>
      </c>
      <c r="D618" s="688">
        <v>0</v>
      </c>
      <c r="E618" s="617"/>
      <c r="F618" s="460">
        <v>17</v>
      </c>
      <c r="G618" s="461">
        <v>0</v>
      </c>
      <c r="H618" s="617"/>
      <c r="I618" s="460"/>
      <c r="J618" s="461"/>
      <c r="K618" s="617"/>
      <c r="L618" s="401">
        <f t="shared" si="260"/>
        <v>39</v>
      </c>
      <c r="M618" s="402">
        <f t="shared" si="261"/>
        <v>0</v>
      </c>
      <c r="N618" s="406">
        <f t="shared" si="262"/>
        <v>39</v>
      </c>
      <c r="R618" s="609"/>
    </row>
    <row r="619" spans="1:18" s="610" customFormat="1" ht="16.5" thickBot="1">
      <c r="A619" s="283" t="s">
        <v>236</v>
      </c>
      <c r="B619" s="682" t="s">
        <v>22</v>
      </c>
      <c r="C619" s="435">
        <v>0</v>
      </c>
      <c r="D619" s="437">
        <v>0</v>
      </c>
      <c r="E619" s="617"/>
      <c r="F619" s="689">
        <v>0</v>
      </c>
      <c r="G619" s="691">
        <v>0</v>
      </c>
      <c r="H619" s="617"/>
      <c r="I619" s="689"/>
      <c r="J619" s="691"/>
      <c r="K619" s="617"/>
      <c r="L619" s="403">
        <f t="shared" si="260"/>
        <v>0</v>
      </c>
      <c r="M619" s="404">
        <f t="shared" si="261"/>
        <v>0</v>
      </c>
      <c r="N619" s="407">
        <f t="shared" si="262"/>
        <v>0</v>
      </c>
      <c r="R619" s="609"/>
    </row>
    <row r="620" spans="1:18" s="610" customFormat="1" ht="16.5" thickBot="1">
      <c r="A620" s="678"/>
      <c r="B620" s="618"/>
      <c r="C620" s="617"/>
      <c r="D620" s="617"/>
      <c r="E620" s="617"/>
      <c r="F620" s="617"/>
      <c r="G620" s="617"/>
      <c r="H620" s="617"/>
      <c r="I620" s="617"/>
      <c r="J620" s="617"/>
      <c r="K620" s="617"/>
      <c r="L620" s="264"/>
      <c r="M620" s="264"/>
      <c r="N620" s="264"/>
      <c r="R620" s="609"/>
    </row>
    <row r="621" spans="1:18">
      <c r="A621" s="274" t="s">
        <v>256</v>
      </c>
      <c r="B621" s="756" t="s">
        <v>19</v>
      </c>
      <c r="C621" s="431">
        <v>44</v>
      </c>
      <c r="D621" s="433">
        <v>6</v>
      </c>
      <c r="E621" s="23"/>
      <c r="F621" s="431">
        <v>28</v>
      </c>
      <c r="G621" s="433">
        <v>0</v>
      </c>
      <c r="H621" s="23"/>
      <c r="I621" s="431"/>
      <c r="J621" s="433"/>
      <c r="K621" s="23"/>
      <c r="L621" s="235">
        <f t="shared" ref="L621:M623" si="263">C621+F621+I621</f>
        <v>72</v>
      </c>
      <c r="M621" s="236">
        <f t="shared" si="263"/>
        <v>6</v>
      </c>
      <c r="N621" s="237">
        <f t="shared" ref="N621:N623" si="264">SUM(L621:M621)</f>
        <v>78</v>
      </c>
    </row>
    <row r="622" spans="1:18">
      <c r="A622" s="279" t="s">
        <v>260</v>
      </c>
      <c r="B622" s="681" t="s">
        <v>21</v>
      </c>
      <c r="C622" s="686">
        <v>31</v>
      </c>
      <c r="D622" s="688">
        <v>0</v>
      </c>
      <c r="E622" s="23"/>
      <c r="F622" s="460">
        <v>17</v>
      </c>
      <c r="G622" s="461">
        <v>0</v>
      </c>
      <c r="H622" s="23"/>
      <c r="I622" s="460"/>
      <c r="J622" s="461"/>
      <c r="K622" s="23"/>
      <c r="L622" s="401">
        <f t="shared" si="263"/>
        <v>48</v>
      </c>
      <c r="M622" s="402">
        <f t="shared" si="263"/>
        <v>0</v>
      </c>
      <c r="N622" s="406">
        <f t="shared" si="264"/>
        <v>48</v>
      </c>
    </row>
    <row r="623" spans="1:18" ht="16.5" thickBot="1">
      <c r="A623" s="283" t="s">
        <v>236</v>
      </c>
      <c r="B623" s="682" t="s">
        <v>22</v>
      </c>
      <c r="C623" s="435">
        <v>0</v>
      </c>
      <c r="D623" s="437">
        <v>0</v>
      </c>
      <c r="E623" s="23"/>
      <c r="F623" s="232">
        <v>0</v>
      </c>
      <c r="G623" s="234">
        <v>0</v>
      </c>
      <c r="H623" s="23"/>
      <c r="I623" s="232"/>
      <c r="J623" s="234"/>
      <c r="K623" s="23"/>
      <c r="L623" s="403">
        <f t="shared" si="263"/>
        <v>0</v>
      </c>
      <c r="M623" s="404">
        <f t="shared" si="263"/>
        <v>0</v>
      </c>
      <c r="N623" s="407">
        <f t="shared" si="264"/>
        <v>0</v>
      </c>
    </row>
    <row r="624" spans="1:18" ht="16.5" thickBot="1">
      <c r="A624" s="155"/>
      <c r="B624" s="24"/>
      <c r="C624" s="23"/>
      <c r="D624" s="23"/>
      <c r="E624" s="23"/>
      <c r="F624" s="23"/>
      <c r="G624" s="23"/>
      <c r="H624" s="23"/>
      <c r="I624" s="23"/>
      <c r="J624" s="23"/>
      <c r="K624" s="23"/>
      <c r="L624" s="264"/>
      <c r="M624" s="264"/>
      <c r="N624" s="264"/>
    </row>
    <row r="625" spans="1:14">
      <c r="A625" s="274" t="s">
        <v>256</v>
      </c>
      <c r="B625" s="756" t="s">
        <v>19</v>
      </c>
      <c r="C625" s="431">
        <v>58</v>
      </c>
      <c r="D625" s="433">
        <v>3</v>
      </c>
      <c r="E625" s="23"/>
      <c r="F625" s="431">
        <v>53</v>
      </c>
      <c r="G625" s="433">
        <v>0</v>
      </c>
      <c r="H625" s="23"/>
      <c r="I625" s="431"/>
      <c r="J625" s="433"/>
      <c r="K625" s="23"/>
      <c r="L625" s="235">
        <f t="shared" ref="L625:M627" si="265">C625+F625+I625</f>
        <v>111</v>
      </c>
      <c r="M625" s="236">
        <f t="shared" si="265"/>
        <v>3</v>
      </c>
      <c r="N625" s="237">
        <f t="shared" ref="N625:N627" si="266">SUM(L625:M625)</f>
        <v>114</v>
      </c>
    </row>
    <row r="626" spans="1:14">
      <c r="A626" s="279" t="s">
        <v>261</v>
      </c>
      <c r="B626" s="681" t="s">
        <v>21</v>
      </c>
      <c r="C626" s="686">
        <v>31</v>
      </c>
      <c r="D626" s="688">
        <v>2</v>
      </c>
      <c r="E626" s="23"/>
      <c r="F626" s="460">
        <v>14</v>
      </c>
      <c r="G626" s="461">
        <v>0</v>
      </c>
      <c r="H626" s="23"/>
      <c r="I626" s="460"/>
      <c r="J626" s="461"/>
      <c r="K626" s="23"/>
      <c r="L626" s="401">
        <f t="shared" si="265"/>
        <v>45</v>
      </c>
      <c r="M626" s="402">
        <f t="shared" si="265"/>
        <v>2</v>
      </c>
      <c r="N626" s="406">
        <f t="shared" si="266"/>
        <v>47</v>
      </c>
    </row>
    <row r="627" spans="1:14" ht="16.5" thickBot="1">
      <c r="A627" s="283"/>
      <c r="B627" s="682" t="s">
        <v>22</v>
      </c>
      <c r="C627" s="435">
        <v>0</v>
      </c>
      <c r="D627" s="437">
        <v>0</v>
      </c>
      <c r="E627" s="23"/>
      <c r="F627" s="232">
        <v>0</v>
      </c>
      <c r="G627" s="234">
        <v>0</v>
      </c>
      <c r="H627" s="23"/>
      <c r="I627" s="232"/>
      <c r="J627" s="234"/>
      <c r="K627" s="23"/>
      <c r="L627" s="403">
        <f t="shared" si="265"/>
        <v>0</v>
      </c>
      <c r="M627" s="404">
        <f t="shared" si="265"/>
        <v>0</v>
      </c>
      <c r="N627" s="407">
        <f t="shared" si="266"/>
        <v>0</v>
      </c>
    </row>
    <row r="628" spans="1:14" ht="16.5" thickBot="1">
      <c r="A628" s="155"/>
      <c r="B628" s="24"/>
      <c r="C628" s="23"/>
      <c r="D628" s="23"/>
      <c r="E628" s="23"/>
      <c r="F628" s="23"/>
      <c r="G628" s="23"/>
      <c r="H628" s="23"/>
      <c r="I628" s="23"/>
      <c r="J628" s="23"/>
      <c r="K628" s="23"/>
      <c r="L628" s="264"/>
      <c r="M628" s="264"/>
      <c r="N628" s="264"/>
    </row>
    <row r="629" spans="1:14">
      <c r="A629" s="274" t="s">
        <v>256</v>
      </c>
      <c r="B629" s="756" t="s">
        <v>19</v>
      </c>
      <c r="C629" s="431">
        <v>0</v>
      </c>
      <c r="D629" s="433">
        <v>0</v>
      </c>
      <c r="E629" s="23"/>
      <c r="F629" s="431">
        <v>0</v>
      </c>
      <c r="G629" s="433">
        <v>1</v>
      </c>
      <c r="H629" s="23"/>
      <c r="I629" s="431">
        <v>0</v>
      </c>
      <c r="J629" s="433">
        <v>0</v>
      </c>
      <c r="K629" s="23"/>
      <c r="L629" s="235">
        <f t="shared" ref="L629:M631" si="267">C629+F629+I629</f>
        <v>0</v>
      </c>
      <c r="M629" s="236">
        <f t="shared" si="267"/>
        <v>1</v>
      </c>
      <c r="N629" s="237">
        <f t="shared" ref="N629:N631" si="268">SUM(L629:M629)</f>
        <v>1</v>
      </c>
    </row>
    <row r="630" spans="1:14">
      <c r="A630" s="279" t="s">
        <v>262</v>
      </c>
      <c r="B630" s="681" t="s">
        <v>21</v>
      </c>
      <c r="C630" s="686">
        <v>0</v>
      </c>
      <c r="D630" s="688">
        <v>0</v>
      </c>
      <c r="E630" s="23"/>
      <c r="F630" s="686">
        <v>0</v>
      </c>
      <c r="G630" s="688">
        <v>0</v>
      </c>
      <c r="H630" s="23"/>
      <c r="I630" s="460">
        <v>0</v>
      </c>
      <c r="J630" s="461">
        <v>0</v>
      </c>
      <c r="K630" s="23"/>
      <c r="L630" s="401">
        <f t="shared" si="267"/>
        <v>0</v>
      </c>
      <c r="M630" s="402">
        <f t="shared" si="267"/>
        <v>0</v>
      </c>
      <c r="N630" s="406">
        <f t="shared" si="268"/>
        <v>0</v>
      </c>
    </row>
    <row r="631" spans="1:14" ht="16.5" thickBot="1">
      <c r="A631" s="283"/>
      <c r="B631" s="682" t="s">
        <v>22</v>
      </c>
      <c r="C631" s="435">
        <v>0</v>
      </c>
      <c r="D631" s="437">
        <v>0</v>
      </c>
      <c r="E631" s="23"/>
      <c r="F631" s="435">
        <v>0</v>
      </c>
      <c r="G631" s="437">
        <v>0</v>
      </c>
      <c r="H631" s="23"/>
      <c r="I631" s="232">
        <v>0</v>
      </c>
      <c r="J631" s="234">
        <v>0</v>
      </c>
      <c r="K631" s="23"/>
      <c r="L631" s="403">
        <f t="shared" si="267"/>
        <v>0</v>
      </c>
      <c r="M631" s="404">
        <f t="shared" si="267"/>
        <v>0</v>
      </c>
      <c r="N631" s="407">
        <f t="shared" si="268"/>
        <v>0</v>
      </c>
    </row>
    <row r="632" spans="1:14" ht="16.5" thickBot="1">
      <c r="A632" s="155"/>
      <c r="B632" s="24"/>
      <c r="C632" s="23"/>
      <c r="D632" s="23"/>
      <c r="E632" s="23"/>
      <c r="F632" s="23"/>
      <c r="G632" s="23"/>
      <c r="H632" s="23"/>
      <c r="I632" s="23"/>
      <c r="J632" s="23"/>
      <c r="K632" s="23"/>
      <c r="L632" s="264"/>
      <c r="M632" s="264"/>
      <c r="N632" s="264"/>
    </row>
    <row r="633" spans="1:14">
      <c r="A633" s="274"/>
      <c r="B633" s="756" t="s">
        <v>19</v>
      </c>
      <c r="C633" s="431">
        <v>0</v>
      </c>
      <c r="D633" s="433">
        <v>0</v>
      </c>
      <c r="E633" s="23"/>
      <c r="F633" s="431">
        <v>0</v>
      </c>
      <c r="G633" s="433">
        <v>0</v>
      </c>
      <c r="H633" s="23"/>
      <c r="I633" s="431"/>
      <c r="J633" s="433"/>
      <c r="K633" s="23"/>
      <c r="L633" s="235">
        <f t="shared" ref="L633:M635" si="269">C633+F633+I633</f>
        <v>0</v>
      </c>
      <c r="M633" s="236">
        <f t="shared" si="269"/>
        <v>0</v>
      </c>
      <c r="N633" s="237">
        <f t="shared" ref="N633:N635" si="270">SUM(L633:M633)</f>
        <v>0</v>
      </c>
    </row>
    <row r="634" spans="1:14">
      <c r="A634" s="279"/>
      <c r="B634" s="681" t="s">
        <v>21</v>
      </c>
      <c r="C634" s="686">
        <v>0</v>
      </c>
      <c r="D634" s="688">
        <v>0</v>
      </c>
      <c r="E634" s="23"/>
      <c r="F634" s="460">
        <v>0</v>
      </c>
      <c r="G634" s="461">
        <v>0</v>
      </c>
      <c r="H634" s="23"/>
      <c r="I634" s="460"/>
      <c r="J634" s="461"/>
      <c r="K634" s="23"/>
      <c r="L634" s="401">
        <f t="shared" si="269"/>
        <v>0</v>
      </c>
      <c r="M634" s="402">
        <f t="shared" si="269"/>
        <v>0</v>
      </c>
      <c r="N634" s="406">
        <f t="shared" si="270"/>
        <v>0</v>
      </c>
    </row>
    <row r="635" spans="1:14" ht="16.5" thickBot="1">
      <c r="A635" s="283"/>
      <c r="B635" s="682" t="s">
        <v>22</v>
      </c>
      <c r="C635" s="435">
        <v>0</v>
      </c>
      <c r="D635" s="437">
        <v>0</v>
      </c>
      <c r="E635" s="23"/>
      <c r="F635" s="232">
        <v>0</v>
      </c>
      <c r="G635" s="234">
        <v>0</v>
      </c>
      <c r="H635" s="23"/>
      <c r="I635" s="232"/>
      <c r="J635" s="234"/>
      <c r="K635" s="23"/>
      <c r="L635" s="403">
        <f t="shared" si="269"/>
        <v>0</v>
      </c>
      <c r="M635" s="404">
        <f t="shared" si="269"/>
        <v>0</v>
      </c>
      <c r="N635" s="407">
        <f t="shared" si="270"/>
        <v>0</v>
      </c>
    </row>
    <row r="636" spans="1:14" ht="16.5" thickBot="1">
      <c r="A636" s="155"/>
      <c r="B636" s="24"/>
      <c r="C636" s="23"/>
      <c r="D636" s="23"/>
      <c r="E636" s="23"/>
      <c r="F636" s="23"/>
      <c r="G636" s="23"/>
      <c r="H636" s="23"/>
      <c r="I636" s="23"/>
      <c r="J636" s="23"/>
      <c r="K636" s="23"/>
      <c r="L636" s="264"/>
      <c r="M636" s="264"/>
      <c r="N636" s="264"/>
    </row>
    <row r="637" spans="1:14" ht="16.5" thickBot="1">
      <c r="A637" s="284"/>
      <c r="B637" s="681" t="s">
        <v>19</v>
      </c>
      <c r="C637" s="235">
        <f>C605+C609+C613+C617+C621+C625+C629+C633</f>
        <v>258</v>
      </c>
      <c r="D637" s="838">
        <f t="shared" ref="D637:G637" si="271">D605+D609+D613+D617+D621+D625+D629+D633</f>
        <v>23</v>
      </c>
      <c r="E637" s="264">
        <f t="shared" si="271"/>
        <v>0</v>
      </c>
      <c r="F637" s="235">
        <f t="shared" si="271"/>
        <v>195</v>
      </c>
      <c r="G637" s="838">
        <f t="shared" si="271"/>
        <v>29</v>
      </c>
      <c r="H637" s="660"/>
      <c r="I637" s="235">
        <f t="shared" ref="I637:J639" si="272">+I520+I528+I532</f>
        <v>0</v>
      </c>
      <c r="J637" s="237">
        <f t="shared" si="272"/>
        <v>0</v>
      </c>
      <c r="K637" s="660"/>
      <c r="L637" s="401">
        <f t="shared" ref="L637:M639" si="273">C637+F637+I637</f>
        <v>453</v>
      </c>
      <c r="M637" s="402">
        <f t="shared" si="273"/>
        <v>52</v>
      </c>
      <c r="N637" s="406">
        <f t="shared" ref="N637:N639" si="274">SUM(L637:M637)</f>
        <v>505</v>
      </c>
    </row>
    <row r="638" spans="1:14" ht="16.5" thickBot="1">
      <c r="A638" s="88" t="s">
        <v>9</v>
      </c>
      <c r="B638" s="681" t="s">
        <v>21</v>
      </c>
      <c r="C638" s="235">
        <f t="shared" ref="C638:G639" si="275">C606+C610+C614+C618+C622+C626+C630+C634</f>
        <v>154</v>
      </c>
      <c r="D638" s="838">
        <f t="shared" si="275"/>
        <v>5</v>
      </c>
      <c r="E638" s="264">
        <f t="shared" si="275"/>
        <v>0</v>
      </c>
      <c r="F638" s="235">
        <f t="shared" si="275"/>
        <v>108</v>
      </c>
      <c r="G638" s="838">
        <f t="shared" si="275"/>
        <v>9</v>
      </c>
      <c r="H638" s="264"/>
      <c r="I638" s="401">
        <f t="shared" si="272"/>
        <v>0</v>
      </c>
      <c r="J638" s="406">
        <f t="shared" si="272"/>
        <v>0</v>
      </c>
      <c r="K638" s="264"/>
      <c r="L638" s="401">
        <f t="shared" si="273"/>
        <v>262</v>
      </c>
      <c r="M638" s="402">
        <f t="shared" si="273"/>
        <v>14</v>
      </c>
      <c r="N638" s="406">
        <f t="shared" si="274"/>
        <v>276</v>
      </c>
    </row>
    <row r="639" spans="1:14" ht="16.5" thickBot="1">
      <c r="A639" s="83"/>
      <c r="B639" s="682" t="s">
        <v>22</v>
      </c>
      <c r="C639" s="843">
        <f t="shared" si="275"/>
        <v>0</v>
      </c>
      <c r="D639" s="1081">
        <f t="shared" si="275"/>
        <v>0</v>
      </c>
      <c r="E639" s="264">
        <f t="shared" si="275"/>
        <v>0</v>
      </c>
      <c r="F639" s="843">
        <f t="shared" si="275"/>
        <v>0</v>
      </c>
      <c r="G639" s="1081">
        <f t="shared" si="275"/>
        <v>0</v>
      </c>
      <c r="H639" s="264"/>
      <c r="I639" s="403">
        <f t="shared" si="272"/>
        <v>0</v>
      </c>
      <c r="J639" s="407">
        <f t="shared" si="272"/>
        <v>0</v>
      </c>
      <c r="K639" s="264"/>
      <c r="L639" s="403">
        <f t="shared" si="273"/>
        <v>0</v>
      </c>
      <c r="M639" s="404">
        <f t="shared" si="273"/>
        <v>0</v>
      </c>
      <c r="N639" s="407">
        <f t="shared" si="274"/>
        <v>0</v>
      </c>
    </row>
    <row r="640" spans="1:14" ht="16.5" thickBot="1">
      <c r="A640" s="23"/>
      <c r="B640" s="24"/>
      <c r="C640" s="264"/>
      <c r="D640" s="264"/>
      <c r="E640" s="264"/>
      <c r="F640" s="264"/>
      <c r="G640" s="264"/>
      <c r="H640" s="264"/>
      <c r="I640" s="264"/>
      <c r="J640" s="264"/>
      <c r="K640" s="264"/>
      <c r="L640" s="264"/>
      <c r="M640" s="264"/>
      <c r="N640" s="264"/>
    </row>
    <row r="641" spans="1:14">
      <c r="A641" s="598" t="s">
        <v>840</v>
      </c>
      <c r="B641" s="756" t="s">
        <v>19</v>
      </c>
      <c r="C641" s="235">
        <f t="shared" ref="C641:D643" si="276">C584+C637</f>
        <v>874</v>
      </c>
      <c r="D641" s="237">
        <f t="shared" si="276"/>
        <v>96</v>
      </c>
      <c r="E641" s="264"/>
      <c r="F641" s="235">
        <f t="shared" ref="F641:G643" si="277">F584+F637</f>
        <v>709</v>
      </c>
      <c r="G641" s="237">
        <f t="shared" si="277"/>
        <v>53</v>
      </c>
      <c r="H641" s="264"/>
      <c r="I641" s="235">
        <f t="shared" ref="I641:J641" si="278">+I636</f>
        <v>0</v>
      </c>
      <c r="J641" s="237">
        <f t="shared" si="278"/>
        <v>0</v>
      </c>
      <c r="K641" s="264"/>
      <c r="L641" s="235">
        <f t="shared" ref="L641:L643" si="279">C641+F641+I641</f>
        <v>1583</v>
      </c>
      <c r="M641" s="236">
        <f t="shared" ref="M641:M643" si="280">D641+G641+J641</f>
        <v>149</v>
      </c>
      <c r="N641" s="237">
        <f t="shared" ref="N641:N643" si="281">SUM(L641:M641)</f>
        <v>1732</v>
      </c>
    </row>
    <row r="642" spans="1:14">
      <c r="A642" s="597" t="s">
        <v>843</v>
      </c>
      <c r="B642" s="681" t="s">
        <v>21</v>
      </c>
      <c r="C642" s="401">
        <f t="shared" si="276"/>
        <v>535</v>
      </c>
      <c r="D642" s="406">
        <f t="shared" si="276"/>
        <v>27</v>
      </c>
      <c r="E642" s="264"/>
      <c r="F642" s="401">
        <f t="shared" si="277"/>
        <v>429</v>
      </c>
      <c r="G642" s="406">
        <f t="shared" si="277"/>
        <v>19</v>
      </c>
      <c r="H642" s="264"/>
      <c r="I642" s="401">
        <f t="shared" ref="I642:J642" si="282">+I637</f>
        <v>0</v>
      </c>
      <c r="J642" s="406">
        <f t="shared" si="282"/>
        <v>0</v>
      </c>
      <c r="K642" s="264"/>
      <c r="L642" s="401">
        <f t="shared" si="279"/>
        <v>964</v>
      </c>
      <c r="M642" s="402">
        <f t="shared" si="280"/>
        <v>46</v>
      </c>
      <c r="N642" s="406">
        <f t="shared" si="281"/>
        <v>1010</v>
      </c>
    </row>
    <row r="643" spans="1:14" ht="16.5" thickBot="1">
      <c r="A643" s="139"/>
      <c r="B643" s="682" t="s">
        <v>22</v>
      </c>
      <c r="C643" s="403">
        <f t="shared" si="276"/>
        <v>1</v>
      </c>
      <c r="D643" s="407">
        <f t="shared" si="276"/>
        <v>1</v>
      </c>
      <c r="E643" s="264"/>
      <c r="F643" s="403">
        <f t="shared" si="277"/>
        <v>1</v>
      </c>
      <c r="G643" s="407">
        <f t="shared" si="277"/>
        <v>0</v>
      </c>
      <c r="H643" s="264"/>
      <c r="I643" s="403">
        <f t="shared" ref="I643:J643" si="283">+I638</f>
        <v>0</v>
      </c>
      <c r="J643" s="407">
        <f t="shared" si="283"/>
        <v>0</v>
      </c>
      <c r="K643" s="264"/>
      <c r="L643" s="403">
        <f t="shared" si="279"/>
        <v>2</v>
      </c>
      <c r="M643" s="404">
        <f t="shared" si="280"/>
        <v>1</v>
      </c>
      <c r="N643" s="407">
        <f t="shared" si="281"/>
        <v>3</v>
      </c>
    </row>
    <row r="644" spans="1:14">
      <c r="A644" s="23"/>
      <c r="B644" s="24"/>
      <c r="C644" s="264"/>
      <c r="D644" s="264"/>
      <c r="E644" s="264"/>
      <c r="F644" s="264"/>
      <c r="G644" s="264"/>
      <c r="H644" s="264"/>
      <c r="I644" s="264"/>
      <c r="J644" s="264"/>
      <c r="K644" s="264"/>
      <c r="L644" s="264"/>
      <c r="M644" s="264"/>
      <c r="N644" s="264"/>
    </row>
    <row r="645" spans="1:14">
      <c r="A645" s="89" t="s">
        <v>40</v>
      </c>
      <c r="B645" s="24"/>
      <c r="C645" s="25"/>
      <c r="D645" s="25"/>
      <c r="E645" s="25"/>
      <c r="F645" s="25"/>
      <c r="G645" s="25"/>
      <c r="H645" s="25"/>
      <c r="I645" s="25"/>
      <c r="J645" s="619"/>
      <c r="K645" s="25"/>
    </row>
    <row r="646" spans="1:14">
      <c r="A646" s="89" t="s">
        <v>115</v>
      </c>
      <c r="B646" s="24"/>
      <c r="C646" s="25"/>
      <c r="D646" s="25"/>
      <c r="E646" s="25"/>
      <c r="F646" s="25"/>
      <c r="G646" s="25"/>
      <c r="H646" s="25"/>
      <c r="I646" s="619"/>
      <c r="J646" s="619"/>
      <c r="K646" s="25"/>
      <c r="L646" s="25"/>
      <c r="M646" s="25"/>
      <c r="N646" s="25"/>
    </row>
    <row r="647" spans="1:14">
      <c r="A647" s="89" t="s">
        <v>116</v>
      </c>
      <c r="B647" s="24"/>
      <c r="C647" s="25"/>
      <c r="D647" s="25"/>
      <c r="E647" s="25"/>
      <c r="F647" s="25"/>
      <c r="G647" s="25"/>
      <c r="H647" s="25"/>
      <c r="I647" s="619"/>
      <c r="J647" s="619"/>
      <c r="K647" s="25"/>
      <c r="L647" s="25"/>
      <c r="M647" s="25"/>
      <c r="N647" s="25"/>
    </row>
    <row r="648" spans="1:14">
      <c r="A648" s="154" t="s">
        <v>123</v>
      </c>
      <c r="B648" s="24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</row>
    <row r="649" spans="1:14">
      <c r="A649" s="154" t="s">
        <v>152</v>
      </c>
      <c r="B649" s="24"/>
      <c r="C649" s="25"/>
      <c r="D649" s="25"/>
      <c r="E649" s="25"/>
      <c r="F649" s="25"/>
      <c r="G649" s="25"/>
      <c r="H649" s="25"/>
      <c r="I649" s="25"/>
    </row>
    <row r="650" spans="1:14">
      <c r="A650" s="154"/>
      <c r="B650" s="24"/>
      <c r="C650" s="25"/>
      <c r="D650" s="25"/>
      <c r="E650" s="25"/>
      <c r="F650" s="25"/>
      <c r="G650" s="25"/>
      <c r="H650" s="25"/>
      <c r="I650" s="25"/>
    </row>
    <row r="651" spans="1:14" ht="18.75">
      <c r="A651" s="1130" t="s">
        <v>26</v>
      </c>
      <c r="B651" s="1130"/>
      <c r="C651" s="1130"/>
      <c r="D651" s="1130"/>
      <c r="E651" s="1130"/>
      <c r="F651" s="1130"/>
      <c r="G651" s="1130"/>
      <c r="H651" s="1130"/>
      <c r="I651" s="1130"/>
      <c r="J651" s="1130"/>
      <c r="K651" s="1130"/>
      <c r="L651" s="1130"/>
      <c r="M651" s="1130"/>
      <c r="N651" s="1130"/>
    </row>
    <row r="652" spans="1:14" ht="16.5" thickBot="1">
      <c r="A652" s="1112" t="s">
        <v>27</v>
      </c>
      <c r="B652" s="1112"/>
      <c r="C652" s="1112"/>
      <c r="D652" s="1112"/>
      <c r="E652" s="1112"/>
      <c r="F652" s="1112"/>
      <c r="G652" s="1112"/>
      <c r="H652" s="1112"/>
      <c r="I652" s="1112"/>
      <c r="J652" s="1112"/>
      <c r="K652" s="1112"/>
      <c r="L652" s="1112"/>
      <c r="M652" s="1112"/>
      <c r="N652" s="1112"/>
    </row>
    <row r="653" spans="1:14" ht="24" thickBot="1">
      <c r="A653" s="1142" t="s">
        <v>52</v>
      </c>
      <c r="B653" s="1143"/>
      <c r="C653" s="1143"/>
      <c r="D653" s="1143"/>
      <c r="E653" s="1143"/>
      <c r="F653" s="1143"/>
      <c r="G653" s="1143"/>
      <c r="H653" s="1143"/>
      <c r="I653" s="1143"/>
      <c r="J653" s="1143"/>
      <c r="K653" s="1143"/>
      <c r="L653" s="1143"/>
      <c r="M653" s="1143"/>
      <c r="N653" s="1144"/>
    </row>
    <row r="654" spans="1:14" ht="16.5" thickBot="1">
      <c r="A654" s="33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</row>
    <row r="655" spans="1:14" ht="16.5">
      <c r="A655" s="40" t="s">
        <v>325</v>
      </c>
      <c r="B655" s="41"/>
      <c r="C655" s="41" t="s">
        <v>264</v>
      </c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35"/>
    </row>
    <row r="656" spans="1:14" ht="16.5">
      <c r="A656" s="265" t="s">
        <v>150</v>
      </c>
      <c r="B656" s="42"/>
      <c r="C656" s="42" t="s">
        <v>265</v>
      </c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240"/>
    </row>
    <row r="657" spans="1:14" ht="17.25" thickBot="1">
      <c r="A657" s="43" t="s">
        <v>334</v>
      </c>
      <c r="B657" s="44"/>
      <c r="C657" s="44" t="s">
        <v>266</v>
      </c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38"/>
    </row>
    <row r="658" spans="1:14" ht="16.5" thickBot="1">
      <c r="A658" s="33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</row>
    <row r="659" spans="1:14" ht="17.25" thickBot="1">
      <c r="A659" s="32"/>
      <c r="B659" s="32"/>
      <c r="C659" s="58" t="s">
        <v>423</v>
      </c>
      <c r="D659" s="59"/>
      <c r="E659" s="59"/>
      <c r="F659" s="59"/>
      <c r="G659" s="59"/>
      <c r="H659" s="59"/>
      <c r="I659" s="59"/>
      <c r="J659" s="59"/>
      <c r="K659" s="59"/>
      <c r="L659" s="39"/>
      <c r="M659" s="39"/>
      <c r="N659" s="32"/>
    </row>
    <row r="660" spans="1:14" ht="16.5" thickBot="1">
      <c r="A660" s="1"/>
    </row>
    <row r="661" spans="1:14" ht="19.5" thickBot="1">
      <c r="A661" s="6"/>
      <c r="B661" s="7"/>
      <c r="C661" s="1189" t="s">
        <v>42</v>
      </c>
      <c r="D661" s="1190"/>
      <c r="E661" s="60"/>
      <c r="F661" s="1140" t="s">
        <v>34</v>
      </c>
      <c r="G661" s="1141"/>
      <c r="H661" s="60"/>
      <c r="I661" s="1140" t="s">
        <v>35</v>
      </c>
      <c r="J661" s="1141"/>
      <c r="K661" s="60"/>
      <c r="L661" s="69"/>
      <c r="M661" s="70" t="s">
        <v>9</v>
      </c>
      <c r="N661" s="53"/>
    </row>
    <row r="662" spans="1:14" ht="48" thickBot="1">
      <c r="A662" s="90" t="s">
        <v>39</v>
      </c>
      <c r="B662" s="46"/>
      <c r="C662" s="54" t="s">
        <v>41</v>
      </c>
      <c r="D662" s="57" t="s">
        <v>32</v>
      </c>
      <c r="E662" s="50"/>
      <c r="F662" s="54" t="s">
        <v>15</v>
      </c>
      <c r="G662" s="57" t="s">
        <v>32</v>
      </c>
      <c r="H662" s="50"/>
      <c r="I662" s="54" t="s">
        <v>15</v>
      </c>
      <c r="J662" s="57" t="s">
        <v>32</v>
      </c>
      <c r="K662" s="50"/>
      <c r="L662" s="54" t="s">
        <v>15</v>
      </c>
      <c r="M662" s="56" t="s">
        <v>32</v>
      </c>
      <c r="N662" s="71" t="s">
        <v>9</v>
      </c>
    </row>
    <row r="663" spans="1:14" ht="16.5" thickBot="1">
      <c r="A663" s="20"/>
      <c r="E663" s="4"/>
      <c r="H663" s="4"/>
      <c r="K663" s="4"/>
    </row>
    <row r="664" spans="1:14">
      <c r="A664" s="915" t="s">
        <v>300</v>
      </c>
      <c r="B664" s="295" t="s">
        <v>19</v>
      </c>
      <c r="C664" s="439">
        <v>36</v>
      </c>
      <c r="D664" s="440">
        <v>13</v>
      </c>
      <c r="E664" s="442"/>
      <c r="F664" s="439">
        <v>30</v>
      </c>
      <c r="G664" s="441">
        <v>6</v>
      </c>
      <c r="H664" s="298"/>
      <c r="I664" s="296"/>
      <c r="J664" s="297"/>
      <c r="K664" s="298"/>
      <c r="L664" s="443">
        <f>C664+F664+I664</f>
        <v>66</v>
      </c>
      <c r="M664" s="444">
        <f>D664+G664+J664</f>
        <v>19</v>
      </c>
      <c r="N664" s="445">
        <f>SUM(L664:M664)</f>
        <v>85</v>
      </c>
    </row>
    <row r="665" spans="1:14">
      <c r="A665" s="916" t="s">
        <v>301</v>
      </c>
      <c r="B665" s="299" t="s">
        <v>21</v>
      </c>
      <c r="C665" s="446">
        <v>9</v>
      </c>
      <c r="D665" s="447">
        <v>2</v>
      </c>
      <c r="E665" s="442"/>
      <c r="F665" s="446">
        <v>10</v>
      </c>
      <c r="G665" s="448">
        <v>0</v>
      </c>
      <c r="H665" s="298"/>
      <c r="I665" s="300"/>
      <c r="J665" s="301"/>
      <c r="K665" s="298"/>
      <c r="L665" s="449">
        <f t="shared" ref="L665:M666" si="284">C665+F665+I665</f>
        <v>19</v>
      </c>
      <c r="M665" s="450">
        <f t="shared" si="284"/>
        <v>2</v>
      </c>
      <c r="N665" s="451">
        <f t="shared" ref="N665:N666" si="285">SUM(L665:M665)</f>
        <v>21</v>
      </c>
    </row>
    <row r="666" spans="1:14" ht="16.5" thickBot="1">
      <c r="A666" s="917" t="s">
        <v>302</v>
      </c>
      <c r="B666" s="302" t="s">
        <v>22</v>
      </c>
      <c r="C666" s="452">
        <v>0</v>
      </c>
      <c r="D666" s="453">
        <v>0</v>
      </c>
      <c r="E666" s="442"/>
      <c r="F666" s="452">
        <v>0</v>
      </c>
      <c r="G666" s="454">
        <v>0</v>
      </c>
      <c r="H666" s="298"/>
      <c r="I666" s="303"/>
      <c r="J666" s="304"/>
      <c r="K666" s="298"/>
      <c r="L666" s="455">
        <f t="shared" si="284"/>
        <v>0</v>
      </c>
      <c r="M666" s="456">
        <f t="shared" si="284"/>
        <v>0</v>
      </c>
      <c r="N666" s="457">
        <f t="shared" si="285"/>
        <v>0</v>
      </c>
    </row>
    <row r="667" spans="1:14" ht="16.5" thickBot="1">
      <c r="A667" s="14"/>
      <c r="C667" s="20"/>
      <c r="D667" s="20"/>
      <c r="E667" s="23"/>
      <c r="F667" s="20"/>
      <c r="G667" s="20"/>
      <c r="H667" s="4"/>
      <c r="K667" s="4"/>
      <c r="L667" s="20"/>
      <c r="M667" s="20"/>
      <c r="N667" s="20"/>
    </row>
    <row r="668" spans="1:14">
      <c r="A668" s="273" t="s">
        <v>303</v>
      </c>
      <c r="B668" s="84" t="s">
        <v>19</v>
      </c>
      <c r="C668" s="226">
        <v>25</v>
      </c>
      <c r="D668" s="227">
        <v>1</v>
      </c>
      <c r="E668" s="23"/>
      <c r="F668" s="226">
        <v>24</v>
      </c>
      <c r="G668" s="228">
        <v>0</v>
      </c>
      <c r="H668" s="4"/>
      <c r="I668" s="61"/>
      <c r="J668" s="63"/>
      <c r="K668" s="4"/>
      <c r="L668" s="235">
        <f t="shared" ref="L668:M670" si="286">C668+F668+I668</f>
        <v>49</v>
      </c>
      <c r="M668" s="236">
        <f t="shared" si="286"/>
        <v>1</v>
      </c>
      <c r="N668" s="237">
        <f t="shared" ref="N668:N670" si="287">SUM(L668:M668)</f>
        <v>50</v>
      </c>
    </row>
    <row r="669" spans="1:14">
      <c r="A669" s="680" t="s">
        <v>304</v>
      </c>
      <c r="B669" s="85" t="s">
        <v>21</v>
      </c>
      <c r="C669" s="229">
        <v>7</v>
      </c>
      <c r="D669" s="230">
        <v>0</v>
      </c>
      <c r="E669" s="23"/>
      <c r="F669" s="229">
        <v>4</v>
      </c>
      <c r="G669" s="231">
        <v>0</v>
      </c>
      <c r="H669" s="4"/>
      <c r="I669" s="64"/>
      <c r="J669" s="65"/>
      <c r="K669" s="4"/>
      <c r="L669" s="401">
        <f t="shared" si="286"/>
        <v>11</v>
      </c>
      <c r="M669" s="402">
        <f t="shared" si="286"/>
        <v>0</v>
      </c>
      <c r="N669" s="406">
        <f t="shared" si="287"/>
        <v>11</v>
      </c>
    </row>
    <row r="670" spans="1:14" ht="16.5" thickBot="1">
      <c r="A670" s="602" t="s">
        <v>305</v>
      </c>
      <c r="B670" s="86" t="s">
        <v>22</v>
      </c>
      <c r="C670" s="232">
        <v>0</v>
      </c>
      <c r="D670" s="233">
        <v>0</v>
      </c>
      <c r="E670" s="23"/>
      <c r="F670" s="232">
        <v>0</v>
      </c>
      <c r="G670" s="234">
        <v>0</v>
      </c>
      <c r="H670" s="4"/>
      <c r="I670" s="66"/>
      <c r="J670" s="68"/>
      <c r="K670" s="4"/>
      <c r="L670" s="403">
        <f t="shared" si="286"/>
        <v>0</v>
      </c>
      <c r="M670" s="404">
        <f t="shared" si="286"/>
        <v>0</v>
      </c>
      <c r="N670" s="407">
        <f t="shared" si="287"/>
        <v>0</v>
      </c>
    </row>
    <row r="671" spans="1:14" ht="16.5" thickBot="1">
      <c r="A671" s="14"/>
      <c r="E671" s="4"/>
      <c r="H671" s="4"/>
      <c r="K671" s="4"/>
    </row>
    <row r="672" spans="1:14">
      <c r="A672" s="273"/>
      <c r="B672" s="84" t="s">
        <v>19</v>
      </c>
      <c r="C672" s="61"/>
      <c r="D672" s="62"/>
      <c r="E672" s="4"/>
      <c r="F672" s="61"/>
      <c r="G672" s="63"/>
      <c r="H672" s="4"/>
      <c r="I672" s="61"/>
      <c r="J672" s="63"/>
      <c r="K672" s="4"/>
      <c r="L672" s="73">
        <f t="shared" ref="L672:M674" si="288">C672+F672+I672</f>
        <v>0</v>
      </c>
      <c r="M672" s="74">
        <f t="shared" si="288"/>
        <v>0</v>
      </c>
      <c r="N672" s="75">
        <f t="shared" ref="N672:N674" si="289">SUM(L672:M672)</f>
        <v>0</v>
      </c>
    </row>
    <row r="673" spans="1:14">
      <c r="A673" s="680"/>
      <c r="B673" s="85" t="s">
        <v>21</v>
      </c>
      <c r="C673" s="64"/>
      <c r="D673" s="16"/>
      <c r="E673" s="4"/>
      <c r="F673" s="64"/>
      <c r="G673" s="65"/>
      <c r="H673" s="4"/>
      <c r="I673" s="64"/>
      <c r="J673" s="65"/>
      <c r="K673" s="4"/>
      <c r="L673" s="76">
        <f t="shared" si="288"/>
        <v>0</v>
      </c>
      <c r="M673" s="17">
        <f t="shared" si="288"/>
        <v>0</v>
      </c>
      <c r="N673" s="77">
        <f t="shared" si="289"/>
        <v>0</v>
      </c>
    </row>
    <row r="674" spans="1:14" ht="16.5" thickBot="1">
      <c r="A674" s="602"/>
      <c r="B674" s="86" t="s">
        <v>22</v>
      </c>
      <c r="C674" s="66"/>
      <c r="D674" s="67"/>
      <c r="E674" s="4"/>
      <c r="F674" s="66"/>
      <c r="G674" s="68"/>
      <c r="H674" s="4"/>
      <c r="I674" s="66"/>
      <c r="J674" s="68"/>
      <c r="K674" s="4"/>
      <c r="L674" s="78">
        <f t="shared" si="288"/>
        <v>0</v>
      </c>
      <c r="M674" s="79">
        <f t="shared" si="288"/>
        <v>0</v>
      </c>
      <c r="N674" s="80">
        <f t="shared" si="289"/>
        <v>0</v>
      </c>
    </row>
    <row r="675" spans="1:14" ht="16.5" thickBot="1">
      <c r="A675" s="14"/>
      <c r="E675" s="4"/>
      <c r="H675" s="4"/>
      <c r="K675" s="4"/>
    </row>
    <row r="676" spans="1:14">
      <c r="A676" s="273"/>
      <c r="B676" s="84" t="s">
        <v>19</v>
      </c>
      <c r="C676" s="61"/>
      <c r="D676" s="62"/>
      <c r="E676" s="4"/>
      <c r="F676" s="61"/>
      <c r="G676" s="63"/>
      <c r="H676" s="4"/>
      <c r="I676" s="61"/>
      <c r="J676" s="63"/>
      <c r="K676" s="4"/>
      <c r="L676" s="73">
        <f t="shared" ref="L676:M678" si="290">C676+F676+I676</f>
        <v>0</v>
      </c>
      <c r="M676" s="74">
        <f t="shared" si="290"/>
        <v>0</v>
      </c>
      <c r="N676" s="75">
        <f t="shared" ref="N676:N678" si="291">SUM(L676:M676)</f>
        <v>0</v>
      </c>
    </row>
    <row r="677" spans="1:14">
      <c r="A677" s="680"/>
      <c r="B677" s="85" t="s">
        <v>21</v>
      </c>
      <c r="C677" s="64"/>
      <c r="D677" s="16"/>
      <c r="E677" s="4"/>
      <c r="F677" s="64"/>
      <c r="G677" s="65"/>
      <c r="H677" s="4"/>
      <c r="I677" s="64"/>
      <c r="J677" s="65"/>
      <c r="K677" s="4"/>
      <c r="L677" s="76">
        <f t="shared" si="290"/>
        <v>0</v>
      </c>
      <c r="M677" s="17">
        <f t="shared" si="290"/>
        <v>0</v>
      </c>
      <c r="N677" s="77">
        <f t="shared" si="291"/>
        <v>0</v>
      </c>
    </row>
    <row r="678" spans="1:14" ht="16.5" thickBot="1">
      <c r="A678" s="602"/>
      <c r="B678" s="86" t="s">
        <v>22</v>
      </c>
      <c r="C678" s="66"/>
      <c r="D678" s="67"/>
      <c r="E678" s="4"/>
      <c r="F678" s="66"/>
      <c r="G678" s="68"/>
      <c r="H678" s="4"/>
      <c r="I678" s="66"/>
      <c r="J678" s="68"/>
      <c r="K678" s="4"/>
      <c r="L678" s="78">
        <f t="shared" si="290"/>
        <v>0</v>
      </c>
      <c r="M678" s="79">
        <f t="shared" si="290"/>
        <v>0</v>
      </c>
      <c r="N678" s="80">
        <f t="shared" si="291"/>
        <v>0</v>
      </c>
    </row>
    <row r="679" spans="1:14" ht="16.5" thickBot="1">
      <c r="A679" s="14"/>
      <c r="E679" s="4"/>
      <c r="H679" s="4"/>
      <c r="K679" s="4"/>
    </row>
    <row r="680" spans="1:14">
      <c r="A680" s="273"/>
      <c r="B680" s="84" t="s">
        <v>19</v>
      </c>
      <c r="C680" s="61"/>
      <c r="D680" s="62"/>
      <c r="E680" s="4"/>
      <c r="F680" s="61"/>
      <c r="G680" s="63"/>
      <c r="H680" s="4"/>
      <c r="I680" s="61"/>
      <c r="J680" s="63"/>
      <c r="K680" s="4"/>
      <c r="L680" s="73">
        <f>C680+F680+I680</f>
        <v>0</v>
      </c>
      <c r="M680" s="74">
        <f>D680+G680+J680</f>
        <v>0</v>
      </c>
      <c r="N680" s="75">
        <f>SUM(L680:M680)</f>
        <v>0</v>
      </c>
    </row>
    <row r="681" spans="1:14">
      <c r="A681" s="680"/>
      <c r="B681" s="85" t="s">
        <v>21</v>
      </c>
      <c r="C681" s="64"/>
      <c r="D681" s="16"/>
      <c r="E681" s="4"/>
      <c r="F681" s="64"/>
      <c r="G681" s="65"/>
      <c r="H681" s="4"/>
      <c r="I681" s="64"/>
      <c r="J681" s="65"/>
      <c r="K681" s="4"/>
      <c r="L681" s="76">
        <f t="shared" ref="L681:M682" si="292">C681+F681+I681</f>
        <v>0</v>
      </c>
      <c r="M681" s="17">
        <f t="shared" si="292"/>
        <v>0</v>
      </c>
      <c r="N681" s="77">
        <f t="shared" ref="N681:N682" si="293">SUM(L681:M681)</f>
        <v>0</v>
      </c>
    </row>
    <row r="682" spans="1:14" ht="16.5" thickBot="1">
      <c r="A682" s="602"/>
      <c r="B682" s="86" t="s">
        <v>22</v>
      </c>
      <c r="C682" s="66"/>
      <c r="D682" s="67"/>
      <c r="E682" s="4"/>
      <c r="F682" s="66"/>
      <c r="G682" s="68"/>
      <c r="H682" s="4"/>
      <c r="I682" s="66"/>
      <c r="J682" s="68"/>
      <c r="K682" s="4"/>
      <c r="L682" s="78">
        <f t="shared" si="292"/>
        <v>0</v>
      </c>
      <c r="M682" s="79">
        <f t="shared" si="292"/>
        <v>0</v>
      </c>
      <c r="N682" s="80">
        <f t="shared" si="293"/>
        <v>0</v>
      </c>
    </row>
    <row r="683" spans="1:14" ht="16.5" thickBot="1">
      <c r="A683" s="14"/>
      <c r="E683" s="4"/>
      <c r="H683" s="4"/>
      <c r="K683" s="4"/>
    </row>
    <row r="684" spans="1:14">
      <c r="A684" s="273"/>
      <c r="B684" s="84" t="s">
        <v>19</v>
      </c>
      <c r="C684" s="61"/>
      <c r="D684" s="62"/>
      <c r="E684" s="4"/>
      <c r="F684" s="61"/>
      <c r="G684" s="63"/>
      <c r="H684" s="4"/>
      <c r="I684" s="61"/>
      <c r="J684" s="63"/>
      <c r="K684" s="4"/>
      <c r="L684" s="73">
        <f t="shared" ref="L684:M686" si="294">C684+F684+I684</f>
        <v>0</v>
      </c>
      <c r="M684" s="74">
        <f t="shared" si="294"/>
        <v>0</v>
      </c>
      <c r="N684" s="75">
        <f t="shared" ref="N684:N686" si="295">SUM(L684:M684)</f>
        <v>0</v>
      </c>
    </row>
    <row r="685" spans="1:14">
      <c r="A685" s="680"/>
      <c r="B685" s="85" t="s">
        <v>21</v>
      </c>
      <c r="C685" s="64"/>
      <c r="D685" s="16"/>
      <c r="E685" s="4"/>
      <c r="F685" s="64"/>
      <c r="G685" s="65"/>
      <c r="H685" s="4"/>
      <c r="I685" s="64"/>
      <c r="J685" s="65"/>
      <c r="K685" s="4"/>
      <c r="L685" s="76">
        <f t="shared" si="294"/>
        <v>0</v>
      </c>
      <c r="M685" s="17">
        <f t="shared" si="294"/>
        <v>0</v>
      </c>
      <c r="N685" s="77">
        <f t="shared" si="295"/>
        <v>0</v>
      </c>
    </row>
    <row r="686" spans="1:14" ht="16.5" thickBot="1">
      <c r="A686" s="602"/>
      <c r="B686" s="86" t="s">
        <v>22</v>
      </c>
      <c r="C686" s="66"/>
      <c r="D686" s="67"/>
      <c r="E686" s="4"/>
      <c r="F686" s="66"/>
      <c r="G686" s="68"/>
      <c r="H686" s="4"/>
      <c r="I686" s="66"/>
      <c r="J686" s="68"/>
      <c r="K686" s="4"/>
      <c r="L686" s="78">
        <f t="shared" si="294"/>
        <v>0</v>
      </c>
      <c r="M686" s="79">
        <f t="shared" si="294"/>
        <v>0</v>
      </c>
      <c r="N686" s="80">
        <f t="shared" si="295"/>
        <v>0</v>
      </c>
    </row>
    <row r="687" spans="1:14" ht="16.5" thickBot="1">
      <c r="A687" s="14"/>
      <c r="E687" s="4"/>
      <c r="H687" s="4"/>
      <c r="K687" s="4"/>
    </row>
    <row r="688" spans="1:14">
      <c r="A688" s="273"/>
      <c r="B688" s="84" t="s">
        <v>19</v>
      </c>
      <c r="C688" s="61"/>
      <c r="D688" s="62"/>
      <c r="E688" s="4"/>
      <c r="F688" s="61"/>
      <c r="G688" s="63"/>
      <c r="H688" s="4"/>
      <c r="I688" s="61"/>
      <c r="J688" s="63"/>
      <c r="K688" s="4"/>
      <c r="L688" s="73">
        <f t="shared" ref="L688:M690" si="296">C688+F688+I688</f>
        <v>0</v>
      </c>
      <c r="M688" s="74">
        <f t="shared" si="296"/>
        <v>0</v>
      </c>
      <c r="N688" s="75">
        <f t="shared" ref="N688:N690" si="297">SUM(L688:M688)</f>
        <v>0</v>
      </c>
    </row>
    <row r="689" spans="1:14">
      <c r="A689" s="680"/>
      <c r="B689" s="85" t="s">
        <v>21</v>
      </c>
      <c r="C689" s="64"/>
      <c r="D689" s="16"/>
      <c r="E689" s="4"/>
      <c r="F689" s="64"/>
      <c r="G689" s="65"/>
      <c r="H689" s="4"/>
      <c r="I689" s="64"/>
      <c r="J689" s="65"/>
      <c r="K689" s="4"/>
      <c r="L689" s="76">
        <f t="shared" si="296"/>
        <v>0</v>
      </c>
      <c r="M689" s="17">
        <f t="shared" si="296"/>
        <v>0</v>
      </c>
      <c r="N689" s="77">
        <f t="shared" si="297"/>
        <v>0</v>
      </c>
    </row>
    <row r="690" spans="1:14" ht="16.5" thickBot="1">
      <c r="A690" s="602"/>
      <c r="B690" s="86" t="s">
        <v>22</v>
      </c>
      <c r="C690" s="66"/>
      <c r="D690" s="67"/>
      <c r="E690" s="4"/>
      <c r="F690" s="66"/>
      <c r="G690" s="68"/>
      <c r="H690" s="4"/>
      <c r="I690" s="66"/>
      <c r="J690" s="68"/>
      <c r="K690" s="4"/>
      <c r="L690" s="78">
        <f t="shared" si="296"/>
        <v>0</v>
      </c>
      <c r="M690" s="79">
        <f t="shared" si="296"/>
        <v>0</v>
      </c>
      <c r="N690" s="80">
        <f t="shared" si="297"/>
        <v>0</v>
      </c>
    </row>
    <row r="691" spans="1:14" ht="16.5" thickBot="1">
      <c r="A691" s="14"/>
      <c r="E691" s="4"/>
      <c r="H691" s="4"/>
      <c r="K691" s="4"/>
    </row>
    <row r="692" spans="1:14">
      <c r="A692" s="273"/>
      <c r="B692" s="84" t="s">
        <v>19</v>
      </c>
      <c r="C692" s="61"/>
      <c r="D692" s="62"/>
      <c r="E692" s="4"/>
      <c r="F692" s="61"/>
      <c r="G692" s="63"/>
      <c r="H692" s="4"/>
      <c r="I692" s="61"/>
      <c r="J692" s="63"/>
      <c r="K692" s="4"/>
      <c r="L692" s="73">
        <f t="shared" ref="L692:M694" si="298">C692+F692+I692</f>
        <v>0</v>
      </c>
      <c r="M692" s="74">
        <f t="shared" si="298"/>
        <v>0</v>
      </c>
      <c r="N692" s="75">
        <f t="shared" ref="N692:N694" si="299">SUM(L692:M692)</f>
        <v>0</v>
      </c>
    </row>
    <row r="693" spans="1:14">
      <c r="A693" s="680"/>
      <c r="B693" s="85" t="s">
        <v>21</v>
      </c>
      <c r="C693" s="64"/>
      <c r="D693" s="16"/>
      <c r="E693" s="4"/>
      <c r="F693" s="64"/>
      <c r="G693" s="65"/>
      <c r="H693" s="4"/>
      <c r="I693" s="64"/>
      <c r="J693" s="65"/>
      <c r="K693" s="4"/>
      <c r="L693" s="76">
        <f t="shared" si="298"/>
        <v>0</v>
      </c>
      <c r="M693" s="17">
        <f t="shared" si="298"/>
        <v>0</v>
      </c>
      <c r="N693" s="77">
        <f t="shared" si="299"/>
        <v>0</v>
      </c>
    </row>
    <row r="694" spans="1:14" ht="16.5" thickBot="1">
      <c r="A694" s="602"/>
      <c r="B694" s="86" t="s">
        <v>22</v>
      </c>
      <c r="C694" s="66"/>
      <c r="D694" s="67"/>
      <c r="E694" s="4"/>
      <c r="F694" s="66"/>
      <c r="G694" s="68"/>
      <c r="H694" s="4"/>
      <c r="I694" s="66"/>
      <c r="J694" s="68"/>
      <c r="K694" s="4"/>
      <c r="L694" s="78">
        <f t="shared" si="298"/>
        <v>0</v>
      </c>
      <c r="M694" s="79">
        <f t="shared" si="298"/>
        <v>0</v>
      </c>
      <c r="N694" s="80">
        <f t="shared" si="299"/>
        <v>0</v>
      </c>
    </row>
    <row r="695" spans="1:14" ht="16.5" thickBot="1">
      <c r="A695" s="14"/>
      <c r="E695" s="4"/>
      <c r="H695" s="4"/>
      <c r="K695" s="4"/>
    </row>
    <row r="696" spans="1:14">
      <c r="A696" s="273"/>
      <c r="B696" s="84" t="s">
        <v>19</v>
      </c>
      <c r="C696" s="235">
        <f>C664+C668</f>
        <v>61</v>
      </c>
      <c r="D696" s="237">
        <f>D668+D664</f>
        <v>14</v>
      </c>
      <c r="E696" s="264">
        <f t="shared" ref="E696:E697" si="300">E664+E668</f>
        <v>0</v>
      </c>
      <c r="F696" s="235">
        <f t="shared" ref="F696:F697" si="301">F668+F664</f>
        <v>54</v>
      </c>
      <c r="G696" s="838">
        <f t="shared" ref="G696:G697" si="302">G664+G668</f>
        <v>6</v>
      </c>
      <c r="H696" s="264"/>
      <c r="I696" s="235">
        <f>I668+I664</f>
        <v>0</v>
      </c>
      <c r="J696" s="838">
        <f t="shared" ref="J696:J697" si="303">J664+J668</f>
        <v>0</v>
      </c>
      <c r="K696" s="264"/>
      <c r="L696" s="235">
        <f t="shared" ref="L696:M698" si="304">C696+F696+I696</f>
        <v>115</v>
      </c>
      <c r="M696" s="236">
        <f t="shared" si="304"/>
        <v>20</v>
      </c>
      <c r="N696" s="237">
        <f t="shared" ref="N696:N698" si="305">SUM(L696:M696)</f>
        <v>135</v>
      </c>
    </row>
    <row r="697" spans="1:14">
      <c r="A697" s="275" t="s">
        <v>9</v>
      </c>
      <c r="B697" s="85" t="s">
        <v>21</v>
      </c>
      <c r="C697" s="401">
        <f>C665+C669</f>
        <v>16</v>
      </c>
      <c r="D697" s="406">
        <f>D669+D665</f>
        <v>2</v>
      </c>
      <c r="E697" s="264">
        <f t="shared" si="300"/>
        <v>0</v>
      </c>
      <c r="F697" s="401">
        <f t="shared" si="301"/>
        <v>14</v>
      </c>
      <c r="G697" s="839">
        <f t="shared" si="302"/>
        <v>0</v>
      </c>
      <c r="H697" s="264"/>
      <c r="I697" s="401">
        <f>I669+I665</f>
        <v>0</v>
      </c>
      <c r="J697" s="839">
        <f t="shared" si="303"/>
        <v>0</v>
      </c>
      <c r="K697" s="264"/>
      <c r="L697" s="401">
        <f t="shared" si="304"/>
        <v>30</v>
      </c>
      <c r="M697" s="402">
        <f t="shared" si="304"/>
        <v>2</v>
      </c>
      <c r="N697" s="406">
        <f t="shared" si="305"/>
        <v>32</v>
      </c>
    </row>
    <row r="698" spans="1:14" ht="16.5" thickBot="1">
      <c r="A698" s="602"/>
      <c r="B698" s="86" t="s">
        <v>22</v>
      </c>
      <c r="C698" s="403">
        <f t="shared" ref="C698:J698" si="306">+C666+C674+C678</f>
        <v>0</v>
      </c>
      <c r="D698" s="407">
        <f t="shared" si="306"/>
        <v>0</v>
      </c>
      <c r="E698" s="264">
        <f t="shared" si="306"/>
        <v>0</v>
      </c>
      <c r="F698" s="403">
        <f t="shared" si="306"/>
        <v>0</v>
      </c>
      <c r="G698" s="840">
        <f t="shared" si="306"/>
        <v>0</v>
      </c>
      <c r="H698" s="264"/>
      <c r="I698" s="403">
        <f t="shared" si="306"/>
        <v>0</v>
      </c>
      <c r="J698" s="407">
        <f t="shared" si="306"/>
        <v>0</v>
      </c>
      <c r="K698" s="264"/>
      <c r="L698" s="403">
        <f t="shared" si="304"/>
        <v>0</v>
      </c>
      <c r="M698" s="404">
        <f t="shared" si="304"/>
        <v>0</v>
      </c>
      <c r="N698" s="407">
        <f t="shared" si="305"/>
        <v>0</v>
      </c>
    </row>
    <row r="699" spans="1:14">
      <c r="A699" s="89" t="s">
        <v>40</v>
      </c>
      <c r="B699" s="24"/>
      <c r="C699" s="25"/>
      <c r="D699" s="25"/>
      <c r="E699" s="25"/>
      <c r="F699" s="25"/>
      <c r="G699" s="25"/>
      <c r="H699" s="25"/>
      <c r="I699" s="25"/>
      <c r="J699" s="25"/>
      <c r="K699" s="25"/>
    </row>
    <row r="700" spans="1:14">
      <c r="A700" s="89" t="s">
        <v>115</v>
      </c>
      <c r="B700" s="24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</row>
    <row r="701" spans="1:14">
      <c r="A701" s="89" t="s">
        <v>116</v>
      </c>
      <c r="B701" s="24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</row>
    <row r="702" spans="1:14">
      <c r="A702" s="154" t="s">
        <v>123</v>
      </c>
      <c r="B702" s="24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</row>
    <row r="703" spans="1:14">
      <c r="A703" s="154" t="s">
        <v>152</v>
      </c>
      <c r="B703" s="24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</row>
    <row r="704" spans="1:14">
      <c r="A704" s="154"/>
      <c r="B704" s="24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</row>
    <row r="705" spans="1:14" ht="18.75">
      <c r="A705" s="1130" t="s">
        <v>26</v>
      </c>
      <c r="B705" s="1130"/>
      <c r="C705" s="1130"/>
      <c r="D705" s="1130"/>
      <c r="E705" s="1130"/>
      <c r="F705" s="1130"/>
      <c r="G705" s="1130"/>
      <c r="H705" s="1130"/>
      <c r="I705" s="1130"/>
      <c r="J705" s="1130"/>
      <c r="K705" s="1130"/>
      <c r="L705" s="1130"/>
      <c r="M705" s="1130"/>
      <c r="N705" s="1130"/>
    </row>
    <row r="706" spans="1:14" ht="16.5" thickBot="1">
      <c r="A706" s="1112" t="s">
        <v>27</v>
      </c>
      <c r="B706" s="1112"/>
      <c r="C706" s="1112"/>
      <c r="D706" s="1112"/>
      <c r="E706" s="1112"/>
      <c r="F706" s="1112"/>
      <c r="G706" s="1112"/>
      <c r="H706" s="1112"/>
      <c r="I706" s="1112"/>
      <c r="J706" s="1112"/>
      <c r="K706" s="1112"/>
      <c r="L706" s="1112"/>
      <c r="M706" s="1112"/>
      <c r="N706" s="1112"/>
    </row>
    <row r="707" spans="1:14" ht="24" thickBot="1">
      <c r="A707" s="1142" t="s">
        <v>52</v>
      </c>
      <c r="B707" s="1143"/>
      <c r="C707" s="1143"/>
      <c r="D707" s="1143"/>
      <c r="E707" s="1143"/>
      <c r="F707" s="1143"/>
      <c r="G707" s="1143"/>
      <c r="H707" s="1143"/>
      <c r="I707" s="1143"/>
      <c r="J707" s="1143"/>
      <c r="K707" s="1143"/>
      <c r="L707" s="1143"/>
      <c r="M707" s="1143"/>
      <c r="N707" s="1144"/>
    </row>
    <row r="708" spans="1:14" ht="16.5" thickBot="1">
      <c r="A708" s="33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</row>
    <row r="709" spans="1:14" ht="16.5">
      <c r="A709" s="40" t="s">
        <v>325</v>
      </c>
      <c r="B709" s="41"/>
      <c r="C709" s="41" t="s">
        <v>264</v>
      </c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35"/>
    </row>
    <row r="710" spans="1:14" ht="16.5">
      <c r="A710" s="265" t="s">
        <v>150</v>
      </c>
      <c r="B710" s="42"/>
      <c r="C710" s="42" t="s">
        <v>265</v>
      </c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240"/>
    </row>
    <row r="711" spans="1:14" ht="17.25" thickBot="1">
      <c r="A711" s="43" t="s">
        <v>348</v>
      </c>
      <c r="B711" s="44"/>
      <c r="C711" s="44" t="s">
        <v>278</v>
      </c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38"/>
    </row>
    <row r="712" spans="1:14" ht="16.5" thickBot="1">
      <c r="A712" s="33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</row>
    <row r="713" spans="1:14" ht="17.25" thickBot="1">
      <c r="A713" s="32"/>
      <c r="B713" s="32"/>
      <c r="C713" s="58" t="s">
        <v>332</v>
      </c>
      <c r="D713" s="59"/>
      <c r="E713" s="59"/>
      <c r="F713" s="59"/>
      <c r="G713" s="59" t="s">
        <v>306</v>
      </c>
      <c r="H713" s="59"/>
      <c r="I713" s="59"/>
      <c r="J713" s="59"/>
      <c r="K713" s="59"/>
      <c r="L713" s="130"/>
      <c r="M713" s="39"/>
      <c r="N713" s="32"/>
    </row>
    <row r="714" spans="1:14" ht="16.5" thickBot="1">
      <c r="A714" s="1"/>
    </row>
    <row r="715" spans="1:14" ht="19.5" thickBot="1">
      <c r="A715" s="6"/>
      <c r="B715" s="7"/>
      <c r="C715" s="1189" t="s">
        <v>42</v>
      </c>
      <c r="D715" s="1190"/>
      <c r="E715" s="60"/>
      <c r="F715" s="1140" t="s">
        <v>34</v>
      </c>
      <c r="G715" s="1141"/>
      <c r="H715" s="60"/>
      <c r="I715" s="1140" t="s">
        <v>35</v>
      </c>
      <c r="J715" s="1141"/>
      <c r="K715" s="60"/>
      <c r="L715" s="69"/>
      <c r="M715" s="70" t="s">
        <v>9</v>
      </c>
      <c r="N715" s="53"/>
    </row>
    <row r="716" spans="1:14" ht="48" thickBot="1">
      <c r="A716" s="90" t="s">
        <v>39</v>
      </c>
      <c r="B716" s="46"/>
      <c r="C716" s="54" t="s">
        <v>41</v>
      </c>
      <c r="D716" s="57" t="s">
        <v>32</v>
      </c>
      <c r="E716" s="50"/>
      <c r="F716" s="54" t="s">
        <v>15</v>
      </c>
      <c r="G716" s="57" t="s">
        <v>32</v>
      </c>
      <c r="H716" s="50"/>
      <c r="I716" s="54" t="s">
        <v>15</v>
      </c>
      <c r="J716" s="57" t="s">
        <v>32</v>
      </c>
      <c r="K716" s="50"/>
      <c r="L716" s="54" t="s">
        <v>15</v>
      </c>
      <c r="M716" s="56" t="s">
        <v>32</v>
      </c>
      <c r="N716" s="71" t="s">
        <v>9</v>
      </c>
    </row>
    <row r="717" spans="1:14" ht="16.5" thickBot="1">
      <c r="A717" s="20"/>
      <c r="E717" s="4"/>
      <c r="H717" s="4"/>
      <c r="K717" s="4"/>
    </row>
    <row r="718" spans="1:14">
      <c r="A718" s="901" t="s">
        <v>307</v>
      </c>
      <c r="B718" s="308" t="s">
        <v>19</v>
      </c>
      <c r="C718" s="415">
        <v>98</v>
      </c>
      <c r="D718" s="416">
        <v>5</v>
      </c>
      <c r="E718" s="430"/>
      <c r="F718" s="415"/>
      <c r="G718" s="417"/>
      <c r="H718" s="430"/>
      <c r="I718" s="415"/>
      <c r="J718" s="417"/>
      <c r="K718" s="430"/>
      <c r="L718" s="415">
        <f>C718+F718+I718</f>
        <v>98</v>
      </c>
      <c r="M718" s="416">
        <f>D718+G718+J718</f>
        <v>5</v>
      </c>
      <c r="N718" s="417">
        <f>SUM(L718:M718)</f>
        <v>103</v>
      </c>
    </row>
    <row r="719" spans="1:14">
      <c r="A719" s="912" t="s">
        <v>308</v>
      </c>
      <c r="B719" s="312" t="s">
        <v>21</v>
      </c>
      <c r="C719" s="421">
        <v>78</v>
      </c>
      <c r="D719" s="422">
        <v>4</v>
      </c>
      <c r="E719" s="430"/>
      <c r="F719" s="421"/>
      <c r="G719" s="423"/>
      <c r="H719" s="430"/>
      <c r="I719" s="421"/>
      <c r="J719" s="423"/>
      <c r="K719" s="430"/>
      <c r="L719" s="421">
        <f t="shared" ref="L719:M720" si="307">C719+F719+I719</f>
        <v>78</v>
      </c>
      <c r="M719" s="422">
        <f t="shared" si="307"/>
        <v>4</v>
      </c>
      <c r="N719" s="423">
        <f t="shared" ref="N719:N720" si="308">SUM(L719:M719)</f>
        <v>82</v>
      </c>
    </row>
    <row r="720" spans="1:14" ht="16.5" thickBot="1">
      <c r="A720" s="903"/>
      <c r="B720" s="313" t="s">
        <v>22</v>
      </c>
      <c r="C720" s="427"/>
      <c r="D720" s="428"/>
      <c r="E720" s="430"/>
      <c r="F720" s="427"/>
      <c r="G720" s="429"/>
      <c r="H720" s="430"/>
      <c r="I720" s="427"/>
      <c r="J720" s="429"/>
      <c r="K720" s="430"/>
      <c r="L720" s="427">
        <f t="shared" si="307"/>
        <v>0</v>
      </c>
      <c r="M720" s="428">
        <f t="shared" si="307"/>
        <v>0</v>
      </c>
      <c r="N720" s="429">
        <f t="shared" si="308"/>
        <v>0</v>
      </c>
    </row>
    <row r="721" spans="1:14" ht="16.5" thickBot="1">
      <c r="A721" s="555"/>
      <c r="B721" s="294"/>
      <c r="C721" s="841"/>
      <c r="D721" s="841"/>
      <c r="E721" s="430"/>
      <c r="F721" s="841"/>
      <c r="G721" s="841"/>
      <c r="H721" s="430"/>
      <c r="I721" s="841"/>
      <c r="J721" s="841"/>
      <c r="K721" s="430"/>
      <c r="L721" s="293"/>
      <c r="M721" s="293"/>
      <c r="N721" s="293"/>
    </row>
    <row r="722" spans="1:14">
      <c r="A722" s="901" t="s">
        <v>309</v>
      </c>
      <c r="B722" s="308" t="s">
        <v>19</v>
      </c>
      <c r="C722" s="415"/>
      <c r="D722" s="416">
        <v>21</v>
      </c>
      <c r="E722" s="430"/>
      <c r="F722" s="415">
        <v>69</v>
      </c>
      <c r="G722" s="417">
        <v>23</v>
      </c>
      <c r="H722" s="430"/>
      <c r="I722" s="415"/>
      <c r="J722" s="417"/>
      <c r="K722" s="430"/>
      <c r="L722" s="415">
        <f t="shared" ref="L722:M724" si="309">C722+F722+I722</f>
        <v>69</v>
      </c>
      <c r="M722" s="416">
        <f t="shared" si="309"/>
        <v>44</v>
      </c>
      <c r="N722" s="417">
        <f t="shared" ref="N722:N724" si="310">SUM(L722:M722)</f>
        <v>113</v>
      </c>
    </row>
    <row r="723" spans="1:14">
      <c r="A723" s="912" t="s">
        <v>310</v>
      </c>
      <c r="B723" s="312" t="s">
        <v>21</v>
      </c>
      <c r="C723" s="421"/>
      <c r="D723" s="422">
        <v>18</v>
      </c>
      <c r="E723" s="430"/>
      <c r="F723" s="421">
        <v>62</v>
      </c>
      <c r="G723" s="423">
        <v>16</v>
      </c>
      <c r="H723" s="430"/>
      <c r="I723" s="421"/>
      <c r="J723" s="423"/>
      <c r="K723" s="430"/>
      <c r="L723" s="421">
        <f t="shared" si="309"/>
        <v>62</v>
      </c>
      <c r="M723" s="422">
        <f t="shared" si="309"/>
        <v>34</v>
      </c>
      <c r="N723" s="423">
        <f t="shared" si="310"/>
        <v>96</v>
      </c>
    </row>
    <row r="724" spans="1:14" ht="16.5" thickBot="1">
      <c r="A724" s="903"/>
      <c r="B724" s="313" t="s">
        <v>22</v>
      </c>
      <c r="C724" s="427"/>
      <c r="D724" s="428">
        <v>0</v>
      </c>
      <c r="E724" s="430"/>
      <c r="F724" s="427"/>
      <c r="G724" s="429"/>
      <c r="H724" s="430"/>
      <c r="I724" s="427"/>
      <c r="J724" s="429"/>
      <c r="K724" s="430"/>
      <c r="L724" s="427">
        <f t="shared" si="309"/>
        <v>0</v>
      </c>
      <c r="M724" s="428">
        <f t="shared" si="309"/>
        <v>0</v>
      </c>
      <c r="N724" s="429">
        <f t="shared" si="310"/>
        <v>0</v>
      </c>
    </row>
    <row r="725" spans="1:14" ht="16.5" thickBot="1">
      <c r="A725" s="555"/>
      <c r="B725" s="294"/>
      <c r="C725" s="841"/>
      <c r="D725" s="841"/>
      <c r="E725" s="430"/>
      <c r="F725" s="841"/>
      <c r="G725" s="841"/>
      <c r="H725" s="430"/>
      <c r="I725" s="841"/>
      <c r="J725" s="841"/>
      <c r="K725" s="430"/>
      <c r="L725" s="293"/>
      <c r="M725" s="293"/>
      <c r="N725" s="293"/>
    </row>
    <row r="726" spans="1:14">
      <c r="A726" s="901" t="s">
        <v>307</v>
      </c>
      <c r="B726" s="308" t="s">
        <v>19</v>
      </c>
      <c r="C726" s="415"/>
      <c r="D726" s="416"/>
      <c r="E726" s="430"/>
      <c r="F726" s="415">
        <v>25</v>
      </c>
      <c r="G726" s="417">
        <v>0</v>
      </c>
      <c r="H726" s="430"/>
      <c r="I726" s="415"/>
      <c r="J726" s="417"/>
      <c r="K726" s="430"/>
      <c r="L726" s="415">
        <f t="shared" ref="L726:M728" si="311">C726+F726+I726</f>
        <v>25</v>
      </c>
      <c r="M726" s="416">
        <f t="shared" si="311"/>
        <v>0</v>
      </c>
      <c r="N726" s="417">
        <f t="shared" ref="N726:N728" si="312">SUM(L726:M726)</f>
        <v>25</v>
      </c>
    </row>
    <row r="727" spans="1:14">
      <c r="A727" s="913" t="s">
        <v>311</v>
      </c>
      <c r="B727" s="312" t="s">
        <v>21</v>
      </c>
      <c r="C727" s="421"/>
      <c r="D727" s="422"/>
      <c r="E727" s="430"/>
      <c r="F727" s="421">
        <v>21</v>
      </c>
      <c r="G727" s="423">
        <v>0</v>
      </c>
      <c r="H727" s="430"/>
      <c r="I727" s="421"/>
      <c r="J727" s="423"/>
      <c r="K727" s="430"/>
      <c r="L727" s="421">
        <f t="shared" si="311"/>
        <v>21</v>
      </c>
      <c r="M727" s="422">
        <f t="shared" si="311"/>
        <v>0</v>
      </c>
      <c r="N727" s="423">
        <f t="shared" si="312"/>
        <v>21</v>
      </c>
    </row>
    <row r="728" spans="1:14" ht="16.5" thickBot="1">
      <c r="A728" s="903" t="s">
        <v>312</v>
      </c>
      <c r="B728" s="313" t="s">
        <v>22</v>
      </c>
      <c r="C728" s="427"/>
      <c r="D728" s="428"/>
      <c r="E728" s="430"/>
      <c r="F728" s="427">
        <v>0</v>
      </c>
      <c r="G728" s="429">
        <v>0</v>
      </c>
      <c r="H728" s="430"/>
      <c r="I728" s="427"/>
      <c r="J728" s="429"/>
      <c r="K728" s="430"/>
      <c r="L728" s="427">
        <f t="shared" si="311"/>
        <v>0</v>
      </c>
      <c r="M728" s="428">
        <f t="shared" si="311"/>
        <v>0</v>
      </c>
      <c r="N728" s="429">
        <f t="shared" si="312"/>
        <v>0</v>
      </c>
    </row>
    <row r="729" spans="1:14" ht="16.5" thickBot="1">
      <c r="A729" s="555"/>
      <c r="B729" s="294"/>
      <c r="C729" s="841"/>
      <c r="D729" s="841"/>
      <c r="E729" s="430"/>
      <c r="F729" s="841"/>
      <c r="G729" s="841"/>
      <c r="H729" s="430"/>
      <c r="I729" s="841"/>
      <c r="J729" s="841"/>
      <c r="K729" s="430"/>
      <c r="L729" s="293"/>
      <c r="M729" s="293"/>
      <c r="N729" s="293"/>
    </row>
    <row r="730" spans="1:14">
      <c r="A730" s="901" t="s">
        <v>307</v>
      </c>
      <c r="B730" s="308" t="s">
        <v>19</v>
      </c>
      <c r="C730" s="415">
        <v>20</v>
      </c>
      <c r="D730" s="416">
        <v>2</v>
      </c>
      <c r="E730" s="430"/>
      <c r="F730" s="415"/>
      <c r="G730" s="417"/>
      <c r="H730" s="430"/>
      <c r="I730" s="415"/>
      <c r="J730" s="417"/>
      <c r="K730" s="430"/>
      <c r="L730" s="415">
        <f t="shared" ref="L730:M732" si="313">C730+F730+I730</f>
        <v>20</v>
      </c>
      <c r="M730" s="416">
        <f t="shared" si="313"/>
        <v>2</v>
      </c>
      <c r="N730" s="417">
        <f t="shared" ref="N730:N732" si="314">SUM(L730:M730)</f>
        <v>22</v>
      </c>
    </row>
    <row r="731" spans="1:14">
      <c r="A731" s="913" t="s">
        <v>313</v>
      </c>
      <c r="B731" s="312" t="s">
        <v>21</v>
      </c>
      <c r="C731" s="421">
        <v>10</v>
      </c>
      <c r="D731" s="422">
        <v>2</v>
      </c>
      <c r="E731" s="430"/>
      <c r="F731" s="421"/>
      <c r="G731" s="423"/>
      <c r="H731" s="430"/>
      <c r="I731" s="421"/>
      <c r="J731" s="423"/>
      <c r="K731" s="430"/>
      <c r="L731" s="421">
        <f t="shared" si="313"/>
        <v>10</v>
      </c>
      <c r="M731" s="422">
        <f t="shared" si="313"/>
        <v>2</v>
      </c>
      <c r="N731" s="423">
        <f t="shared" si="314"/>
        <v>12</v>
      </c>
    </row>
    <row r="732" spans="1:14" ht="16.5" thickBot="1">
      <c r="A732" s="903" t="s">
        <v>314</v>
      </c>
      <c r="B732" s="313" t="s">
        <v>22</v>
      </c>
      <c r="C732" s="427"/>
      <c r="D732" s="428"/>
      <c r="E732" s="430"/>
      <c r="F732" s="427"/>
      <c r="G732" s="429"/>
      <c r="H732" s="430"/>
      <c r="I732" s="427"/>
      <c r="J732" s="429"/>
      <c r="K732" s="430"/>
      <c r="L732" s="427">
        <f t="shared" si="313"/>
        <v>0</v>
      </c>
      <c r="M732" s="428">
        <f t="shared" si="313"/>
        <v>0</v>
      </c>
      <c r="N732" s="429">
        <f t="shared" si="314"/>
        <v>0</v>
      </c>
    </row>
    <row r="733" spans="1:14" ht="16.5" thickBot="1">
      <c r="A733" s="555"/>
      <c r="B733" s="294"/>
      <c r="C733" s="841"/>
      <c r="D733" s="841"/>
      <c r="E733" s="430"/>
      <c r="F733" s="841"/>
      <c r="G733" s="841"/>
      <c r="H733" s="430"/>
      <c r="I733" s="841"/>
      <c r="J733" s="841"/>
      <c r="K733" s="430"/>
      <c r="L733" s="293"/>
      <c r="M733" s="293"/>
      <c r="N733" s="293"/>
    </row>
    <row r="734" spans="1:14">
      <c r="A734" s="901" t="s">
        <v>307</v>
      </c>
      <c r="B734" s="308" t="s">
        <v>19</v>
      </c>
      <c r="C734" s="415"/>
      <c r="D734" s="416"/>
      <c r="E734" s="430"/>
      <c r="F734" s="415">
        <v>30</v>
      </c>
      <c r="G734" s="417"/>
      <c r="H734" s="430"/>
      <c r="I734" s="415"/>
      <c r="J734" s="417"/>
      <c r="K734" s="430"/>
      <c r="L734" s="415">
        <f>C734+F734+I734</f>
        <v>30</v>
      </c>
      <c r="M734" s="416">
        <f>D734+G734+J734</f>
        <v>0</v>
      </c>
      <c r="N734" s="417">
        <f>SUM(L734:M734)</f>
        <v>30</v>
      </c>
    </row>
    <row r="735" spans="1:14">
      <c r="A735" s="1187" t="s">
        <v>315</v>
      </c>
      <c r="B735" s="312" t="s">
        <v>21</v>
      </c>
      <c r="C735" s="421"/>
      <c r="D735" s="422"/>
      <c r="E735" s="430"/>
      <c r="F735" s="421">
        <v>21</v>
      </c>
      <c r="G735" s="423"/>
      <c r="H735" s="430"/>
      <c r="I735" s="421"/>
      <c r="J735" s="423"/>
      <c r="K735" s="430"/>
      <c r="L735" s="421">
        <f t="shared" ref="L735:M736" si="315">C735+F735+I735</f>
        <v>21</v>
      </c>
      <c r="M735" s="422">
        <f t="shared" si="315"/>
        <v>0</v>
      </c>
      <c r="N735" s="423">
        <f t="shared" ref="N735:N736" si="316">SUM(L735:M735)</f>
        <v>21</v>
      </c>
    </row>
    <row r="736" spans="1:14" ht="16.5" thickBot="1">
      <c r="A736" s="1188"/>
      <c r="B736" s="313" t="s">
        <v>22</v>
      </c>
      <c r="C736" s="427"/>
      <c r="D736" s="428"/>
      <c r="E736" s="430"/>
      <c r="F736" s="427"/>
      <c r="G736" s="429"/>
      <c r="H736" s="430"/>
      <c r="I736" s="427"/>
      <c r="J736" s="429"/>
      <c r="K736" s="430"/>
      <c r="L736" s="427">
        <f t="shared" si="315"/>
        <v>0</v>
      </c>
      <c r="M736" s="428">
        <f t="shared" si="315"/>
        <v>0</v>
      </c>
      <c r="N736" s="429">
        <f t="shared" si="316"/>
        <v>0</v>
      </c>
    </row>
    <row r="737" spans="1:14" ht="16.5" thickBot="1">
      <c r="A737" s="555"/>
      <c r="B737" s="294"/>
      <c r="C737" s="841"/>
      <c r="D737" s="841"/>
      <c r="E737" s="430"/>
      <c r="F737" s="841"/>
      <c r="G737" s="841"/>
      <c r="H737" s="430"/>
      <c r="I737" s="841"/>
      <c r="J737" s="841"/>
      <c r="K737" s="430"/>
      <c r="L737" s="293"/>
      <c r="M737" s="293"/>
      <c r="N737" s="293"/>
    </row>
    <row r="738" spans="1:14">
      <c r="A738" s="901" t="s">
        <v>316</v>
      </c>
      <c r="B738" s="308" t="s">
        <v>19</v>
      </c>
      <c r="C738" s="415"/>
      <c r="D738" s="416"/>
      <c r="E738" s="430"/>
      <c r="F738" s="415">
        <v>1</v>
      </c>
      <c r="G738" s="417">
        <v>0</v>
      </c>
      <c r="H738" s="430"/>
      <c r="I738" s="415"/>
      <c r="J738" s="417"/>
      <c r="K738" s="430"/>
      <c r="L738" s="415">
        <f t="shared" ref="L738:M740" si="317">C738+F738+I738</f>
        <v>1</v>
      </c>
      <c r="M738" s="416">
        <f t="shared" si="317"/>
        <v>0</v>
      </c>
      <c r="N738" s="417">
        <f t="shared" ref="N738:N740" si="318">SUM(L738:M738)</f>
        <v>1</v>
      </c>
    </row>
    <row r="739" spans="1:14">
      <c r="A739" s="1187" t="s">
        <v>317</v>
      </c>
      <c r="B739" s="312" t="s">
        <v>21</v>
      </c>
      <c r="C739" s="421"/>
      <c r="D739" s="422"/>
      <c r="E739" s="430"/>
      <c r="F739" s="421"/>
      <c r="G739" s="423"/>
      <c r="H739" s="430"/>
      <c r="I739" s="421"/>
      <c r="J739" s="423"/>
      <c r="K739" s="430"/>
      <c r="L739" s="421">
        <f t="shared" si="317"/>
        <v>0</v>
      </c>
      <c r="M739" s="422">
        <f t="shared" si="317"/>
        <v>0</v>
      </c>
      <c r="N739" s="423">
        <f t="shared" si="318"/>
        <v>0</v>
      </c>
    </row>
    <row r="740" spans="1:14" ht="16.5" thickBot="1">
      <c r="A740" s="1188"/>
      <c r="B740" s="313" t="s">
        <v>22</v>
      </c>
      <c r="C740" s="427"/>
      <c r="D740" s="428"/>
      <c r="E740" s="430"/>
      <c r="F740" s="427"/>
      <c r="G740" s="429"/>
      <c r="H740" s="430"/>
      <c r="I740" s="427"/>
      <c r="J740" s="429"/>
      <c r="K740" s="430"/>
      <c r="L740" s="427">
        <f t="shared" si="317"/>
        <v>0</v>
      </c>
      <c r="M740" s="428">
        <f t="shared" si="317"/>
        <v>0</v>
      </c>
      <c r="N740" s="429">
        <f t="shared" si="318"/>
        <v>0</v>
      </c>
    </row>
    <row r="741" spans="1:14" ht="16.5" thickBot="1">
      <c r="A741" s="555"/>
      <c r="B741" s="294"/>
      <c r="C741" s="841"/>
      <c r="D741" s="841"/>
      <c r="E741" s="430"/>
      <c r="F741" s="841"/>
      <c r="G741" s="841"/>
      <c r="H741" s="430"/>
      <c r="I741" s="841"/>
      <c r="J741" s="841"/>
      <c r="K741" s="430"/>
      <c r="L741" s="293"/>
      <c r="M741" s="293"/>
      <c r="N741" s="293"/>
    </row>
    <row r="742" spans="1:14">
      <c r="A742" s="901" t="s">
        <v>316</v>
      </c>
      <c r="B742" s="308" t="s">
        <v>19</v>
      </c>
      <c r="C742" s="415"/>
      <c r="D742" s="416">
        <v>37</v>
      </c>
      <c r="E742" s="430"/>
      <c r="F742" s="415">
        <v>132</v>
      </c>
      <c r="G742" s="417">
        <v>37</v>
      </c>
      <c r="H742" s="430"/>
      <c r="I742" s="415"/>
      <c r="J742" s="417"/>
      <c r="K742" s="430"/>
      <c r="L742" s="415">
        <f t="shared" ref="L742:M744" si="319">C742+F742+I742</f>
        <v>132</v>
      </c>
      <c r="M742" s="416">
        <f t="shared" si="319"/>
        <v>74</v>
      </c>
      <c r="N742" s="417">
        <f t="shared" ref="N742:N744" si="320">SUM(L742:M742)</f>
        <v>206</v>
      </c>
    </row>
    <row r="743" spans="1:14">
      <c r="A743" s="1187" t="s">
        <v>318</v>
      </c>
      <c r="B743" s="312" t="s">
        <v>21</v>
      </c>
      <c r="C743" s="421"/>
      <c r="D743" s="422">
        <v>16</v>
      </c>
      <c r="E743" s="430"/>
      <c r="F743" s="421">
        <v>106</v>
      </c>
      <c r="G743" s="423">
        <v>21</v>
      </c>
      <c r="H743" s="430"/>
      <c r="I743" s="421"/>
      <c r="J743" s="423"/>
      <c r="K743" s="430"/>
      <c r="L743" s="421">
        <f t="shared" si="319"/>
        <v>106</v>
      </c>
      <c r="M743" s="422">
        <f t="shared" si="319"/>
        <v>37</v>
      </c>
      <c r="N743" s="423">
        <f t="shared" si="320"/>
        <v>143</v>
      </c>
    </row>
    <row r="744" spans="1:14" ht="16.5" thickBot="1">
      <c r="A744" s="1188"/>
      <c r="B744" s="313" t="s">
        <v>22</v>
      </c>
      <c r="C744" s="427"/>
      <c r="D744" s="428">
        <v>2</v>
      </c>
      <c r="E744" s="430"/>
      <c r="F744" s="427">
        <v>0</v>
      </c>
      <c r="G744" s="429">
        <v>1</v>
      </c>
      <c r="H744" s="430"/>
      <c r="I744" s="427"/>
      <c r="J744" s="429"/>
      <c r="K744" s="430"/>
      <c r="L744" s="427">
        <f t="shared" si="319"/>
        <v>0</v>
      </c>
      <c r="M744" s="428">
        <f t="shared" si="319"/>
        <v>3</v>
      </c>
      <c r="N744" s="429">
        <f t="shared" si="320"/>
        <v>3</v>
      </c>
    </row>
    <row r="745" spans="1:14" ht="16.5" thickBot="1">
      <c r="A745" s="555"/>
      <c r="B745" s="294"/>
      <c r="C745" s="841"/>
      <c r="D745" s="841"/>
      <c r="E745" s="430"/>
      <c r="F745" s="841"/>
      <c r="G745" s="841"/>
      <c r="H745" s="430"/>
      <c r="I745" s="841"/>
      <c r="J745" s="841"/>
      <c r="K745" s="430"/>
      <c r="L745" s="293"/>
      <c r="M745" s="293"/>
      <c r="N745" s="293"/>
    </row>
    <row r="746" spans="1:14">
      <c r="A746" s="901" t="s">
        <v>349</v>
      </c>
      <c r="B746" s="308" t="s">
        <v>19</v>
      </c>
      <c r="C746" s="415">
        <v>200</v>
      </c>
      <c r="D746" s="416">
        <v>3</v>
      </c>
      <c r="E746" s="430"/>
      <c r="F746" s="415"/>
      <c r="G746" s="417"/>
      <c r="H746" s="430"/>
      <c r="I746" s="415"/>
      <c r="J746" s="417"/>
      <c r="K746" s="430"/>
      <c r="L746" s="415">
        <f t="shared" ref="L746:M748" si="321">C746+F746+I746</f>
        <v>200</v>
      </c>
      <c r="M746" s="416">
        <f t="shared" si="321"/>
        <v>3</v>
      </c>
      <c r="N746" s="417">
        <f t="shared" ref="N746:N748" si="322">SUM(L746:M746)</f>
        <v>203</v>
      </c>
    </row>
    <row r="747" spans="1:14">
      <c r="A747" s="1187" t="s">
        <v>350</v>
      </c>
      <c r="B747" s="312" t="s">
        <v>21</v>
      </c>
      <c r="C747" s="421">
        <v>111</v>
      </c>
      <c r="D747" s="422"/>
      <c r="E747" s="430"/>
      <c r="F747" s="421"/>
      <c r="G747" s="423"/>
      <c r="H747" s="430"/>
      <c r="I747" s="421"/>
      <c r="J747" s="423"/>
      <c r="K747" s="430"/>
      <c r="L747" s="421">
        <f t="shared" si="321"/>
        <v>111</v>
      </c>
      <c r="M747" s="422">
        <f t="shared" si="321"/>
        <v>0</v>
      </c>
      <c r="N747" s="423">
        <f t="shared" si="322"/>
        <v>111</v>
      </c>
    </row>
    <row r="748" spans="1:14" ht="16.5" thickBot="1">
      <c r="A748" s="1188"/>
      <c r="B748" s="313" t="s">
        <v>22</v>
      </c>
      <c r="C748" s="427">
        <v>7</v>
      </c>
      <c r="D748" s="428"/>
      <c r="E748" s="430"/>
      <c r="F748" s="427"/>
      <c r="G748" s="429"/>
      <c r="H748" s="430"/>
      <c r="I748" s="427"/>
      <c r="J748" s="429"/>
      <c r="K748" s="430"/>
      <c r="L748" s="427">
        <f t="shared" si="321"/>
        <v>7</v>
      </c>
      <c r="M748" s="428">
        <f t="shared" si="321"/>
        <v>0</v>
      </c>
      <c r="N748" s="429">
        <f t="shared" si="322"/>
        <v>7</v>
      </c>
    </row>
    <row r="749" spans="1:14" ht="16.5" thickBot="1">
      <c r="A749" s="914"/>
      <c r="B749" s="314"/>
      <c r="C749" s="842"/>
      <c r="D749" s="430"/>
      <c r="E749" s="430"/>
      <c r="F749" s="430"/>
      <c r="G749" s="430"/>
      <c r="H749" s="430"/>
      <c r="I749" s="430"/>
      <c r="J749" s="430"/>
      <c r="K749" s="430"/>
      <c r="L749" s="430"/>
      <c r="M749" s="430"/>
      <c r="N749" s="430"/>
    </row>
    <row r="750" spans="1:14">
      <c r="A750" s="901" t="s">
        <v>319</v>
      </c>
      <c r="B750" s="308" t="s">
        <v>19</v>
      </c>
      <c r="C750" s="415">
        <v>28</v>
      </c>
      <c r="D750" s="416"/>
      <c r="E750" s="430"/>
      <c r="F750" s="415"/>
      <c r="G750" s="417"/>
      <c r="H750" s="430"/>
      <c r="I750" s="415"/>
      <c r="J750" s="417"/>
      <c r="K750" s="430"/>
      <c r="L750" s="415">
        <f t="shared" ref="L750:M752" si="323">C750+F750+I750</f>
        <v>28</v>
      </c>
      <c r="M750" s="416">
        <f t="shared" si="323"/>
        <v>0</v>
      </c>
      <c r="N750" s="417">
        <f t="shared" ref="N750:N756" si="324">SUM(L750:M750)</f>
        <v>28</v>
      </c>
    </row>
    <row r="751" spans="1:14">
      <c r="A751" s="1187" t="s">
        <v>320</v>
      </c>
      <c r="B751" s="312" t="s">
        <v>21</v>
      </c>
      <c r="C751" s="421">
        <v>27</v>
      </c>
      <c r="D751" s="422"/>
      <c r="E751" s="430"/>
      <c r="F751" s="421"/>
      <c r="G751" s="423"/>
      <c r="H751" s="430"/>
      <c r="I751" s="421"/>
      <c r="J751" s="423"/>
      <c r="K751" s="430"/>
      <c r="L751" s="421">
        <f t="shared" si="323"/>
        <v>27</v>
      </c>
      <c r="M751" s="422">
        <f t="shared" si="323"/>
        <v>0</v>
      </c>
      <c r="N751" s="423">
        <f t="shared" si="324"/>
        <v>27</v>
      </c>
    </row>
    <row r="752" spans="1:14" ht="16.5" thickBot="1">
      <c r="A752" s="1188"/>
      <c r="B752" s="313" t="s">
        <v>22</v>
      </c>
      <c r="C752" s="427">
        <v>0</v>
      </c>
      <c r="D752" s="428"/>
      <c r="E752" s="430"/>
      <c r="F752" s="427"/>
      <c r="G752" s="429"/>
      <c r="H752" s="430"/>
      <c r="I752" s="427"/>
      <c r="J752" s="429"/>
      <c r="K752" s="430"/>
      <c r="L752" s="427">
        <f t="shared" si="323"/>
        <v>0</v>
      </c>
      <c r="M752" s="428">
        <f t="shared" si="323"/>
        <v>0</v>
      </c>
      <c r="N752" s="429">
        <f t="shared" si="324"/>
        <v>0</v>
      </c>
    </row>
    <row r="753" spans="1:14" ht="16.5" thickBot="1">
      <c r="A753" s="914"/>
      <c r="B753" s="314"/>
      <c r="C753" s="430"/>
      <c r="D753" s="430"/>
      <c r="E753" s="430"/>
      <c r="F753" s="430"/>
      <c r="G753" s="430"/>
      <c r="H753" s="430"/>
      <c r="I753" s="430"/>
      <c r="J753" s="430"/>
      <c r="K753" s="430"/>
      <c r="L753" s="430"/>
      <c r="M753" s="430"/>
      <c r="N753" s="430"/>
    </row>
    <row r="754" spans="1:14">
      <c r="A754" s="901" t="s">
        <v>316</v>
      </c>
      <c r="B754" s="308" t="s">
        <v>19</v>
      </c>
      <c r="C754" s="415"/>
      <c r="D754" s="416"/>
      <c r="E754" s="430"/>
      <c r="F754" s="415">
        <v>19</v>
      </c>
      <c r="G754" s="417"/>
      <c r="H754" s="430"/>
      <c r="I754" s="415"/>
      <c r="J754" s="417"/>
      <c r="K754" s="430"/>
      <c r="L754" s="415">
        <f t="shared" ref="L754:M756" si="325">C754+F754+I754</f>
        <v>19</v>
      </c>
      <c r="M754" s="416">
        <f t="shared" si="325"/>
        <v>0</v>
      </c>
      <c r="N754" s="417">
        <f t="shared" si="324"/>
        <v>19</v>
      </c>
    </row>
    <row r="755" spans="1:14">
      <c r="A755" s="1187" t="s">
        <v>321</v>
      </c>
      <c r="B755" s="312" t="s">
        <v>21</v>
      </c>
      <c r="C755" s="421"/>
      <c r="D755" s="422"/>
      <c r="E755" s="430"/>
      <c r="F755" s="421">
        <v>12</v>
      </c>
      <c r="G755" s="423"/>
      <c r="H755" s="430"/>
      <c r="I755" s="421"/>
      <c r="J755" s="423"/>
      <c r="K755" s="430"/>
      <c r="L755" s="421">
        <f t="shared" si="325"/>
        <v>12</v>
      </c>
      <c r="M755" s="422">
        <f t="shared" si="325"/>
        <v>0</v>
      </c>
      <c r="N755" s="423">
        <f t="shared" si="324"/>
        <v>12</v>
      </c>
    </row>
    <row r="756" spans="1:14" ht="16.5" thickBot="1">
      <c r="A756" s="1188"/>
      <c r="B756" s="313" t="s">
        <v>22</v>
      </c>
      <c r="C756" s="427"/>
      <c r="D756" s="428"/>
      <c r="E756" s="430"/>
      <c r="F756" s="427">
        <v>0</v>
      </c>
      <c r="G756" s="429"/>
      <c r="H756" s="430"/>
      <c r="I756" s="427"/>
      <c r="J756" s="429"/>
      <c r="K756" s="430"/>
      <c r="L756" s="427">
        <f t="shared" si="325"/>
        <v>0</v>
      </c>
      <c r="M756" s="428">
        <f t="shared" si="325"/>
        <v>0</v>
      </c>
      <c r="N756" s="429">
        <f t="shared" si="324"/>
        <v>0</v>
      </c>
    </row>
    <row r="757" spans="1:14" ht="16.5" thickBot="1">
      <c r="A757" s="555"/>
      <c r="B757" s="294"/>
      <c r="C757" s="293"/>
      <c r="D757" s="293"/>
      <c r="E757" s="414"/>
      <c r="F757" s="293"/>
      <c r="G757" s="293"/>
      <c r="H757" s="414"/>
      <c r="I757" s="293"/>
      <c r="J757" s="293"/>
      <c r="K757" s="414"/>
      <c r="L757" s="293"/>
      <c r="M757" s="293"/>
      <c r="N757" s="293"/>
    </row>
    <row r="758" spans="1:14" ht="16.5" thickBot="1">
      <c r="A758" s="901"/>
      <c r="B758" s="308" t="s">
        <v>19</v>
      </c>
      <c r="C758" s="415">
        <f>C718+C722+C726+C730+C734+C738+C742+C746+C750+C754</f>
        <v>346</v>
      </c>
      <c r="D758" s="1097">
        <f>D718+D722+D726+D730+D734+D738+D742+D746+D750+D754</f>
        <v>68</v>
      </c>
      <c r="E758" s="430">
        <f t="shared" ref="E758:G758" si="326">E718+E722+E726+E730+E734+E738+E742+E746+E750+E754</f>
        <v>0</v>
      </c>
      <c r="F758" s="415">
        <f t="shared" si="326"/>
        <v>276</v>
      </c>
      <c r="G758" s="1097">
        <f t="shared" si="326"/>
        <v>60</v>
      </c>
      <c r="H758" s="430"/>
      <c r="I758" s="415">
        <f>I754+I750+I746+I742+I738+I734+I730+I726+I718</f>
        <v>0</v>
      </c>
      <c r="J758" s="417">
        <f t="shared" ref="J758:J759" si="327">J754+J750+J746+J742+J738+J734+J730+J726+J722+J718</f>
        <v>0</v>
      </c>
      <c r="K758" s="430"/>
      <c r="L758" s="415">
        <f t="shared" ref="L758:M760" si="328">C758+F758+I758</f>
        <v>622</v>
      </c>
      <c r="M758" s="416">
        <f t="shared" si="328"/>
        <v>128</v>
      </c>
      <c r="N758" s="417">
        <f t="shared" ref="N758:N760" si="329">SUM(L758:M758)</f>
        <v>750</v>
      </c>
    </row>
    <row r="759" spans="1:14" ht="16.5" thickBot="1">
      <c r="A759" s="902" t="s">
        <v>9</v>
      </c>
      <c r="B759" s="312" t="s">
        <v>21</v>
      </c>
      <c r="C759" s="415">
        <f t="shared" ref="C759:D760" si="330">C719+C723+C727+C731+C735+C739+C743+C747+C751+C755</f>
        <v>226</v>
      </c>
      <c r="D759" s="1097">
        <f t="shared" si="330"/>
        <v>40</v>
      </c>
      <c r="E759" s="430">
        <f t="shared" ref="E759:G759" si="331">E719+E723+E727+E731+E735+E739+E743+E747+E751+E755</f>
        <v>0</v>
      </c>
      <c r="F759" s="415">
        <f t="shared" si="331"/>
        <v>222</v>
      </c>
      <c r="G759" s="1097">
        <f t="shared" si="331"/>
        <v>37</v>
      </c>
      <c r="H759" s="430"/>
      <c r="I759" s="421">
        <f>I755+I751+I747+I743+I739+I735+I731+I727+I723+I719</f>
        <v>0</v>
      </c>
      <c r="J759" s="423">
        <f t="shared" si="327"/>
        <v>0</v>
      </c>
      <c r="K759" s="430"/>
      <c r="L759" s="421">
        <f t="shared" si="328"/>
        <v>448</v>
      </c>
      <c r="M759" s="422">
        <f t="shared" si="328"/>
        <v>77</v>
      </c>
      <c r="N759" s="423">
        <f t="shared" si="329"/>
        <v>525</v>
      </c>
    </row>
    <row r="760" spans="1:14" ht="16.5" thickBot="1">
      <c r="A760" s="903"/>
      <c r="B760" s="313" t="s">
        <v>22</v>
      </c>
      <c r="C760" s="1094">
        <f t="shared" si="330"/>
        <v>7</v>
      </c>
      <c r="D760" s="1098">
        <f t="shared" si="330"/>
        <v>2</v>
      </c>
      <c r="E760" s="430">
        <f t="shared" ref="E760:G760" si="332">E720+E724+E728+E732+E736+E740+E744+E748+E752+E756</f>
        <v>0</v>
      </c>
      <c r="F760" s="1094">
        <f t="shared" si="332"/>
        <v>0</v>
      </c>
      <c r="G760" s="1098">
        <f t="shared" si="332"/>
        <v>1</v>
      </c>
      <c r="H760" s="430"/>
      <c r="I760" s="427">
        <f t="shared" ref="I760:J760" si="333">+I720+I728+I732</f>
        <v>0</v>
      </c>
      <c r="J760" s="429">
        <f t="shared" si="333"/>
        <v>0</v>
      </c>
      <c r="K760" s="430"/>
      <c r="L760" s="427">
        <f t="shared" si="328"/>
        <v>7</v>
      </c>
      <c r="M760" s="428">
        <f t="shared" si="328"/>
        <v>3</v>
      </c>
      <c r="N760" s="429">
        <f t="shared" si="329"/>
        <v>10</v>
      </c>
    </row>
    <row r="761" spans="1:14">
      <c r="A761" s="89" t="s">
        <v>40</v>
      </c>
      <c r="B761" s="24"/>
      <c r="C761" s="25"/>
      <c r="D761" s="25"/>
      <c r="E761" s="25"/>
      <c r="F761" s="25"/>
      <c r="G761" s="25"/>
      <c r="H761" s="25"/>
      <c r="I761" s="25"/>
      <c r="J761" s="25"/>
      <c r="K761" s="25"/>
    </row>
    <row r="762" spans="1:14">
      <c r="A762" s="23"/>
      <c r="B762" s="24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</row>
    <row r="763" spans="1:14">
      <c r="A763" s="89" t="s">
        <v>115</v>
      </c>
      <c r="B763" s="24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</row>
    <row r="764" spans="1:14">
      <c r="A764" s="89" t="s">
        <v>116</v>
      </c>
      <c r="B764" s="24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</row>
    <row r="765" spans="1:14">
      <c r="A765" s="154" t="s">
        <v>123</v>
      </c>
      <c r="B765" s="24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</row>
    <row r="766" spans="1:14">
      <c r="A766" s="154" t="s">
        <v>152</v>
      </c>
      <c r="B766" s="24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</row>
    <row r="769" spans="1:14" ht="18.75">
      <c r="A769" s="1130" t="s">
        <v>26</v>
      </c>
      <c r="B769" s="1130"/>
      <c r="C769" s="1130"/>
      <c r="D769" s="1130"/>
      <c r="E769" s="1130"/>
      <c r="F769" s="1130"/>
      <c r="G769" s="1130"/>
      <c r="H769" s="1130"/>
      <c r="I769" s="1130"/>
      <c r="J769" s="1130"/>
      <c r="K769" s="1130"/>
      <c r="L769" s="1130"/>
      <c r="M769" s="1130"/>
      <c r="N769" s="1130"/>
    </row>
    <row r="770" spans="1:14" ht="16.5" thickBot="1">
      <c r="A770" s="1112" t="s">
        <v>27</v>
      </c>
      <c r="B770" s="1112"/>
      <c r="C770" s="1112"/>
      <c r="D770" s="1112"/>
      <c r="E770" s="1112"/>
      <c r="F770" s="1112"/>
      <c r="G770" s="1112"/>
      <c r="H770" s="1112"/>
      <c r="I770" s="1112"/>
      <c r="J770" s="1112"/>
      <c r="K770" s="1112"/>
      <c r="L770" s="1112"/>
      <c r="M770" s="1112"/>
      <c r="N770" s="1112"/>
    </row>
    <row r="771" spans="1:14" ht="24" thickBot="1">
      <c r="A771" s="1142" t="s">
        <v>52</v>
      </c>
      <c r="B771" s="1143"/>
      <c r="C771" s="1143"/>
      <c r="D771" s="1143"/>
      <c r="E771" s="1143"/>
      <c r="F771" s="1143"/>
      <c r="G771" s="1143"/>
      <c r="H771" s="1143"/>
      <c r="I771" s="1143"/>
      <c r="J771" s="1143"/>
      <c r="K771" s="1143"/>
      <c r="L771" s="1143"/>
      <c r="M771" s="1143"/>
      <c r="N771" s="1144"/>
    </row>
    <row r="772" spans="1:14" ht="16.5" thickBot="1">
      <c r="A772" s="33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</row>
    <row r="773" spans="1:14" ht="16.5">
      <c r="A773" s="40" t="s">
        <v>325</v>
      </c>
      <c r="B773" s="41"/>
      <c r="C773" s="41" t="s">
        <v>264</v>
      </c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35"/>
    </row>
    <row r="774" spans="1:14" ht="16.5">
      <c r="A774" s="265" t="s">
        <v>339</v>
      </c>
      <c r="B774" s="42"/>
      <c r="C774" s="42" t="s">
        <v>265</v>
      </c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240"/>
    </row>
    <row r="775" spans="1:14" ht="17.25" thickBot="1">
      <c r="A775" s="43" t="s">
        <v>334</v>
      </c>
      <c r="B775" s="44"/>
      <c r="C775" s="44" t="s">
        <v>290</v>
      </c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38"/>
    </row>
    <row r="776" spans="1:14" ht="16.5" thickBot="1">
      <c r="A776" s="33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</row>
    <row r="777" spans="1:14" ht="17.25" thickBot="1">
      <c r="A777" s="32"/>
      <c r="B777" s="32"/>
      <c r="C777" s="58" t="s">
        <v>332</v>
      </c>
      <c r="D777" s="59"/>
      <c r="E777" s="59"/>
      <c r="F777" s="59"/>
      <c r="G777" s="59" t="s">
        <v>306</v>
      </c>
      <c r="H777" s="59"/>
      <c r="I777" s="59"/>
      <c r="J777" s="59"/>
      <c r="K777" s="59"/>
      <c r="L777" s="130"/>
      <c r="M777" s="39"/>
      <c r="N777" s="32"/>
    </row>
    <row r="778" spans="1:14" ht="16.5" thickBot="1">
      <c r="A778" s="1"/>
    </row>
    <row r="779" spans="1:14" ht="19.5" thickBot="1">
      <c r="A779" s="6"/>
      <c r="B779" s="7"/>
      <c r="C779" s="1189" t="s">
        <v>42</v>
      </c>
      <c r="D779" s="1190"/>
      <c r="E779" s="60"/>
      <c r="F779" s="1140" t="s">
        <v>34</v>
      </c>
      <c r="G779" s="1141"/>
      <c r="H779" s="60"/>
      <c r="I779" s="1140" t="s">
        <v>35</v>
      </c>
      <c r="J779" s="1141"/>
      <c r="K779" s="60"/>
      <c r="L779" s="69"/>
      <c r="M779" s="70" t="s">
        <v>9</v>
      </c>
      <c r="N779" s="53"/>
    </row>
    <row r="780" spans="1:14" ht="48" thickBot="1">
      <c r="A780" s="90" t="s">
        <v>39</v>
      </c>
      <c r="B780" s="46"/>
      <c r="C780" s="54" t="s">
        <v>41</v>
      </c>
      <c r="D780" s="57" t="s">
        <v>32</v>
      </c>
      <c r="E780" s="50"/>
      <c r="F780" s="54" t="s">
        <v>15</v>
      </c>
      <c r="G780" s="57" t="s">
        <v>32</v>
      </c>
      <c r="H780" s="50"/>
      <c r="I780" s="54" t="s">
        <v>15</v>
      </c>
      <c r="J780" s="57" t="s">
        <v>32</v>
      </c>
      <c r="K780" s="50"/>
      <c r="L780" s="54" t="s">
        <v>15</v>
      </c>
      <c r="M780" s="56" t="s">
        <v>32</v>
      </c>
      <c r="N780" s="71" t="s">
        <v>9</v>
      </c>
    </row>
    <row r="781" spans="1:14" ht="16.5" thickBot="1">
      <c r="A781" s="20"/>
      <c r="E781" s="4"/>
      <c r="H781" s="4"/>
      <c r="K781" s="4"/>
    </row>
    <row r="782" spans="1:14">
      <c r="A782" s="1200" t="s">
        <v>845</v>
      </c>
      <c r="B782" s="308" t="s">
        <v>19</v>
      </c>
      <c r="C782" s="411">
        <v>140</v>
      </c>
      <c r="D782" s="412">
        <v>30</v>
      </c>
      <c r="E782" s="414"/>
      <c r="F782" s="411">
        <v>69</v>
      </c>
      <c r="G782" s="413">
        <v>0</v>
      </c>
      <c r="H782" s="414"/>
      <c r="I782" s="411"/>
      <c r="J782" s="413"/>
      <c r="K782" s="414"/>
      <c r="L782" s="415">
        <f>C782+F782+I782</f>
        <v>209</v>
      </c>
      <c r="M782" s="416">
        <f>D782+G782+J782</f>
        <v>30</v>
      </c>
      <c r="N782" s="417">
        <f>SUM(L782:M782)</f>
        <v>239</v>
      </c>
    </row>
    <row r="783" spans="1:14">
      <c r="A783" s="1201"/>
      <c r="B783" s="312" t="s">
        <v>21</v>
      </c>
      <c r="C783" s="418">
        <v>106</v>
      </c>
      <c r="D783" s="419">
        <v>22</v>
      </c>
      <c r="E783" s="414"/>
      <c r="F783" s="418">
        <v>49</v>
      </c>
      <c r="G783" s="420">
        <v>0</v>
      </c>
      <c r="H783" s="414"/>
      <c r="I783" s="418"/>
      <c r="J783" s="420"/>
      <c r="K783" s="414"/>
      <c r="L783" s="421">
        <f t="shared" ref="L783:M784" si="334">C783+F783+I783</f>
        <v>155</v>
      </c>
      <c r="M783" s="422">
        <f t="shared" si="334"/>
        <v>22</v>
      </c>
      <c r="N783" s="423">
        <f t="shared" ref="N783:N784" si="335">SUM(L783:M783)</f>
        <v>177</v>
      </c>
    </row>
    <row r="784" spans="1:14" ht="16.5" thickBot="1">
      <c r="A784" s="918" t="s">
        <v>844</v>
      </c>
      <c r="B784" s="313" t="s">
        <v>22</v>
      </c>
      <c r="C784" s="424">
        <v>0</v>
      </c>
      <c r="D784" s="425">
        <v>0</v>
      </c>
      <c r="E784" s="414"/>
      <c r="F784" s="424">
        <v>0</v>
      </c>
      <c r="G784" s="426">
        <v>0</v>
      </c>
      <c r="H784" s="414"/>
      <c r="I784" s="424"/>
      <c r="J784" s="426"/>
      <c r="K784" s="414"/>
      <c r="L784" s="427">
        <f t="shared" si="334"/>
        <v>0</v>
      </c>
      <c r="M784" s="428">
        <f t="shared" si="334"/>
        <v>0</v>
      </c>
      <c r="N784" s="429">
        <f t="shared" si="335"/>
        <v>0</v>
      </c>
    </row>
    <row r="785" spans="1:14" ht="16.5" thickBot="1">
      <c r="A785" s="14"/>
      <c r="C785" s="616"/>
      <c r="D785" s="616"/>
      <c r="E785" s="617"/>
      <c r="F785" s="616"/>
      <c r="G785" s="616"/>
      <c r="H785" s="617"/>
      <c r="I785" s="616"/>
      <c r="J785" s="616"/>
      <c r="K785" s="617"/>
      <c r="L785" s="616"/>
      <c r="M785" s="616"/>
      <c r="N785" s="616"/>
    </row>
    <row r="786" spans="1:14">
      <c r="A786" s="273"/>
      <c r="B786" s="84" t="s">
        <v>19</v>
      </c>
      <c r="C786" s="683"/>
      <c r="D786" s="684"/>
      <c r="E786" s="617"/>
      <c r="F786" s="683"/>
      <c r="G786" s="685"/>
      <c r="H786" s="617"/>
      <c r="I786" s="683"/>
      <c r="J786" s="685"/>
      <c r="K786" s="617"/>
      <c r="L786" s="235">
        <f t="shared" ref="L786:M788" si="336">C786+F786+I786</f>
        <v>0</v>
      </c>
      <c r="M786" s="236">
        <f t="shared" si="336"/>
        <v>0</v>
      </c>
      <c r="N786" s="237">
        <f t="shared" ref="N786:N788" si="337">SUM(L786:M786)</f>
        <v>0</v>
      </c>
    </row>
    <row r="787" spans="1:14">
      <c r="A787" s="680"/>
      <c r="B787" s="85" t="s">
        <v>21</v>
      </c>
      <c r="C787" s="686"/>
      <c r="D787" s="687"/>
      <c r="E787" s="617"/>
      <c r="F787" s="686"/>
      <c r="G787" s="688"/>
      <c r="H787" s="617"/>
      <c r="I787" s="686"/>
      <c r="J787" s="688"/>
      <c r="K787" s="617"/>
      <c r="L787" s="401">
        <f t="shared" si="336"/>
        <v>0</v>
      </c>
      <c r="M787" s="402">
        <f t="shared" si="336"/>
        <v>0</v>
      </c>
      <c r="N787" s="406">
        <f t="shared" si="337"/>
        <v>0</v>
      </c>
    </row>
    <row r="788" spans="1:14" ht="16.5" thickBot="1">
      <c r="A788" s="602"/>
      <c r="B788" s="86" t="s">
        <v>22</v>
      </c>
      <c r="C788" s="689"/>
      <c r="D788" s="690"/>
      <c r="E788" s="617"/>
      <c r="F788" s="689"/>
      <c r="G788" s="691"/>
      <c r="H788" s="617"/>
      <c r="I788" s="689"/>
      <c r="J788" s="691"/>
      <c r="K788" s="617"/>
      <c r="L788" s="403">
        <f t="shared" si="336"/>
        <v>0</v>
      </c>
      <c r="M788" s="404">
        <f t="shared" si="336"/>
        <v>0</v>
      </c>
      <c r="N788" s="407">
        <f t="shared" si="337"/>
        <v>0</v>
      </c>
    </row>
    <row r="789" spans="1:14" ht="16.5" thickBot="1">
      <c r="A789" s="20"/>
      <c r="C789" s="616"/>
      <c r="D789" s="616"/>
      <c r="E789" s="617"/>
      <c r="F789" s="616"/>
      <c r="G789" s="616"/>
      <c r="H789" s="617"/>
      <c r="I789" s="616"/>
      <c r="J789" s="616"/>
      <c r="K789" s="617"/>
      <c r="L789" s="616"/>
      <c r="M789" s="616"/>
      <c r="N789" s="616"/>
    </row>
    <row r="790" spans="1:14">
      <c r="A790" s="87"/>
      <c r="B790" s="84" t="s">
        <v>19</v>
      </c>
      <c r="C790" s="683"/>
      <c r="D790" s="684"/>
      <c r="E790" s="617"/>
      <c r="F790" s="683"/>
      <c r="G790" s="685"/>
      <c r="H790" s="617"/>
      <c r="I790" s="683"/>
      <c r="J790" s="685"/>
      <c r="K790" s="617"/>
      <c r="L790" s="235">
        <f t="shared" ref="L790:M792" si="338">C790+F790+I790</f>
        <v>0</v>
      </c>
      <c r="M790" s="236">
        <f t="shared" si="338"/>
        <v>0</v>
      </c>
      <c r="N790" s="237">
        <f t="shared" ref="N790:N792" si="339">SUM(L790:M790)</f>
        <v>0</v>
      </c>
    </row>
    <row r="791" spans="1:14">
      <c r="A791" s="82"/>
      <c r="B791" s="85" t="s">
        <v>21</v>
      </c>
      <c r="C791" s="686"/>
      <c r="D791" s="687"/>
      <c r="E791" s="617"/>
      <c r="F791" s="686"/>
      <c r="G791" s="688"/>
      <c r="H791" s="617"/>
      <c r="I791" s="686"/>
      <c r="J791" s="688"/>
      <c r="K791" s="617"/>
      <c r="L791" s="401">
        <f t="shared" si="338"/>
        <v>0</v>
      </c>
      <c r="M791" s="402">
        <f t="shared" si="338"/>
        <v>0</v>
      </c>
      <c r="N791" s="406">
        <f t="shared" si="339"/>
        <v>0</v>
      </c>
    </row>
    <row r="792" spans="1:14" ht="16.5" thickBot="1">
      <c r="A792" s="83"/>
      <c r="B792" s="86" t="s">
        <v>22</v>
      </c>
      <c r="C792" s="689"/>
      <c r="D792" s="690"/>
      <c r="E792" s="617"/>
      <c r="F792" s="689"/>
      <c r="G792" s="691"/>
      <c r="H792" s="617"/>
      <c r="I792" s="689"/>
      <c r="J792" s="691"/>
      <c r="K792" s="617"/>
      <c r="L792" s="403">
        <f t="shared" si="338"/>
        <v>0</v>
      </c>
      <c r="M792" s="404">
        <f t="shared" si="338"/>
        <v>0</v>
      </c>
      <c r="N792" s="407">
        <f t="shared" si="339"/>
        <v>0</v>
      </c>
    </row>
    <row r="793" spans="1:14" ht="16.5" thickBot="1">
      <c r="A793" s="20"/>
      <c r="C793" s="616"/>
      <c r="D793" s="616"/>
      <c r="E793" s="617"/>
      <c r="F793" s="616"/>
      <c r="G793" s="616"/>
      <c r="H793" s="617"/>
      <c r="I793" s="616"/>
      <c r="J793" s="616"/>
      <c r="K793" s="617"/>
      <c r="L793" s="616"/>
      <c r="M793" s="616"/>
      <c r="N793" s="616"/>
    </row>
    <row r="794" spans="1:14">
      <c r="A794" s="87"/>
      <c r="B794" s="84" t="s">
        <v>19</v>
      </c>
      <c r="C794" s="683"/>
      <c r="D794" s="684"/>
      <c r="E794" s="617"/>
      <c r="F794" s="683"/>
      <c r="G794" s="685"/>
      <c r="H794" s="617"/>
      <c r="I794" s="683"/>
      <c r="J794" s="685"/>
      <c r="K794" s="617"/>
      <c r="L794" s="235">
        <f t="shared" ref="L794:M796" si="340">C794+F794+I794</f>
        <v>0</v>
      </c>
      <c r="M794" s="236">
        <f t="shared" si="340"/>
        <v>0</v>
      </c>
      <c r="N794" s="237">
        <f t="shared" ref="N794:N796" si="341">SUM(L794:M794)</f>
        <v>0</v>
      </c>
    </row>
    <row r="795" spans="1:14">
      <c r="A795" s="82"/>
      <c r="B795" s="85" t="s">
        <v>21</v>
      </c>
      <c r="C795" s="686"/>
      <c r="D795" s="687"/>
      <c r="E795" s="617"/>
      <c r="F795" s="686"/>
      <c r="G795" s="688"/>
      <c r="H795" s="617"/>
      <c r="I795" s="686"/>
      <c r="J795" s="688"/>
      <c r="K795" s="617"/>
      <c r="L795" s="401">
        <f t="shared" si="340"/>
        <v>0</v>
      </c>
      <c r="M795" s="402">
        <f t="shared" si="340"/>
        <v>0</v>
      </c>
      <c r="N795" s="406">
        <f t="shared" si="341"/>
        <v>0</v>
      </c>
    </row>
    <row r="796" spans="1:14" ht="16.5" thickBot="1">
      <c r="A796" s="83"/>
      <c r="B796" s="86" t="s">
        <v>22</v>
      </c>
      <c r="C796" s="689"/>
      <c r="D796" s="690"/>
      <c r="E796" s="617"/>
      <c r="F796" s="689"/>
      <c r="G796" s="691"/>
      <c r="H796" s="617"/>
      <c r="I796" s="689"/>
      <c r="J796" s="691"/>
      <c r="K796" s="617"/>
      <c r="L796" s="403">
        <f t="shared" si="340"/>
        <v>0</v>
      </c>
      <c r="M796" s="404">
        <f t="shared" si="340"/>
        <v>0</v>
      </c>
      <c r="N796" s="407">
        <f t="shared" si="341"/>
        <v>0</v>
      </c>
    </row>
    <row r="797" spans="1:14" ht="16.5" thickBot="1">
      <c r="A797" s="20"/>
      <c r="C797" s="616"/>
      <c r="D797" s="616"/>
      <c r="E797" s="617"/>
      <c r="F797" s="616"/>
      <c r="G797" s="616"/>
      <c r="H797" s="617"/>
      <c r="I797" s="616"/>
      <c r="J797" s="616"/>
      <c r="K797" s="617"/>
      <c r="L797" s="616"/>
      <c r="M797" s="616"/>
      <c r="N797" s="616"/>
    </row>
    <row r="798" spans="1:14">
      <c r="A798" s="81"/>
      <c r="B798" s="84" t="s">
        <v>19</v>
      </c>
      <c r="C798" s="683"/>
      <c r="D798" s="684"/>
      <c r="E798" s="617"/>
      <c r="F798" s="683"/>
      <c r="G798" s="685"/>
      <c r="H798" s="617"/>
      <c r="I798" s="683"/>
      <c r="J798" s="685"/>
      <c r="K798" s="617"/>
      <c r="L798" s="235">
        <f>C798+F798+I798</f>
        <v>0</v>
      </c>
      <c r="M798" s="236">
        <f>D798+G798+J798</f>
        <v>0</v>
      </c>
      <c r="N798" s="237">
        <f>SUM(L798:M798)</f>
        <v>0</v>
      </c>
    </row>
    <row r="799" spans="1:14">
      <c r="A799" s="82"/>
      <c r="B799" s="85" t="s">
        <v>21</v>
      </c>
      <c r="C799" s="686"/>
      <c r="D799" s="687"/>
      <c r="E799" s="617"/>
      <c r="F799" s="686"/>
      <c r="G799" s="688"/>
      <c r="H799" s="617"/>
      <c r="I799" s="686"/>
      <c r="J799" s="688"/>
      <c r="K799" s="617"/>
      <c r="L799" s="401">
        <f t="shared" ref="L799:M800" si="342">C799+F799+I799</f>
        <v>0</v>
      </c>
      <c r="M799" s="402">
        <f t="shared" si="342"/>
        <v>0</v>
      </c>
      <c r="N799" s="406">
        <f t="shared" ref="N799:N800" si="343">SUM(L799:M799)</f>
        <v>0</v>
      </c>
    </row>
    <row r="800" spans="1:14" ht="16.5" thickBot="1">
      <c r="A800" s="83"/>
      <c r="B800" s="86" t="s">
        <v>22</v>
      </c>
      <c r="C800" s="689"/>
      <c r="D800" s="690"/>
      <c r="E800" s="617"/>
      <c r="F800" s="689"/>
      <c r="G800" s="691"/>
      <c r="H800" s="617"/>
      <c r="I800" s="689"/>
      <c r="J800" s="691"/>
      <c r="K800" s="617"/>
      <c r="L800" s="403">
        <f t="shared" si="342"/>
        <v>0</v>
      </c>
      <c r="M800" s="404">
        <f t="shared" si="342"/>
        <v>0</v>
      </c>
      <c r="N800" s="407">
        <f t="shared" si="343"/>
        <v>0</v>
      </c>
    </row>
    <row r="801" spans="1:14" ht="16.5" thickBot="1">
      <c r="A801" s="20"/>
      <c r="C801" s="616"/>
      <c r="D801" s="616"/>
      <c r="E801" s="617"/>
      <c r="F801" s="616"/>
      <c r="G801" s="616"/>
      <c r="H801" s="617"/>
      <c r="I801" s="616"/>
      <c r="J801" s="616"/>
      <c r="K801" s="617"/>
      <c r="L801" s="616"/>
      <c r="M801" s="616"/>
      <c r="N801" s="616"/>
    </row>
    <row r="802" spans="1:14">
      <c r="A802" s="81"/>
      <c r="B802" s="84" t="s">
        <v>19</v>
      </c>
      <c r="C802" s="683"/>
      <c r="D802" s="684"/>
      <c r="E802" s="617"/>
      <c r="F802" s="683"/>
      <c r="G802" s="685"/>
      <c r="H802" s="617"/>
      <c r="I802" s="683"/>
      <c r="J802" s="685"/>
      <c r="K802" s="617"/>
      <c r="L802" s="235">
        <f t="shared" ref="L802:M804" si="344">C802+F802+I802</f>
        <v>0</v>
      </c>
      <c r="M802" s="236">
        <f t="shared" si="344"/>
        <v>0</v>
      </c>
      <c r="N802" s="237">
        <f t="shared" ref="N802:N804" si="345">SUM(L802:M802)</f>
        <v>0</v>
      </c>
    </row>
    <row r="803" spans="1:14">
      <c r="A803" s="82"/>
      <c r="B803" s="85" t="s">
        <v>21</v>
      </c>
      <c r="C803" s="686"/>
      <c r="D803" s="687"/>
      <c r="E803" s="617"/>
      <c r="F803" s="686"/>
      <c r="G803" s="688"/>
      <c r="H803" s="617"/>
      <c r="I803" s="686"/>
      <c r="J803" s="688"/>
      <c r="K803" s="617"/>
      <c r="L803" s="401">
        <f t="shared" si="344"/>
        <v>0</v>
      </c>
      <c r="M803" s="402">
        <f t="shared" si="344"/>
        <v>0</v>
      </c>
      <c r="N803" s="406">
        <f t="shared" si="345"/>
        <v>0</v>
      </c>
    </row>
    <row r="804" spans="1:14" ht="16.5" thickBot="1">
      <c r="A804" s="83"/>
      <c r="B804" s="86" t="s">
        <v>22</v>
      </c>
      <c r="C804" s="689"/>
      <c r="D804" s="690"/>
      <c r="E804" s="617"/>
      <c r="F804" s="689"/>
      <c r="G804" s="691"/>
      <c r="H804" s="617"/>
      <c r="I804" s="689"/>
      <c r="J804" s="691"/>
      <c r="K804" s="617"/>
      <c r="L804" s="403">
        <f t="shared" si="344"/>
        <v>0</v>
      </c>
      <c r="M804" s="404">
        <f t="shared" si="344"/>
        <v>0</v>
      </c>
      <c r="N804" s="407">
        <f t="shared" si="345"/>
        <v>0</v>
      </c>
    </row>
    <row r="805" spans="1:14" ht="16.5" thickBot="1">
      <c r="A805" s="20"/>
      <c r="C805" s="616"/>
      <c r="D805" s="616"/>
      <c r="E805" s="617"/>
      <c r="F805" s="616"/>
      <c r="G805" s="616"/>
      <c r="H805" s="617"/>
      <c r="I805" s="616"/>
      <c r="J805" s="616"/>
      <c r="K805" s="617"/>
      <c r="L805" s="616"/>
      <c r="M805" s="616"/>
      <c r="N805" s="616"/>
    </row>
    <row r="806" spans="1:14">
      <c r="A806" s="87"/>
      <c r="B806" s="84" t="s">
        <v>19</v>
      </c>
      <c r="C806" s="683"/>
      <c r="D806" s="684"/>
      <c r="E806" s="617"/>
      <c r="F806" s="683"/>
      <c r="G806" s="685"/>
      <c r="H806" s="617"/>
      <c r="I806" s="683"/>
      <c r="J806" s="685"/>
      <c r="K806" s="617"/>
      <c r="L806" s="235">
        <f t="shared" ref="L806:M808" si="346">C806+F806+I806</f>
        <v>0</v>
      </c>
      <c r="M806" s="236">
        <f t="shared" si="346"/>
        <v>0</v>
      </c>
      <c r="N806" s="237">
        <f t="shared" ref="N806:N808" si="347">SUM(L806:M806)</f>
        <v>0</v>
      </c>
    </row>
    <row r="807" spans="1:14">
      <c r="A807" s="82"/>
      <c r="B807" s="85" t="s">
        <v>21</v>
      </c>
      <c r="C807" s="686"/>
      <c r="D807" s="687"/>
      <c r="E807" s="617"/>
      <c r="F807" s="686"/>
      <c r="G807" s="688"/>
      <c r="H807" s="617"/>
      <c r="I807" s="686"/>
      <c r="J807" s="688"/>
      <c r="K807" s="617"/>
      <c r="L807" s="401">
        <f t="shared" si="346"/>
        <v>0</v>
      </c>
      <c r="M807" s="402">
        <f t="shared" si="346"/>
        <v>0</v>
      </c>
      <c r="N807" s="406">
        <f t="shared" si="347"/>
        <v>0</v>
      </c>
    </row>
    <row r="808" spans="1:14" ht="16.5" thickBot="1">
      <c r="A808" s="83"/>
      <c r="B808" s="86" t="s">
        <v>22</v>
      </c>
      <c r="C808" s="689"/>
      <c r="D808" s="690"/>
      <c r="E808" s="617"/>
      <c r="F808" s="689"/>
      <c r="G808" s="691"/>
      <c r="H808" s="617"/>
      <c r="I808" s="689"/>
      <c r="J808" s="691"/>
      <c r="K808" s="617"/>
      <c r="L808" s="403">
        <f t="shared" si="346"/>
        <v>0</v>
      </c>
      <c r="M808" s="404">
        <f t="shared" si="346"/>
        <v>0</v>
      </c>
      <c r="N808" s="407">
        <f t="shared" si="347"/>
        <v>0</v>
      </c>
    </row>
    <row r="809" spans="1:14" ht="16.5" thickBot="1">
      <c r="A809" s="20"/>
      <c r="C809" s="616"/>
      <c r="D809" s="616"/>
      <c r="E809" s="617"/>
      <c r="F809" s="616"/>
      <c r="G809" s="616"/>
      <c r="H809" s="617"/>
      <c r="I809" s="616"/>
      <c r="J809" s="616"/>
      <c r="K809" s="617"/>
      <c r="L809" s="616"/>
      <c r="M809" s="616"/>
      <c r="N809" s="616"/>
    </row>
    <row r="810" spans="1:14">
      <c r="A810" s="87"/>
      <c r="B810" s="84" t="s">
        <v>19</v>
      </c>
      <c r="C810" s="683"/>
      <c r="D810" s="684"/>
      <c r="E810" s="617"/>
      <c r="F810" s="683"/>
      <c r="G810" s="685"/>
      <c r="H810" s="617"/>
      <c r="I810" s="683"/>
      <c r="J810" s="685"/>
      <c r="K810" s="617"/>
      <c r="L810" s="235">
        <f t="shared" ref="L810:M812" si="348">C810+F810+I810</f>
        <v>0</v>
      </c>
      <c r="M810" s="236">
        <f t="shared" si="348"/>
        <v>0</v>
      </c>
      <c r="N810" s="237">
        <f t="shared" ref="N810:N812" si="349">SUM(L810:M810)</f>
        <v>0</v>
      </c>
    </row>
    <row r="811" spans="1:14">
      <c r="A811" s="82"/>
      <c r="B811" s="85" t="s">
        <v>21</v>
      </c>
      <c r="C811" s="686"/>
      <c r="D811" s="687"/>
      <c r="E811" s="617"/>
      <c r="F811" s="686"/>
      <c r="G811" s="688"/>
      <c r="H811" s="617"/>
      <c r="I811" s="686"/>
      <c r="J811" s="688"/>
      <c r="K811" s="617"/>
      <c r="L811" s="401">
        <f t="shared" si="348"/>
        <v>0</v>
      </c>
      <c r="M811" s="402">
        <f t="shared" si="348"/>
        <v>0</v>
      </c>
      <c r="N811" s="406">
        <f t="shared" si="349"/>
        <v>0</v>
      </c>
    </row>
    <row r="812" spans="1:14" ht="16.5" thickBot="1">
      <c r="A812" s="83"/>
      <c r="B812" s="86" t="s">
        <v>22</v>
      </c>
      <c r="C812" s="689"/>
      <c r="D812" s="690"/>
      <c r="E812" s="617"/>
      <c r="F812" s="689"/>
      <c r="G812" s="691"/>
      <c r="H812" s="617"/>
      <c r="I812" s="689"/>
      <c r="J812" s="691"/>
      <c r="K812" s="617"/>
      <c r="L812" s="403">
        <f t="shared" si="348"/>
        <v>0</v>
      </c>
      <c r="M812" s="404">
        <f t="shared" si="348"/>
        <v>0</v>
      </c>
      <c r="N812" s="407">
        <f t="shared" si="349"/>
        <v>0</v>
      </c>
    </row>
    <row r="813" spans="1:14" ht="16.5" thickBot="1">
      <c r="A813" s="20"/>
      <c r="C813" s="616"/>
      <c r="D813" s="616"/>
      <c r="E813" s="617"/>
      <c r="F813" s="616"/>
      <c r="G813" s="616"/>
      <c r="H813" s="617"/>
      <c r="I813" s="616"/>
      <c r="J813" s="616"/>
      <c r="K813" s="617"/>
      <c r="L813" s="616"/>
      <c r="M813" s="616"/>
      <c r="N813" s="616"/>
    </row>
    <row r="814" spans="1:14">
      <c r="A814" s="87"/>
      <c r="B814" s="84" t="s">
        <v>19</v>
      </c>
      <c r="C814" s="235">
        <f t="shared" ref="C814:D816" si="350">+C782+C790+C794</f>
        <v>140</v>
      </c>
      <c r="D814" s="236">
        <f t="shared" si="350"/>
        <v>30</v>
      </c>
      <c r="E814" s="264"/>
      <c r="F814" s="235">
        <f t="shared" ref="F814:G816" si="351">+F782+F790+F794</f>
        <v>69</v>
      </c>
      <c r="G814" s="237">
        <f t="shared" si="351"/>
        <v>0</v>
      </c>
      <c r="H814" s="264"/>
      <c r="I814" s="235">
        <f t="shared" ref="I814:J816" si="352">+I782+I790+I794</f>
        <v>0</v>
      </c>
      <c r="J814" s="237">
        <f t="shared" si="352"/>
        <v>0</v>
      </c>
      <c r="K814" s="264"/>
      <c r="L814" s="235">
        <f t="shared" ref="L814:M816" si="353">C814+F814+I814</f>
        <v>209</v>
      </c>
      <c r="M814" s="236">
        <f t="shared" si="353"/>
        <v>30</v>
      </c>
      <c r="N814" s="237">
        <f t="shared" ref="N814:N816" si="354">SUM(L814:M814)</f>
        <v>239</v>
      </c>
    </row>
    <row r="815" spans="1:14">
      <c r="A815" s="88" t="s">
        <v>9</v>
      </c>
      <c r="B815" s="85" t="s">
        <v>21</v>
      </c>
      <c r="C815" s="401">
        <f t="shared" si="350"/>
        <v>106</v>
      </c>
      <c r="D815" s="402">
        <f t="shared" si="350"/>
        <v>22</v>
      </c>
      <c r="E815" s="264"/>
      <c r="F815" s="401">
        <f t="shared" si="351"/>
        <v>49</v>
      </c>
      <c r="G815" s="406">
        <f t="shared" si="351"/>
        <v>0</v>
      </c>
      <c r="H815" s="264"/>
      <c r="I815" s="401">
        <f t="shared" si="352"/>
        <v>0</v>
      </c>
      <c r="J815" s="406">
        <f t="shared" si="352"/>
        <v>0</v>
      </c>
      <c r="K815" s="264"/>
      <c r="L815" s="401">
        <f t="shared" si="353"/>
        <v>155</v>
      </c>
      <c r="M815" s="402">
        <f t="shared" si="353"/>
        <v>22</v>
      </c>
      <c r="N815" s="406">
        <f t="shared" si="354"/>
        <v>177</v>
      </c>
    </row>
    <row r="816" spans="1:14" ht="16.5" thickBot="1">
      <c r="A816" s="83"/>
      <c r="B816" s="86" t="s">
        <v>22</v>
      </c>
      <c r="C816" s="403">
        <f t="shared" si="350"/>
        <v>0</v>
      </c>
      <c r="D816" s="404">
        <f t="shared" si="350"/>
        <v>0</v>
      </c>
      <c r="E816" s="264"/>
      <c r="F816" s="403">
        <f t="shared" si="351"/>
        <v>0</v>
      </c>
      <c r="G816" s="407">
        <f t="shared" si="351"/>
        <v>0</v>
      </c>
      <c r="H816" s="264"/>
      <c r="I816" s="403">
        <f t="shared" si="352"/>
        <v>0</v>
      </c>
      <c r="J816" s="407">
        <f t="shared" si="352"/>
        <v>0</v>
      </c>
      <c r="K816" s="264"/>
      <c r="L816" s="403">
        <f t="shared" si="353"/>
        <v>0</v>
      </c>
      <c r="M816" s="404">
        <f t="shared" si="353"/>
        <v>0</v>
      </c>
      <c r="N816" s="407">
        <f t="shared" si="354"/>
        <v>0</v>
      </c>
    </row>
    <row r="817" spans="1:14">
      <c r="A817" s="89" t="s">
        <v>40</v>
      </c>
      <c r="B817" s="24"/>
      <c r="C817" s="264"/>
      <c r="D817" s="264"/>
      <c r="E817" s="264"/>
      <c r="F817" s="264"/>
      <c r="G817" s="264"/>
      <c r="H817" s="264"/>
      <c r="I817" s="264"/>
      <c r="J817" s="264"/>
      <c r="K817" s="264"/>
      <c r="L817" s="616"/>
      <c r="M817" s="616"/>
      <c r="N817" s="616"/>
    </row>
    <row r="818" spans="1:14" ht="16.5" thickBot="1">
      <c r="A818" s="89"/>
      <c r="B818" s="24"/>
      <c r="C818" s="264"/>
      <c r="D818" s="264"/>
      <c r="E818" s="264"/>
      <c r="F818" s="264"/>
      <c r="G818" s="264"/>
      <c r="H818" s="264"/>
      <c r="I818" s="264"/>
      <c r="J818" s="264"/>
      <c r="K818" s="264"/>
      <c r="L818" s="616"/>
      <c r="M818" s="616"/>
      <c r="N818" s="616"/>
    </row>
    <row r="819" spans="1:14">
      <c r="A819" s="1150" t="s">
        <v>352</v>
      </c>
      <c r="B819" s="756" t="s">
        <v>19</v>
      </c>
      <c r="C819" s="235">
        <f t="shared" ref="C819:D821" si="355">C696+C758+C814</f>
        <v>547</v>
      </c>
      <c r="D819" s="237">
        <f t="shared" si="355"/>
        <v>112</v>
      </c>
      <c r="E819" s="264"/>
      <c r="F819" s="235">
        <f t="shared" ref="F819:G821" si="356">F696+F758+F814</f>
        <v>399</v>
      </c>
      <c r="G819" s="237">
        <f t="shared" si="356"/>
        <v>66</v>
      </c>
      <c r="H819" s="264"/>
      <c r="I819" s="235">
        <f t="shared" ref="I819:J819" si="357">+I787+I795+I799</f>
        <v>0</v>
      </c>
      <c r="J819" s="237">
        <f t="shared" si="357"/>
        <v>0</v>
      </c>
      <c r="K819" s="264"/>
      <c r="L819" s="235">
        <f t="shared" ref="L819:L821" si="358">C819+F819+I819</f>
        <v>946</v>
      </c>
      <c r="M819" s="236">
        <f t="shared" ref="M819:M821" si="359">D819+G819+J819</f>
        <v>178</v>
      </c>
      <c r="N819" s="237">
        <f t="shared" ref="N819:N821" si="360">SUM(L819:M819)</f>
        <v>1124</v>
      </c>
    </row>
    <row r="820" spans="1:14">
      <c r="A820" s="1151"/>
      <c r="B820" s="681" t="s">
        <v>21</v>
      </c>
      <c r="C820" s="401">
        <f t="shared" si="355"/>
        <v>348</v>
      </c>
      <c r="D820" s="406">
        <f t="shared" si="355"/>
        <v>64</v>
      </c>
      <c r="E820" s="264"/>
      <c r="F820" s="401">
        <f t="shared" si="356"/>
        <v>285</v>
      </c>
      <c r="G820" s="406">
        <f t="shared" si="356"/>
        <v>37</v>
      </c>
      <c r="H820" s="264"/>
      <c r="I820" s="401">
        <f t="shared" ref="I820:J820" si="361">+I788+I796+I800</f>
        <v>0</v>
      </c>
      <c r="J820" s="406">
        <f t="shared" si="361"/>
        <v>0</v>
      </c>
      <c r="K820" s="264"/>
      <c r="L820" s="401">
        <f t="shared" si="358"/>
        <v>633</v>
      </c>
      <c r="M820" s="402">
        <f t="shared" si="359"/>
        <v>101</v>
      </c>
      <c r="N820" s="406">
        <f t="shared" si="360"/>
        <v>734</v>
      </c>
    </row>
    <row r="821" spans="1:14" ht="16.5" thickBot="1">
      <c r="A821" s="1152"/>
      <c r="B821" s="682" t="s">
        <v>22</v>
      </c>
      <c r="C821" s="763">
        <f t="shared" si="355"/>
        <v>7</v>
      </c>
      <c r="D821" s="599">
        <f t="shared" si="355"/>
        <v>2</v>
      </c>
      <c r="E821" s="264"/>
      <c r="F821" s="763">
        <f t="shared" si="356"/>
        <v>0</v>
      </c>
      <c r="G821" s="599">
        <f t="shared" si="356"/>
        <v>1</v>
      </c>
      <c r="H821" s="264"/>
      <c r="I821" s="403">
        <f t="shared" ref="I821:J821" si="362">+I789+I797+I801</f>
        <v>0</v>
      </c>
      <c r="J821" s="407">
        <f t="shared" si="362"/>
        <v>0</v>
      </c>
      <c r="K821" s="264"/>
      <c r="L821" s="403">
        <f t="shared" si="358"/>
        <v>7</v>
      </c>
      <c r="M821" s="404">
        <f t="shared" si="359"/>
        <v>3</v>
      </c>
      <c r="N821" s="407">
        <f t="shared" si="360"/>
        <v>10</v>
      </c>
    </row>
    <row r="822" spans="1:14">
      <c r="A822" s="89" t="s">
        <v>40</v>
      </c>
      <c r="B822" s="24"/>
      <c r="C822" s="25"/>
      <c r="D822" s="25"/>
      <c r="E822" s="25"/>
      <c r="F822" s="25"/>
      <c r="G822" s="25"/>
      <c r="H822" s="25"/>
      <c r="I822" s="25"/>
      <c r="J822" s="25"/>
      <c r="K822" s="25"/>
    </row>
    <row r="823" spans="1:14">
      <c r="A823" s="89"/>
      <c r="B823" s="24"/>
      <c r="C823" s="25"/>
      <c r="D823" s="25"/>
      <c r="E823" s="25"/>
      <c r="F823" s="25"/>
      <c r="G823" s="25"/>
      <c r="H823" s="25"/>
      <c r="I823" s="25"/>
      <c r="J823" s="25"/>
      <c r="K823" s="25"/>
    </row>
    <row r="824" spans="1:14">
      <c r="A824" s="89" t="s">
        <v>115</v>
      </c>
      <c r="B824" s="24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</row>
    <row r="825" spans="1:14">
      <c r="A825" s="89" t="s">
        <v>116</v>
      </c>
      <c r="B825" s="24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</row>
    <row r="826" spans="1:14">
      <c r="A826" s="154" t="s">
        <v>123</v>
      </c>
      <c r="B826" s="24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</row>
    <row r="827" spans="1:14">
      <c r="A827" s="154" t="s">
        <v>152</v>
      </c>
      <c r="B827" s="24"/>
      <c r="C827" s="25"/>
      <c r="D827" s="25"/>
      <c r="E827" s="25"/>
      <c r="F827" s="25"/>
      <c r="G827" s="25"/>
      <c r="H827" s="25"/>
      <c r="I827" s="25"/>
    </row>
    <row r="829" spans="1:14" ht="18.75">
      <c r="A829" s="1130" t="s">
        <v>26</v>
      </c>
      <c r="B829" s="1130"/>
      <c r="C829" s="1130"/>
      <c r="D829" s="1130"/>
      <c r="E829" s="1130"/>
      <c r="F829" s="1130"/>
      <c r="G829" s="1130"/>
      <c r="H829" s="1130"/>
      <c r="I829" s="1130"/>
      <c r="J829" s="1130"/>
      <c r="K829" s="1130"/>
      <c r="L829" s="1130"/>
      <c r="M829" s="1130"/>
      <c r="N829" s="1130"/>
    </row>
    <row r="830" spans="1:14" ht="16.5" thickBot="1">
      <c r="A830" s="1112" t="s">
        <v>27</v>
      </c>
      <c r="B830" s="1112"/>
      <c r="C830" s="1112"/>
      <c r="D830" s="1112"/>
      <c r="E830" s="1112"/>
      <c r="F830" s="1112"/>
      <c r="G830" s="1112"/>
      <c r="H830" s="1112"/>
      <c r="I830" s="1112"/>
      <c r="J830" s="1112"/>
      <c r="K830" s="1112"/>
      <c r="L830" s="1112"/>
      <c r="M830" s="1112"/>
      <c r="N830" s="1112"/>
    </row>
    <row r="831" spans="1:14" ht="24" thickBot="1">
      <c r="A831" s="1142" t="s">
        <v>52</v>
      </c>
      <c r="B831" s="1143"/>
      <c r="C831" s="1143"/>
      <c r="D831" s="1143"/>
      <c r="E831" s="1143"/>
      <c r="F831" s="1143"/>
      <c r="G831" s="1143"/>
      <c r="H831" s="1143"/>
      <c r="I831" s="1143"/>
      <c r="J831" s="1143"/>
      <c r="K831" s="1143"/>
      <c r="L831" s="1143"/>
      <c r="M831" s="1143"/>
      <c r="N831" s="1144"/>
    </row>
    <row r="832" spans="1:14" ht="16.5" thickBot="1">
      <c r="A832" s="33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</row>
    <row r="833" spans="1:14" ht="16.5">
      <c r="A833" s="40" t="s">
        <v>325</v>
      </c>
      <c r="B833" s="41"/>
      <c r="C833" s="41" t="s">
        <v>539</v>
      </c>
      <c r="D833" s="41"/>
      <c r="E833" s="41"/>
      <c r="F833" s="41"/>
      <c r="G833" s="41"/>
      <c r="H833" s="41"/>
      <c r="I833" s="41"/>
      <c r="J833" s="41"/>
      <c r="K833" s="41"/>
      <c r="L833" s="34"/>
      <c r="M833" s="34"/>
      <c r="N833" s="35"/>
    </row>
    <row r="834" spans="1:14" ht="16.5">
      <c r="A834" s="623" t="s">
        <v>786</v>
      </c>
      <c r="B834" s="42"/>
      <c r="C834" s="624" t="s">
        <v>787</v>
      </c>
      <c r="D834" s="42"/>
      <c r="E834" s="42"/>
      <c r="F834" s="42"/>
      <c r="G834" s="42"/>
      <c r="H834" s="42"/>
      <c r="I834" s="42"/>
      <c r="J834" s="42"/>
      <c r="K834" s="42"/>
      <c r="L834" s="36"/>
      <c r="M834" s="36"/>
      <c r="N834" s="240"/>
    </row>
    <row r="835" spans="1:14" ht="17.25" thickBot="1">
      <c r="A835" s="43" t="s">
        <v>783</v>
      </c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37"/>
      <c r="M835" s="37"/>
      <c r="N835" s="38"/>
    </row>
    <row r="836" spans="1:14" ht="16.5" thickBot="1">
      <c r="A836" s="33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</row>
    <row r="837" spans="1:14" ht="17.25" thickBot="1">
      <c r="A837" s="32"/>
      <c r="B837" s="32"/>
      <c r="C837" s="58" t="s">
        <v>346</v>
      </c>
      <c r="D837" s="59"/>
      <c r="E837" s="59"/>
      <c r="F837" s="398"/>
      <c r="G837" s="59"/>
      <c r="H837" s="59"/>
      <c r="I837" s="59"/>
      <c r="J837" s="59"/>
      <c r="K837" s="59"/>
      <c r="L837" s="130"/>
      <c r="M837" s="39"/>
      <c r="N837" s="32"/>
    </row>
    <row r="838" spans="1:14" ht="16.5" thickBot="1">
      <c r="A838" s="1"/>
    </row>
    <row r="839" spans="1:14" ht="19.5" thickBot="1">
      <c r="A839" s="6"/>
      <c r="B839" s="7"/>
      <c r="C839" s="1189" t="s">
        <v>42</v>
      </c>
      <c r="D839" s="1190"/>
      <c r="E839" s="60"/>
      <c r="F839" s="1140" t="s">
        <v>34</v>
      </c>
      <c r="G839" s="1141"/>
      <c r="H839" s="60"/>
      <c r="I839" s="1140" t="s">
        <v>35</v>
      </c>
      <c r="J839" s="1141"/>
      <c r="K839" s="60"/>
      <c r="L839" s="69"/>
      <c r="M839" s="70" t="s">
        <v>9</v>
      </c>
      <c r="N839" s="53"/>
    </row>
    <row r="840" spans="1:14" ht="48" thickBot="1">
      <c r="A840" s="90" t="s">
        <v>39</v>
      </c>
      <c r="B840" s="46"/>
      <c r="C840" s="54" t="s">
        <v>41</v>
      </c>
      <c r="D840" s="57" t="s">
        <v>32</v>
      </c>
      <c r="E840" s="50"/>
      <c r="F840" s="54" t="s">
        <v>15</v>
      </c>
      <c r="G840" s="57" t="s">
        <v>32</v>
      </c>
      <c r="H840" s="50"/>
      <c r="I840" s="54" t="s">
        <v>15</v>
      </c>
      <c r="J840" s="57" t="s">
        <v>32</v>
      </c>
      <c r="K840" s="50"/>
      <c r="L840" s="54" t="s">
        <v>15</v>
      </c>
      <c r="M840" s="56" t="s">
        <v>32</v>
      </c>
      <c r="N840" s="71" t="s">
        <v>9</v>
      </c>
    </row>
    <row r="841" spans="1:14" ht="16.5" thickBot="1">
      <c r="A841" s="20"/>
      <c r="E841" s="4"/>
      <c r="H841" s="4"/>
      <c r="K841" s="4"/>
    </row>
    <row r="842" spans="1:14">
      <c r="A842" s="81"/>
      <c r="B842" s="84" t="s">
        <v>19</v>
      </c>
      <c r="C842" s="235">
        <v>48</v>
      </c>
      <c r="D842" s="237">
        <v>57</v>
      </c>
      <c r="E842" s="264"/>
      <c r="F842" s="235">
        <v>74</v>
      </c>
      <c r="G842" s="237">
        <v>16</v>
      </c>
      <c r="H842" s="617"/>
      <c r="I842" s="683"/>
      <c r="J842" s="685"/>
      <c r="K842" s="617"/>
      <c r="L842" s="235">
        <f>C842+F842+I842</f>
        <v>122</v>
      </c>
      <c r="M842" s="236">
        <f>D842+G842+J842</f>
        <v>73</v>
      </c>
      <c r="N842" s="237">
        <f>SUM(L842:M842)</f>
        <v>195</v>
      </c>
    </row>
    <row r="843" spans="1:14">
      <c r="A843" s="275" t="s">
        <v>541</v>
      </c>
      <c r="B843" s="85" t="s">
        <v>21</v>
      </c>
      <c r="C843" s="401">
        <v>31</v>
      </c>
      <c r="D843" s="406">
        <v>37</v>
      </c>
      <c r="E843" s="264"/>
      <c r="F843" s="401">
        <v>54</v>
      </c>
      <c r="G843" s="406">
        <v>7</v>
      </c>
      <c r="H843" s="617"/>
      <c r="I843" s="686"/>
      <c r="J843" s="688"/>
      <c r="K843" s="617"/>
      <c r="L843" s="401">
        <f t="shared" ref="L843:M844" si="363">C843+F843+I843</f>
        <v>85</v>
      </c>
      <c r="M843" s="402">
        <f t="shared" si="363"/>
        <v>44</v>
      </c>
      <c r="N843" s="406">
        <f t="shared" ref="N843:N844" si="364">SUM(L843:M843)</f>
        <v>129</v>
      </c>
    </row>
    <row r="844" spans="1:14" ht="16.5" thickBot="1">
      <c r="A844" s="83"/>
      <c r="B844" s="86" t="s">
        <v>22</v>
      </c>
      <c r="C844" s="403">
        <v>0</v>
      </c>
      <c r="D844" s="407">
        <v>0</v>
      </c>
      <c r="E844" s="264">
        <v>0</v>
      </c>
      <c r="F844" s="403">
        <v>0</v>
      </c>
      <c r="G844" s="774">
        <v>0</v>
      </c>
      <c r="H844" s="617"/>
      <c r="I844" s="689"/>
      <c r="J844" s="691"/>
      <c r="K844" s="617"/>
      <c r="L844" s="403">
        <f t="shared" si="363"/>
        <v>0</v>
      </c>
      <c r="M844" s="404">
        <f t="shared" si="363"/>
        <v>0</v>
      </c>
      <c r="N844" s="407">
        <f t="shared" si="364"/>
        <v>0</v>
      </c>
    </row>
    <row r="845" spans="1:14" ht="16.5" thickBot="1">
      <c r="A845" s="20"/>
      <c r="C845" s="616"/>
      <c r="D845" s="616"/>
      <c r="E845" s="617"/>
      <c r="F845" s="616"/>
      <c r="G845" s="616"/>
      <c r="H845" s="617"/>
      <c r="I845" s="616"/>
      <c r="J845" s="616"/>
      <c r="K845" s="617"/>
      <c r="L845" s="616"/>
      <c r="M845" s="616"/>
      <c r="N845" s="616"/>
    </row>
    <row r="846" spans="1:14">
      <c r="A846" s="81"/>
      <c r="B846" s="756" t="s">
        <v>19</v>
      </c>
      <c r="C846" s="778">
        <v>0</v>
      </c>
      <c r="D846" s="826">
        <v>0</v>
      </c>
      <c r="E846" s="264"/>
      <c r="F846" s="235">
        <v>0</v>
      </c>
      <c r="G846" s="237">
        <v>3</v>
      </c>
      <c r="H846" s="617"/>
      <c r="I846" s="683"/>
      <c r="J846" s="685"/>
      <c r="K846" s="617"/>
      <c r="L846" s="235">
        <f t="shared" ref="L846:M848" si="365">C846+F846+I846</f>
        <v>0</v>
      </c>
      <c r="M846" s="236">
        <f t="shared" si="365"/>
        <v>3</v>
      </c>
      <c r="N846" s="237">
        <f t="shared" ref="N846:N848" si="366">SUM(L846:M846)</f>
        <v>3</v>
      </c>
    </row>
    <row r="847" spans="1:14">
      <c r="A847" s="275" t="s">
        <v>542</v>
      </c>
      <c r="B847" s="681" t="s">
        <v>21</v>
      </c>
      <c r="C847" s="401">
        <v>0</v>
      </c>
      <c r="D847" s="406">
        <v>0</v>
      </c>
      <c r="E847" s="264"/>
      <c r="F847" s="401">
        <v>0</v>
      </c>
      <c r="G847" s="406">
        <v>2</v>
      </c>
      <c r="H847" s="617"/>
      <c r="I847" s="686"/>
      <c r="J847" s="688"/>
      <c r="K847" s="617"/>
      <c r="L847" s="401">
        <f t="shared" si="365"/>
        <v>0</v>
      </c>
      <c r="M847" s="402">
        <f t="shared" si="365"/>
        <v>2</v>
      </c>
      <c r="N847" s="406">
        <f t="shared" si="366"/>
        <v>2</v>
      </c>
    </row>
    <row r="848" spans="1:14" ht="16.5" thickBot="1">
      <c r="A848" s="83"/>
      <c r="B848" s="682" t="s">
        <v>22</v>
      </c>
      <c r="C848" s="763">
        <v>0</v>
      </c>
      <c r="D848" s="764">
        <v>0</v>
      </c>
      <c r="E848" s="264"/>
      <c r="F848" s="403">
        <v>0</v>
      </c>
      <c r="G848" s="407">
        <v>0</v>
      </c>
      <c r="H848" s="617"/>
      <c r="I848" s="689"/>
      <c r="J848" s="691"/>
      <c r="K848" s="617"/>
      <c r="L848" s="403">
        <f t="shared" si="365"/>
        <v>0</v>
      </c>
      <c r="M848" s="404">
        <f t="shared" si="365"/>
        <v>0</v>
      </c>
      <c r="N848" s="407">
        <f t="shared" si="366"/>
        <v>0</v>
      </c>
    </row>
    <row r="849" spans="1:14" ht="16.5" thickBot="1">
      <c r="A849" s="20"/>
      <c r="C849" s="349"/>
      <c r="D849" s="349"/>
      <c r="E849" s="264"/>
      <c r="F849" s="349"/>
      <c r="G849" s="349"/>
      <c r="H849" s="617"/>
      <c r="I849" s="616"/>
      <c r="J849" s="616"/>
      <c r="K849" s="617"/>
      <c r="L849" s="616"/>
      <c r="M849" s="616"/>
      <c r="N849" s="616"/>
    </row>
    <row r="850" spans="1:14">
      <c r="A850" s="87"/>
      <c r="B850" s="84" t="s">
        <v>19</v>
      </c>
      <c r="C850" s="235">
        <v>107</v>
      </c>
      <c r="D850" s="236">
        <v>18</v>
      </c>
      <c r="E850" s="264"/>
      <c r="F850" s="235">
        <v>0</v>
      </c>
      <c r="G850" s="237">
        <v>0</v>
      </c>
      <c r="H850" s="617"/>
      <c r="I850" s="683"/>
      <c r="J850" s="685"/>
      <c r="K850" s="617"/>
      <c r="L850" s="235">
        <f t="shared" ref="L850:M852" si="367">C850+F850+I850</f>
        <v>107</v>
      </c>
      <c r="M850" s="236">
        <f t="shared" si="367"/>
        <v>18</v>
      </c>
      <c r="N850" s="237">
        <f t="shared" ref="N850:N852" si="368">SUM(L850:M850)</f>
        <v>125</v>
      </c>
    </row>
    <row r="851" spans="1:14">
      <c r="A851" s="275" t="s">
        <v>543</v>
      </c>
      <c r="B851" s="85" t="s">
        <v>21</v>
      </c>
      <c r="C851" s="401">
        <v>72</v>
      </c>
      <c r="D851" s="402">
        <v>11</v>
      </c>
      <c r="E851" s="264"/>
      <c r="F851" s="401">
        <v>0</v>
      </c>
      <c r="G851" s="406">
        <v>0</v>
      </c>
      <c r="H851" s="617"/>
      <c r="I851" s="686"/>
      <c r="J851" s="688"/>
      <c r="K851" s="617"/>
      <c r="L851" s="401">
        <f t="shared" si="367"/>
        <v>72</v>
      </c>
      <c r="M851" s="402">
        <f t="shared" si="367"/>
        <v>11</v>
      </c>
      <c r="N851" s="406">
        <f t="shared" si="368"/>
        <v>83</v>
      </c>
    </row>
    <row r="852" spans="1:14" ht="16.5" thickBot="1">
      <c r="A852" s="83"/>
      <c r="B852" s="86" t="s">
        <v>22</v>
      </c>
      <c r="C852" s="403">
        <v>0</v>
      </c>
      <c r="D852" s="404">
        <v>0</v>
      </c>
      <c r="E852" s="264"/>
      <c r="F852" s="763">
        <v>0</v>
      </c>
      <c r="G852" s="764">
        <v>0</v>
      </c>
      <c r="H852" s="617"/>
      <c r="I852" s="689"/>
      <c r="J852" s="691"/>
      <c r="K852" s="617"/>
      <c r="L852" s="403">
        <f t="shared" si="367"/>
        <v>0</v>
      </c>
      <c r="M852" s="404">
        <f t="shared" si="367"/>
        <v>0</v>
      </c>
      <c r="N852" s="407">
        <f t="shared" si="368"/>
        <v>0</v>
      </c>
    </row>
    <row r="853" spans="1:14" ht="16.5" thickBot="1">
      <c r="A853" s="20"/>
      <c r="C853" s="616"/>
      <c r="D853" s="616"/>
      <c r="E853" s="617"/>
      <c r="F853" s="616"/>
      <c r="G853" s="616"/>
      <c r="H853" s="617"/>
      <c r="I853" s="616"/>
      <c r="J853" s="616"/>
      <c r="K853" s="617"/>
      <c r="L853" s="616"/>
      <c r="M853" s="616"/>
      <c r="N853" s="616"/>
    </row>
    <row r="854" spans="1:14">
      <c r="A854" s="87"/>
      <c r="B854" s="84" t="s">
        <v>19</v>
      </c>
      <c r="C854" s="235">
        <v>59</v>
      </c>
      <c r="D854" s="236">
        <v>0</v>
      </c>
      <c r="E854" s="264"/>
      <c r="F854" s="235">
        <v>0</v>
      </c>
      <c r="G854" s="237">
        <v>0</v>
      </c>
      <c r="H854" s="617"/>
      <c r="I854" s="683"/>
      <c r="J854" s="685"/>
      <c r="K854" s="617"/>
      <c r="L854" s="235">
        <f t="shared" ref="L854:M856" si="369">C854+F854+I854</f>
        <v>59</v>
      </c>
      <c r="M854" s="236">
        <f t="shared" si="369"/>
        <v>0</v>
      </c>
      <c r="N854" s="237">
        <f t="shared" ref="N854:N856" si="370">SUM(L854:M854)</f>
        <v>59</v>
      </c>
    </row>
    <row r="855" spans="1:14">
      <c r="A855" s="275" t="s">
        <v>544</v>
      </c>
      <c r="B855" s="85" t="s">
        <v>21</v>
      </c>
      <c r="C855" s="401">
        <v>24</v>
      </c>
      <c r="D855" s="402">
        <v>0</v>
      </c>
      <c r="E855" s="264"/>
      <c r="F855" s="401">
        <v>0</v>
      </c>
      <c r="G855" s="406">
        <v>0</v>
      </c>
      <c r="H855" s="617"/>
      <c r="I855" s="686"/>
      <c r="J855" s="688"/>
      <c r="K855" s="617"/>
      <c r="L855" s="401">
        <f t="shared" si="369"/>
        <v>24</v>
      </c>
      <c r="M855" s="402">
        <f t="shared" si="369"/>
        <v>0</v>
      </c>
      <c r="N855" s="406">
        <f t="shared" si="370"/>
        <v>24</v>
      </c>
    </row>
    <row r="856" spans="1:14" ht="16.5" thickBot="1">
      <c r="A856" s="83"/>
      <c r="B856" s="86" t="s">
        <v>22</v>
      </c>
      <c r="C856" s="403">
        <v>0</v>
      </c>
      <c r="D856" s="404">
        <v>0</v>
      </c>
      <c r="E856" s="264"/>
      <c r="F856" s="403">
        <v>0</v>
      </c>
      <c r="G856" s="407">
        <v>0</v>
      </c>
      <c r="H856" s="617"/>
      <c r="I856" s="689"/>
      <c r="J856" s="691"/>
      <c r="K856" s="617"/>
      <c r="L856" s="403">
        <f t="shared" si="369"/>
        <v>0</v>
      </c>
      <c r="M856" s="404">
        <f t="shared" si="369"/>
        <v>0</v>
      </c>
      <c r="N856" s="407">
        <f t="shared" si="370"/>
        <v>0</v>
      </c>
    </row>
    <row r="857" spans="1:14" ht="16.5" thickBot="1">
      <c r="A857" s="20"/>
      <c r="C857" s="616"/>
      <c r="D857" s="616"/>
      <c r="E857" s="617"/>
      <c r="F857" s="616"/>
      <c r="G857" s="616"/>
      <c r="H857" s="617"/>
      <c r="I857" s="616"/>
      <c r="J857" s="616"/>
      <c r="K857" s="617"/>
      <c r="L857" s="616"/>
      <c r="M857" s="616"/>
      <c r="N857" s="616"/>
    </row>
    <row r="858" spans="1:14">
      <c r="A858" s="81"/>
      <c r="B858" s="84" t="s">
        <v>19</v>
      </c>
      <c r="C858" s="235">
        <v>58</v>
      </c>
      <c r="D858" s="236">
        <v>13</v>
      </c>
      <c r="E858" s="617"/>
      <c r="F858" s="778">
        <v>0</v>
      </c>
      <c r="G858" s="826">
        <v>0</v>
      </c>
      <c r="H858" s="617"/>
      <c r="I858" s="683"/>
      <c r="J858" s="685"/>
      <c r="K858" s="617"/>
      <c r="L858" s="235">
        <f>C858+F858+I858</f>
        <v>58</v>
      </c>
      <c r="M858" s="236">
        <f>D858+G858+J858</f>
        <v>13</v>
      </c>
      <c r="N858" s="237">
        <f>SUM(L858:M858)</f>
        <v>71</v>
      </c>
    </row>
    <row r="859" spans="1:14">
      <c r="A859" s="275" t="s">
        <v>545</v>
      </c>
      <c r="B859" s="85" t="s">
        <v>21</v>
      </c>
      <c r="C859" s="401">
        <v>28</v>
      </c>
      <c r="D859" s="402">
        <v>5</v>
      </c>
      <c r="E859" s="617"/>
      <c r="F859" s="401">
        <v>0</v>
      </c>
      <c r="G859" s="406">
        <v>0</v>
      </c>
      <c r="H859" s="617"/>
      <c r="I859" s="686"/>
      <c r="J859" s="688"/>
      <c r="K859" s="617"/>
      <c r="L859" s="401">
        <f t="shared" ref="L859:M860" si="371">C859+F859+I859</f>
        <v>28</v>
      </c>
      <c r="M859" s="402">
        <f t="shared" si="371"/>
        <v>5</v>
      </c>
      <c r="N859" s="406">
        <f t="shared" ref="N859:N860" si="372">SUM(L859:M859)</f>
        <v>33</v>
      </c>
    </row>
    <row r="860" spans="1:14" ht="16.5" thickBot="1">
      <c r="A860" s="83"/>
      <c r="B860" s="86" t="s">
        <v>22</v>
      </c>
      <c r="C860" s="403">
        <v>0</v>
      </c>
      <c r="D860" s="404">
        <v>0</v>
      </c>
      <c r="E860" s="617"/>
      <c r="F860" s="763">
        <v>0</v>
      </c>
      <c r="G860" s="764">
        <v>0</v>
      </c>
      <c r="H860" s="617"/>
      <c r="I860" s="689"/>
      <c r="J860" s="691"/>
      <c r="K860" s="617"/>
      <c r="L860" s="403">
        <f t="shared" si="371"/>
        <v>0</v>
      </c>
      <c r="M860" s="404">
        <f t="shared" si="371"/>
        <v>0</v>
      </c>
      <c r="N860" s="407">
        <f t="shared" si="372"/>
        <v>0</v>
      </c>
    </row>
    <row r="861" spans="1:14" ht="16.5" thickBot="1">
      <c r="A861" s="20"/>
      <c r="C861" s="616"/>
      <c r="D861" s="616"/>
      <c r="E861" s="617"/>
      <c r="F861" s="616"/>
      <c r="G861" s="616"/>
      <c r="H861" s="617"/>
      <c r="I861" s="616"/>
      <c r="J861" s="616"/>
      <c r="K861" s="617"/>
      <c r="L861" s="616"/>
      <c r="M861" s="616"/>
      <c r="N861" s="616"/>
    </row>
    <row r="862" spans="1:14">
      <c r="A862" s="81"/>
      <c r="B862" s="756" t="s">
        <v>19</v>
      </c>
      <c r="C862" s="778">
        <v>0</v>
      </c>
      <c r="D862" s="826">
        <v>0</v>
      </c>
      <c r="E862" s="617"/>
      <c r="F862" s="235">
        <v>106</v>
      </c>
      <c r="G862" s="237">
        <v>30</v>
      </c>
      <c r="H862" s="617"/>
      <c r="I862" s="683"/>
      <c r="J862" s="685"/>
      <c r="K862" s="617"/>
      <c r="L862" s="235">
        <f t="shared" ref="L862:M864" si="373">C862+F862+I862</f>
        <v>106</v>
      </c>
      <c r="M862" s="236">
        <f t="shared" si="373"/>
        <v>30</v>
      </c>
      <c r="N862" s="237">
        <f t="shared" ref="N862:N864" si="374">SUM(L862:M862)</f>
        <v>136</v>
      </c>
    </row>
    <row r="863" spans="1:14">
      <c r="A863" s="275" t="s">
        <v>546</v>
      </c>
      <c r="B863" s="681" t="s">
        <v>21</v>
      </c>
      <c r="C863" s="401">
        <v>0</v>
      </c>
      <c r="D863" s="406">
        <v>0</v>
      </c>
      <c r="E863" s="617"/>
      <c r="F863" s="401">
        <v>64</v>
      </c>
      <c r="G863" s="406">
        <v>19</v>
      </c>
      <c r="H863" s="617"/>
      <c r="I863" s="686"/>
      <c r="J863" s="688"/>
      <c r="K863" s="617"/>
      <c r="L863" s="401">
        <f t="shared" si="373"/>
        <v>64</v>
      </c>
      <c r="M863" s="402">
        <f t="shared" si="373"/>
        <v>19</v>
      </c>
      <c r="N863" s="406">
        <f t="shared" si="374"/>
        <v>83</v>
      </c>
    </row>
    <row r="864" spans="1:14" ht="16.5" thickBot="1">
      <c r="A864" s="83"/>
      <c r="B864" s="682" t="s">
        <v>22</v>
      </c>
      <c r="C864" s="763">
        <v>0</v>
      </c>
      <c r="D864" s="764">
        <v>0</v>
      </c>
      <c r="E864" s="617"/>
      <c r="F864" s="403">
        <v>0</v>
      </c>
      <c r="G864" s="407">
        <v>0</v>
      </c>
      <c r="H864" s="617"/>
      <c r="I864" s="689"/>
      <c r="J864" s="691"/>
      <c r="K864" s="617"/>
      <c r="L864" s="403">
        <f t="shared" si="373"/>
        <v>0</v>
      </c>
      <c r="M864" s="404">
        <f t="shared" si="373"/>
        <v>0</v>
      </c>
      <c r="N864" s="407">
        <f t="shared" si="374"/>
        <v>0</v>
      </c>
    </row>
    <row r="865" spans="1:14" ht="16.5" thickBot="1">
      <c r="A865" s="20"/>
      <c r="C865" s="616"/>
      <c r="D865" s="616"/>
      <c r="E865" s="617"/>
      <c r="F865" s="616"/>
      <c r="G865" s="616"/>
      <c r="H865" s="617"/>
      <c r="I865" s="616"/>
      <c r="J865" s="616"/>
      <c r="K865" s="617"/>
      <c r="L865" s="616"/>
      <c r="M865" s="616"/>
      <c r="N865" s="616"/>
    </row>
    <row r="866" spans="1:14">
      <c r="A866" s="1147" t="s">
        <v>547</v>
      </c>
      <c r="B866" s="84" t="s">
        <v>19</v>
      </c>
      <c r="C866" s="683">
        <v>0</v>
      </c>
      <c r="D866" s="684">
        <v>0</v>
      </c>
      <c r="E866" s="617"/>
      <c r="F866" s="683">
        <v>29</v>
      </c>
      <c r="G866" s="685">
        <v>10</v>
      </c>
      <c r="H866" s="617"/>
      <c r="I866" s="683"/>
      <c r="J866" s="685"/>
      <c r="K866" s="617"/>
      <c r="L866" s="235">
        <f t="shared" ref="L866:M868" si="375">C866+F866+I866</f>
        <v>29</v>
      </c>
      <c r="M866" s="236">
        <f t="shared" si="375"/>
        <v>10</v>
      </c>
      <c r="N866" s="237">
        <f t="shared" ref="N866:N868" si="376">SUM(L866:M866)</f>
        <v>39</v>
      </c>
    </row>
    <row r="867" spans="1:14">
      <c r="A867" s="1148"/>
      <c r="B867" s="85" t="s">
        <v>21</v>
      </c>
      <c r="C867" s="686">
        <v>0</v>
      </c>
      <c r="D867" s="687">
        <v>0</v>
      </c>
      <c r="E867" s="617"/>
      <c r="F867" s="686">
        <v>20</v>
      </c>
      <c r="G867" s="688">
        <v>4</v>
      </c>
      <c r="H867" s="617"/>
      <c r="I867" s="686"/>
      <c r="J867" s="688"/>
      <c r="K867" s="617"/>
      <c r="L867" s="401">
        <f t="shared" si="375"/>
        <v>20</v>
      </c>
      <c r="M867" s="402">
        <f t="shared" si="375"/>
        <v>4</v>
      </c>
      <c r="N867" s="406">
        <f t="shared" si="376"/>
        <v>24</v>
      </c>
    </row>
    <row r="868" spans="1:14" ht="16.5" thickBot="1">
      <c r="A868" s="1149"/>
      <c r="B868" s="86" t="s">
        <v>22</v>
      </c>
      <c r="C868" s="689">
        <v>0</v>
      </c>
      <c r="D868" s="690">
        <v>0</v>
      </c>
      <c r="E868" s="617"/>
      <c r="F868" s="689">
        <v>0</v>
      </c>
      <c r="G868" s="691">
        <v>0</v>
      </c>
      <c r="H868" s="617"/>
      <c r="I868" s="689"/>
      <c r="J868" s="691"/>
      <c r="K868" s="617"/>
      <c r="L868" s="403">
        <f t="shared" si="375"/>
        <v>0</v>
      </c>
      <c r="M868" s="404">
        <f t="shared" si="375"/>
        <v>0</v>
      </c>
      <c r="N868" s="407">
        <f t="shared" si="376"/>
        <v>0</v>
      </c>
    </row>
    <row r="869" spans="1:14" ht="16.5" thickBot="1">
      <c r="A869" s="20"/>
      <c r="C869" s="616"/>
      <c r="D869" s="616"/>
      <c r="E869" s="617"/>
      <c r="F869" s="616"/>
      <c r="G869" s="616"/>
      <c r="H869" s="617"/>
      <c r="I869" s="616"/>
      <c r="J869" s="616"/>
      <c r="K869" s="617"/>
      <c r="L869" s="616"/>
      <c r="M869" s="616"/>
      <c r="N869" s="616"/>
    </row>
    <row r="870" spans="1:14">
      <c r="A870" s="87"/>
      <c r="B870" s="84" t="s">
        <v>19</v>
      </c>
      <c r="C870" s="235">
        <v>31</v>
      </c>
      <c r="D870" s="236">
        <v>8</v>
      </c>
      <c r="E870" s="264"/>
      <c r="F870" s="778">
        <v>0</v>
      </c>
      <c r="G870" s="826">
        <v>0</v>
      </c>
      <c r="H870" s="617"/>
      <c r="I870" s="683"/>
      <c r="J870" s="685"/>
      <c r="K870" s="617"/>
      <c r="L870" s="235">
        <f t="shared" ref="L870:M872" si="377">C870+F870+I870</f>
        <v>31</v>
      </c>
      <c r="M870" s="236">
        <f t="shared" si="377"/>
        <v>8</v>
      </c>
      <c r="N870" s="237">
        <f t="shared" ref="N870:N872" si="378">SUM(L870:M870)</f>
        <v>39</v>
      </c>
    </row>
    <row r="871" spans="1:14">
      <c r="A871" s="275" t="s">
        <v>548</v>
      </c>
      <c r="B871" s="85" t="s">
        <v>21</v>
      </c>
      <c r="C871" s="401">
        <v>29</v>
      </c>
      <c r="D871" s="402">
        <v>0</v>
      </c>
      <c r="E871" s="264"/>
      <c r="F871" s="401">
        <v>0</v>
      </c>
      <c r="G871" s="406">
        <v>0</v>
      </c>
      <c r="H871" s="617"/>
      <c r="I871" s="686"/>
      <c r="J871" s="688"/>
      <c r="K871" s="617"/>
      <c r="L871" s="401">
        <f t="shared" si="377"/>
        <v>29</v>
      </c>
      <c r="M871" s="402">
        <f t="shared" si="377"/>
        <v>0</v>
      </c>
      <c r="N871" s="406">
        <f t="shared" si="378"/>
        <v>29</v>
      </c>
    </row>
    <row r="872" spans="1:14" ht="16.5" thickBot="1">
      <c r="A872" s="83"/>
      <c r="B872" s="86" t="s">
        <v>22</v>
      </c>
      <c r="C872" s="403">
        <v>0</v>
      </c>
      <c r="D872" s="404">
        <v>0</v>
      </c>
      <c r="E872" s="264"/>
      <c r="F872" s="763">
        <v>0</v>
      </c>
      <c r="G872" s="764">
        <v>0</v>
      </c>
      <c r="H872" s="617"/>
      <c r="I872" s="689"/>
      <c r="J872" s="691"/>
      <c r="K872" s="617"/>
      <c r="L872" s="403">
        <f t="shared" si="377"/>
        <v>0</v>
      </c>
      <c r="M872" s="404">
        <f t="shared" si="377"/>
        <v>0</v>
      </c>
      <c r="N872" s="407">
        <f t="shared" si="378"/>
        <v>0</v>
      </c>
    </row>
    <row r="873" spans="1:14" ht="16.5" thickBot="1">
      <c r="A873" s="23"/>
      <c r="B873" s="24"/>
      <c r="C873" s="617"/>
      <c r="D873" s="617"/>
      <c r="E873" s="617"/>
      <c r="F873" s="617"/>
      <c r="G873" s="617"/>
      <c r="H873" s="617"/>
      <c r="I873" s="617"/>
      <c r="J873" s="617"/>
      <c r="K873" s="617"/>
      <c r="L873" s="264"/>
      <c r="M873" s="264"/>
      <c r="N873" s="264"/>
    </row>
    <row r="874" spans="1:14">
      <c r="A874" s="87"/>
      <c r="B874" s="84" t="s">
        <v>19</v>
      </c>
      <c r="C874" s="235">
        <v>104</v>
      </c>
      <c r="D874" s="236">
        <v>17</v>
      </c>
      <c r="E874" s="264"/>
      <c r="F874" s="778">
        <v>0</v>
      </c>
      <c r="G874" s="826">
        <v>0</v>
      </c>
      <c r="H874" s="617"/>
      <c r="I874" s="683"/>
      <c r="J874" s="685"/>
      <c r="K874" s="617"/>
      <c r="L874" s="235">
        <f t="shared" ref="L874:M876" si="379">C874+F874+I874</f>
        <v>104</v>
      </c>
      <c r="M874" s="236">
        <f t="shared" si="379"/>
        <v>17</v>
      </c>
      <c r="N874" s="237">
        <f t="shared" ref="N874:N876" si="380">SUM(L874:M874)</f>
        <v>121</v>
      </c>
    </row>
    <row r="875" spans="1:14">
      <c r="A875" s="275" t="s">
        <v>549</v>
      </c>
      <c r="B875" s="85" t="s">
        <v>21</v>
      </c>
      <c r="C875" s="401">
        <v>72</v>
      </c>
      <c r="D875" s="402">
        <v>9</v>
      </c>
      <c r="E875" s="264"/>
      <c r="F875" s="401">
        <v>0</v>
      </c>
      <c r="G875" s="406">
        <v>0</v>
      </c>
      <c r="H875" s="617"/>
      <c r="I875" s="686"/>
      <c r="J875" s="688"/>
      <c r="K875" s="617"/>
      <c r="L875" s="401">
        <f t="shared" si="379"/>
        <v>72</v>
      </c>
      <c r="M875" s="402">
        <f t="shared" si="379"/>
        <v>9</v>
      </c>
      <c r="N875" s="406">
        <f t="shared" si="380"/>
        <v>81</v>
      </c>
    </row>
    <row r="876" spans="1:14" ht="16.5" thickBot="1">
      <c r="A876" s="83"/>
      <c r="B876" s="86" t="s">
        <v>22</v>
      </c>
      <c r="C876" s="403">
        <v>0</v>
      </c>
      <c r="D876" s="404">
        <v>0</v>
      </c>
      <c r="E876" s="264"/>
      <c r="F876" s="763">
        <v>0</v>
      </c>
      <c r="G876" s="764">
        <v>0</v>
      </c>
      <c r="H876" s="617"/>
      <c r="I876" s="689"/>
      <c r="J876" s="691"/>
      <c r="K876" s="617"/>
      <c r="L876" s="403">
        <f t="shared" si="379"/>
        <v>0</v>
      </c>
      <c r="M876" s="404">
        <f t="shared" si="379"/>
        <v>0</v>
      </c>
      <c r="N876" s="407">
        <f t="shared" si="380"/>
        <v>0</v>
      </c>
    </row>
    <row r="877" spans="1:14" ht="16.5" thickBot="1">
      <c r="A877" s="23"/>
      <c r="B877" s="24"/>
      <c r="C877" s="617"/>
      <c r="D877" s="617"/>
      <c r="E877" s="617"/>
      <c r="F877" s="617"/>
      <c r="G877" s="617"/>
      <c r="H877" s="617"/>
      <c r="I877" s="617"/>
      <c r="J877" s="617"/>
      <c r="K877" s="617"/>
      <c r="L877" s="264"/>
      <c r="M877" s="264"/>
      <c r="N877" s="264"/>
    </row>
    <row r="878" spans="1:14" ht="16.5" thickBot="1">
      <c r="A878" s="87"/>
      <c r="B878" s="84" t="s">
        <v>19</v>
      </c>
      <c r="C878" s="235">
        <v>194</v>
      </c>
      <c r="D878" s="236">
        <v>16</v>
      </c>
      <c r="E878" s="264"/>
      <c r="F878" s="778">
        <v>0</v>
      </c>
      <c r="G878" s="826">
        <v>0</v>
      </c>
      <c r="H878" s="617"/>
      <c r="I878" s="683"/>
      <c r="J878" s="685"/>
      <c r="K878" s="617"/>
      <c r="L878" s="235">
        <f t="shared" ref="L878:M880" si="381">C878+F878+I878</f>
        <v>194</v>
      </c>
      <c r="M878" s="236">
        <f t="shared" si="381"/>
        <v>16</v>
      </c>
      <c r="N878" s="237">
        <f t="shared" ref="N878:N880" si="382">SUM(L878:M878)</f>
        <v>210</v>
      </c>
    </row>
    <row r="879" spans="1:14" ht="16.5" thickBot="1">
      <c r="A879" s="275" t="s">
        <v>463</v>
      </c>
      <c r="B879" s="85" t="s">
        <v>21</v>
      </c>
      <c r="C879" s="401">
        <v>138</v>
      </c>
      <c r="D879" s="402">
        <v>9</v>
      </c>
      <c r="E879" s="264"/>
      <c r="F879" s="843">
        <v>0</v>
      </c>
      <c r="G879" s="844">
        <v>0</v>
      </c>
      <c r="H879" s="617"/>
      <c r="I879" s="686"/>
      <c r="J879" s="688"/>
      <c r="K879" s="617"/>
      <c r="L879" s="401">
        <f t="shared" si="381"/>
        <v>138</v>
      </c>
      <c r="M879" s="402">
        <f t="shared" si="381"/>
        <v>9</v>
      </c>
      <c r="N879" s="406">
        <f t="shared" si="382"/>
        <v>147</v>
      </c>
    </row>
    <row r="880" spans="1:14" ht="16.5" thickBot="1">
      <c r="A880" s="83"/>
      <c r="B880" s="86" t="s">
        <v>22</v>
      </c>
      <c r="C880" s="403">
        <v>0</v>
      </c>
      <c r="D880" s="404">
        <v>0</v>
      </c>
      <c r="E880" s="264"/>
      <c r="F880" s="845">
        <v>0</v>
      </c>
      <c r="G880" s="846">
        <v>0</v>
      </c>
      <c r="H880" s="617"/>
      <c r="I880" s="689"/>
      <c r="J880" s="691"/>
      <c r="K880" s="617"/>
      <c r="L880" s="403">
        <f t="shared" si="381"/>
        <v>0</v>
      </c>
      <c r="M880" s="404">
        <f t="shared" si="381"/>
        <v>0</v>
      </c>
      <c r="N880" s="407">
        <f t="shared" si="382"/>
        <v>0</v>
      </c>
    </row>
    <row r="881" spans="1:14" ht="16.5" thickBot="1">
      <c r="A881" s="23"/>
      <c r="B881" s="24"/>
      <c r="C881" s="617"/>
      <c r="D881" s="617"/>
      <c r="E881" s="617"/>
      <c r="F881" s="617"/>
      <c r="G881" s="617"/>
      <c r="H881" s="617"/>
      <c r="I881" s="617"/>
      <c r="J881" s="617"/>
      <c r="K881" s="617"/>
      <c r="L881" s="264"/>
      <c r="M881" s="264"/>
      <c r="N881" s="264"/>
    </row>
    <row r="882" spans="1:14">
      <c r="A882" s="87"/>
      <c r="B882" s="756" t="s">
        <v>19</v>
      </c>
      <c r="C882" s="778">
        <v>0</v>
      </c>
      <c r="D882" s="826">
        <v>0</v>
      </c>
      <c r="E882" s="617"/>
      <c r="F882" s="235">
        <v>133</v>
      </c>
      <c r="G882" s="237">
        <v>7</v>
      </c>
      <c r="H882" s="617"/>
      <c r="I882" s="683"/>
      <c r="J882" s="685"/>
      <c r="K882" s="617"/>
      <c r="L882" s="235">
        <f t="shared" ref="L882:M884" si="383">C882+F882+I882</f>
        <v>133</v>
      </c>
      <c r="M882" s="236">
        <f t="shared" si="383"/>
        <v>7</v>
      </c>
      <c r="N882" s="237">
        <f t="shared" ref="N882:N884" si="384">SUM(L882:M882)</f>
        <v>140</v>
      </c>
    </row>
    <row r="883" spans="1:14">
      <c r="A883" s="275" t="s">
        <v>550</v>
      </c>
      <c r="B883" s="681" t="s">
        <v>21</v>
      </c>
      <c r="C883" s="401">
        <v>0</v>
      </c>
      <c r="D883" s="406">
        <v>0</v>
      </c>
      <c r="E883" s="617"/>
      <c r="F883" s="401">
        <v>109</v>
      </c>
      <c r="G883" s="406">
        <v>4</v>
      </c>
      <c r="H883" s="617"/>
      <c r="I883" s="686"/>
      <c r="J883" s="688"/>
      <c r="K883" s="617"/>
      <c r="L883" s="401">
        <f t="shared" si="383"/>
        <v>109</v>
      </c>
      <c r="M883" s="402">
        <f t="shared" si="383"/>
        <v>4</v>
      </c>
      <c r="N883" s="406">
        <f t="shared" si="384"/>
        <v>113</v>
      </c>
    </row>
    <row r="884" spans="1:14" ht="16.5" thickBot="1">
      <c r="A884" s="83"/>
      <c r="B884" s="682" t="s">
        <v>22</v>
      </c>
      <c r="C884" s="763">
        <v>0</v>
      </c>
      <c r="D884" s="764">
        <v>0</v>
      </c>
      <c r="E884" s="617"/>
      <c r="F884" s="403">
        <v>0</v>
      </c>
      <c r="G884" s="407">
        <v>0</v>
      </c>
      <c r="H884" s="617"/>
      <c r="I884" s="689"/>
      <c r="J884" s="691"/>
      <c r="K884" s="617"/>
      <c r="L884" s="403">
        <f t="shared" si="383"/>
        <v>0</v>
      </c>
      <c r="M884" s="404">
        <f t="shared" si="383"/>
        <v>0</v>
      </c>
      <c r="N884" s="407">
        <f t="shared" si="384"/>
        <v>0</v>
      </c>
    </row>
    <row r="885" spans="1:14" ht="16.5" thickBot="1">
      <c r="A885" s="23"/>
      <c r="B885" s="24"/>
      <c r="C885" s="617"/>
      <c r="D885" s="617"/>
      <c r="E885" s="617"/>
      <c r="F885" s="617"/>
      <c r="G885" s="617"/>
      <c r="H885" s="617"/>
      <c r="I885" s="617"/>
      <c r="J885" s="617"/>
      <c r="K885" s="617"/>
      <c r="L885" s="264"/>
      <c r="M885" s="264"/>
      <c r="N885" s="264"/>
    </row>
    <row r="886" spans="1:14">
      <c r="A886" s="87"/>
      <c r="B886" s="756" t="s">
        <v>19</v>
      </c>
      <c r="C886" s="778">
        <v>0</v>
      </c>
      <c r="D886" s="826">
        <v>0</v>
      </c>
      <c r="E886" s="617"/>
      <c r="F886" s="235">
        <v>66</v>
      </c>
      <c r="G886" s="237">
        <v>10</v>
      </c>
      <c r="H886" s="617"/>
      <c r="I886" s="683"/>
      <c r="J886" s="685"/>
      <c r="K886" s="617"/>
      <c r="L886" s="235">
        <f t="shared" ref="L886:M888" si="385">C886+F886+I886</f>
        <v>66</v>
      </c>
      <c r="M886" s="236">
        <f t="shared" si="385"/>
        <v>10</v>
      </c>
      <c r="N886" s="237">
        <f t="shared" ref="N886:N888" si="386">SUM(L886:M886)</f>
        <v>76</v>
      </c>
    </row>
    <row r="887" spans="1:14">
      <c r="A887" s="275" t="s">
        <v>551</v>
      </c>
      <c r="B887" s="681" t="s">
        <v>21</v>
      </c>
      <c r="C887" s="401">
        <v>0</v>
      </c>
      <c r="D887" s="406">
        <v>0</v>
      </c>
      <c r="E887" s="617"/>
      <c r="F887" s="401">
        <v>44</v>
      </c>
      <c r="G887" s="406">
        <v>6</v>
      </c>
      <c r="H887" s="617"/>
      <c r="I887" s="686"/>
      <c r="J887" s="688"/>
      <c r="K887" s="617"/>
      <c r="L887" s="401">
        <f t="shared" si="385"/>
        <v>44</v>
      </c>
      <c r="M887" s="402">
        <f t="shared" si="385"/>
        <v>6</v>
      </c>
      <c r="N887" s="406">
        <f t="shared" si="386"/>
        <v>50</v>
      </c>
    </row>
    <row r="888" spans="1:14" ht="16.5" thickBot="1">
      <c r="A888" s="83"/>
      <c r="B888" s="682" t="s">
        <v>22</v>
      </c>
      <c r="C888" s="763">
        <v>0</v>
      </c>
      <c r="D888" s="764">
        <v>0</v>
      </c>
      <c r="E888" s="617"/>
      <c r="F888" s="403">
        <v>0</v>
      </c>
      <c r="G888" s="407">
        <v>0</v>
      </c>
      <c r="H888" s="617"/>
      <c r="I888" s="689"/>
      <c r="J888" s="691"/>
      <c r="K888" s="617"/>
      <c r="L888" s="403">
        <f t="shared" si="385"/>
        <v>0</v>
      </c>
      <c r="M888" s="404">
        <f t="shared" si="385"/>
        <v>0</v>
      </c>
      <c r="N888" s="407">
        <f t="shared" si="386"/>
        <v>0</v>
      </c>
    </row>
    <row r="889" spans="1:14" ht="16.5" thickBot="1">
      <c r="A889" s="20"/>
      <c r="C889" s="616"/>
      <c r="D889" s="616"/>
      <c r="E889" s="617"/>
      <c r="F889" s="616"/>
      <c r="G889" s="616"/>
      <c r="H889" s="617"/>
      <c r="I889" s="616"/>
      <c r="J889" s="616"/>
      <c r="K889" s="617"/>
      <c r="L889" s="616"/>
      <c r="M889" s="616"/>
      <c r="N889" s="616"/>
    </row>
    <row r="890" spans="1:14">
      <c r="A890" s="87"/>
      <c r="B890" s="756" t="s">
        <v>19</v>
      </c>
      <c r="C890" s="235">
        <f>C842+C846+C850+C854+C858+C862+C866+C870+C874+C878+C882+C886</f>
        <v>601</v>
      </c>
      <c r="D890" s="237">
        <f t="shared" ref="D890:G890" si="387">D842+D846+D850+D854+D858+D862+D866+D870+D874+D878+D882+D886</f>
        <v>129</v>
      </c>
      <c r="E890" s="264">
        <f t="shared" si="387"/>
        <v>0</v>
      </c>
      <c r="F890" s="235">
        <f t="shared" si="387"/>
        <v>408</v>
      </c>
      <c r="G890" s="237">
        <f t="shared" si="387"/>
        <v>76</v>
      </c>
      <c r="H890" s="264"/>
      <c r="I890" s="235">
        <f t="shared" ref="I890:J892" si="388">+I842+I850+I854</f>
        <v>0</v>
      </c>
      <c r="J890" s="237">
        <f t="shared" si="388"/>
        <v>0</v>
      </c>
      <c r="K890" s="264"/>
      <c r="L890" s="235">
        <f t="shared" ref="L890:M892" si="389">C890+F890+I890</f>
        <v>1009</v>
      </c>
      <c r="M890" s="236">
        <f t="shared" si="389"/>
        <v>205</v>
      </c>
      <c r="N890" s="237">
        <f t="shared" ref="N890:N892" si="390">SUM(L890:M890)</f>
        <v>1214</v>
      </c>
    </row>
    <row r="891" spans="1:14">
      <c r="A891" s="275" t="s">
        <v>9</v>
      </c>
      <c r="B891" s="681" t="s">
        <v>21</v>
      </c>
      <c r="C891" s="401">
        <f t="shared" ref="C891:G892" si="391">C843+C847+C851+C855+C859+C863+C867+C871+C875+C879+C883+C887</f>
        <v>394</v>
      </c>
      <c r="D891" s="406">
        <f t="shared" si="391"/>
        <v>71</v>
      </c>
      <c r="E891" s="264">
        <f t="shared" si="391"/>
        <v>0</v>
      </c>
      <c r="F891" s="401">
        <f t="shared" si="391"/>
        <v>291</v>
      </c>
      <c r="G891" s="406">
        <f t="shared" si="391"/>
        <v>42</v>
      </c>
      <c r="H891" s="264"/>
      <c r="I891" s="401">
        <f t="shared" si="388"/>
        <v>0</v>
      </c>
      <c r="J891" s="406">
        <f t="shared" si="388"/>
        <v>0</v>
      </c>
      <c r="K891" s="264"/>
      <c r="L891" s="401">
        <f t="shared" si="389"/>
        <v>685</v>
      </c>
      <c r="M891" s="402">
        <f t="shared" si="389"/>
        <v>113</v>
      </c>
      <c r="N891" s="406">
        <f t="shared" si="390"/>
        <v>798</v>
      </c>
    </row>
    <row r="892" spans="1:14" ht="16.5" thickBot="1">
      <c r="A892" s="83"/>
      <c r="B892" s="682" t="s">
        <v>22</v>
      </c>
      <c r="C892" s="403">
        <f t="shared" si="391"/>
        <v>0</v>
      </c>
      <c r="D892" s="407">
        <f t="shared" si="391"/>
        <v>0</v>
      </c>
      <c r="E892" s="264">
        <f t="shared" si="391"/>
        <v>0</v>
      </c>
      <c r="F892" s="403">
        <f t="shared" si="391"/>
        <v>0</v>
      </c>
      <c r="G892" s="407">
        <f t="shared" si="391"/>
        <v>0</v>
      </c>
      <c r="H892" s="264"/>
      <c r="I892" s="403">
        <f t="shared" si="388"/>
        <v>0</v>
      </c>
      <c r="J892" s="407">
        <f t="shared" si="388"/>
        <v>0</v>
      </c>
      <c r="K892" s="264"/>
      <c r="L892" s="403">
        <f t="shared" si="389"/>
        <v>0</v>
      </c>
      <c r="M892" s="404">
        <f t="shared" si="389"/>
        <v>0</v>
      </c>
      <c r="N892" s="407">
        <f t="shared" si="390"/>
        <v>0</v>
      </c>
    </row>
    <row r="893" spans="1:14">
      <c r="A893" s="89" t="s">
        <v>40</v>
      </c>
      <c r="B893" s="24"/>
      <c r="C893" s="25"/>
      <c r="D893" s="25"/>
      <c r="E893" s="25"/>
      <c r="F893" s="25"/>
      <c r="G893" s="25"/>
      <c r="H893" s="25"/>
      <c r="I893" s="25"/>
      <c r="J893" s="25"/>
      <c r="K893" s="25"/>
    </row>
    <row r="894" spans="1:14">
      <c r="A894" s="23"/>
      <c r="B894" s="24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</row>
    <row r="895" spans="1:14">
      <c r="A895" s="89" t="s">
        <v>115</v>
      </c>
      <c r="B895" s="24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</row>
    <row r="896" spans="1:14">
      <c r="A896" s="89" t="s">
        <v>116</v>
      </c>
      <c r="B896" s="24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</row>
    <row r="897" spans="1:14">
      <c r="A897" s="154" t="s">
        <v>123</v>
      </c>
      <c r="B897" s="24"/>
      <c r="C897" s="25"/>
      <c r="D897" s="25"/>
      <c r="E897" s="25"/>
      <c r="F897" s="25"/>
      <c r="G897" s="25"/>
      <c r="H897" s="25"/>
      <c r="I897" s="25"/>
    </row>
    <row r="898" spans="1:14">
      <c r="A898" s="154" t="s">
        <v>152</v>
      </c>
      <c r="B898" s="24"/>
      <c r="C898" s="25"/>
      <c r="D898" s="25"/>
      <c r="E898" s="25"/>
      <c r="F898" s="25"/>
      <c r="G898" s="25"/>
      <c r="H898" s="25"/>
      <c r="I898" s="25"/>
    </row>
    <row r="899" spans="1:14">
      <c r="A899" s="154"/>
      <c r="B899" s="24"/>
      <c r="C899" s="25"/>
      <c r="D899" s="25"/>
      <c r="E899" s="25"/>
      <c r="F899" s="25"/>
      <c r="G899" s="25"/>
      <c r="H899" s="25"/>
      <c r="I899" s="25"/>
    </row>
    <row r="900" spans="1:14" ht="18.75">
      <c r="A900" s="1130" t="s">
        <v>26</v>
      </c>
      <c r="B900" s="1130"/>
      <c r="C900" s="1130"/>
      <c r="D900" s="1130"/>
      <c r="E900" s="1130"/>
      <c r="F900" s="1130"/>
      <c r="G900" s="1130"/>
      <c r="H900" s="1130"/>
      <c r="I900" s="1130"/>
      <c r="J900" s="1130"/>
      <c r="K900" s="1130"/>
      <c r="L900" s="1130"/>
      <c r="M900" s="1130"/>
      <c r="N900" s="1130"/>
    </row>
    <row r="901" spans="1:14" ht="16.5" thickBot="1">
      <c r="A901" s="1112" t="s">
        <v>27</v>
      </c>
      <c r="B901" s="1112"/>
      <c r="C901" s="1112"/>
      <c r="D901" s="1112"/>
      <c r="E901" s="1112"/>
      <c r="F901" s="1112"/>
      <c r="G901" s="1112"/>
      <c r="H901" s="1112"/>
      <c r="I901" s="1112"/>
      <c r="J901" s="1112"/>
      <c r="K901" s="1112"/>
      <c r="L901" s="1112"/>
      <c r="M901" s="1112"/>
      <c r="N901" s="1112"/>
    </row>
    <row r="902" spans="1:14" ht="24" thickBot="1">
      <c r="A902" s="1142" t="s">
        <v>52</v>
      </c>
      <c r="B902" s="1143"/>
      <c r="C902" s="1143"/>
      <c r="D902" s="1143"/>
      <c r="E902" s="1143"/>
      <c r="F902" s="1143"/>
      <c r="G902" s="1143"/>
      <c r="H902" s="1143"/>
      <c r="I902" s="1143"/>
      <c r="J902" s="1143"/>
      <c r="K902" s="1143"/>
      <c r="L902" s="1143"/>
      <c r="M902" s="1143"/>
      <c r="N902" s="1144"/>
    </row>
    <row r="903" spans="1:14" ht="16.5" thickBot="1">
      <c r="A903" s="33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</row>
    <row r="904" spans="1:14" ht="16.5">
      <c r="A904" s="40" t="s">
        <v>325</v>
      </c>
      <c r="B904" s="41"/>
      <c r="C904" s="41" t="s">
        <v>166</v>
      </c>
      <c r="D904" s="41"/>
      <c r="E904" s="41"/>
      <c r="F904" s="41"/>
      <c r="G904" s="41"/>
      <c r="H904" s="41"/>
      <c r="I904" s="41"/>
      <c r="J904" s="41"/>
      <c r="K904" s="41"/>
      <c r="L904" s="34"/>
      <c r="M904" s="34"/>
      <c r="N904" s="35"/>
    </row>
    <row r="905" spans="1:14" ht="16.5">
      <c r="A905" s="623" t="s">
        <v>150</v>
      </c>
      <c r="B905" s="42"/>
      <c r="C905" s="42" t="s">
        <v>552</v>
      </c>
      <c r="D905" s="42"/>
      <c r="E905" s="42"/>
      <c r="F905" s="42"/>
      <c r="G905" s="42"/>
      <c r="H905" s="42"/>
      <c r="I905" s="42"/>
      <c r="J905" s="42"/>
      <c r="K905" s="42"/>
      <c r="L905" s="36"/>
      <c r="M905" s="36"/>
      <c r="N905" s="240"/>
    </row>
    <row r="906" spans="1:14" ht="17.25" thickBot="1">
      <c r="A906" s="43" t="s">
        <v>783</v>
      </c>
      <c r="B906" s="44"/>
      <c r="C906" s="44" t="s">
        <v>553</v>
      </c>
      <c r="D906" s="44"/>
      <c r="E906" s="44"/>
      <c r="F906" s="44"/>
      <c r="G906" s="44"/>
      <c r="H906" s="44"/>
      <c r="I906" s="44"/>
      <c r="J906" s="44"/>
      <c r="K906" s="44"/>
      <c r="L906" s="37"/>
      <c r="M906" s="37"/>
      <c r="N906" s="38"/>
    </row>
    <row r="907" spans="1:14" ht="16.5" thickBot="1">
      <c r="A907" s="33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</row>
    <row r="908" spans="1:14" ht="17.25" thickBot="1">
      <c r="A908" s="32"/>
      <c r="B908" s="32"/>
      <c r="C908" s="58" t="s">
        <v>43</v>
      </c>
      <c r="D908" s="59"/>
      <c r="E908" s="59"/>
      <c r="F908" s="59" t="s">
        <v>306</v>
      </c>
      <c r="G908" s="59"/>
      <c r="H908" s="59"/>
      <c r="I908" s="59"/>
      <c r="J908" s="59"/>
      <c r="K908" s="59"/>
      <c r="L908" s="39"/>
      <c r="M908" s="39"/>
      <c r="N908" s="32"/>
    </row>
    <row r="909" spans="1:14" ht="16.5" thickBot="1">
      <c r="A909" s="1"/>
    </row>
    <row r="910" spans="1:14" ht="19.5" thickBot="1">
      <c r="A910" s="6"/>
      <c r="B910" s="7"/>
      <c r="C910" s="1189" t="s">
        <v>42</v>
      </c>
      <c r="D910" s="1190"/>
      <c r="E910" s="60"/>
      <c r="F910" s="1140" t="s">
        <v>34</v>
      </c>
      <c r="G910" s="1141"/>
      <c r="H910" s="60"/>
      <c r="I910" s="1140" t="s">
        <v>35</v>
      </c>
      <c r="J910" s="1141"/>
      <c r="K910" s="60"/>
      <c r="L910" s="69"/>
      <c r="M910" s="70" t="s">
        <v>9</v>
      </c>
      <c r="N910" s="53"/>
    </row>
    <row r="911" spans="1:14" ht="48" thickBot="1">
      <c r="A911" s="90" t="s">
        <v>39</v>
      </c>
      <c r="B911" s="46"/>
      <c r="C911" s="54" t="s">
        <v>41</v>
      </c>
      <c r="D911" s="57" t="s">
        <v>32</v>
      </c>
      <c r="E911" s="50"/>
      <c r="F911" s="54" t="s">
        <v>15</v>
      </c>
      <c r="G911" s="57" t="s">
        <v>32</v>
      </c>
      <c r="H911" s="50"/>
      <c r="I911" s="54" t="s">
        <v>15</v>
      </c>
      <c r="J911" s="57" t="s">
        <v>32</v>
      </c>
      <c r="K911" s="50"/>
      <c r="L911" s="54" t="s">
        <v>15</v>
      </c>
      <c r="M911" s="56" t="s">
        <v>32</v>
      </c>
      <c r="N911" s="71" t="s">
        <v>9</v>
      </c>
    </row>
    <row r="912" spans="1:14" ht="16.5" thickBot="1">
      <c r="A912" s="20"/>
      <c r="E912" s="4"/>
      <c r="H912" s="4"/>
      <c r="K912" s="4"/>
    </row>
    <row r="913" spans="1:14">
      <c r="A913" s="273"/>
      <c r="B913" s="84" t="s">
        <v>19</v>
      </c>
      <c r="C913" s="683">
        <v>90</v>
      </c>
      <c r="D913" s="684">
        <v>1</v>
      </c>
      <c r="E913" s="617"/>
      <c r="F913" s="683">
        <v>86</v>
      </c>
      <c r="G913" s="685">
        <v>0</v>
      </c>
      <c r="H913" s="617"/>
      <c r="I913" s="683"/>
      <c r="J913" s="685"/>
      <c r="K913" s="617"/>
      <c r="L913" s="235">
        <f>C913+F913+I913</f>
        <v>176</v>
      </c>
      <c r="M913" s="236">
        <f>D913+G913+J913</f>
        <v>1</v>
      </c>
      <c r="N913" s="237">
        <f>SUM(L913:M913)</f>
        <v>177</v>
      </c>
    </row>
    <row r="914" spans="1:14">
      <c r="A914" s="680" t="s">
        <v>571</v>
      </c>
      <c r="B914" s="85" t="s">
        <v>21</v>
      </c>
      <c r="C914" s="686">
        <v>85</v>
      </c>
      <c r="D914" s="687">
        <v>1</v>
      </c>
      <c r="E914" s="617"/>
      <c r="F914" s="686">
        <v>85</v>
      </c>
      <c r="G914" s="688">
        <v>0</v>
      </c>
      <c r="H914" s="617"/>
      <c r="I914" s="686"/>
      <c r="J914" s="688"/>
      <c r="K914" s="617"/>
      <c r="L914" s="401">
        <f t="shared" ref="L914:M915" si="392">C914+F914+I914</f>
        <v>170</v>
      </c>
      <c r="M914" s="402">
        <f t="shared" si="392"/>
        <v>1</v>
      </c>
      <c r="N914" s="406">
        <f t="shared" ref="N914:N915" si="393">SUM(L914:M914)</f>
        <v>171</v>
      </c>
    </row>
    <row r="915" spans="1:14" ht="16.5" thickBot="1">
      <c r="A915" s="602"/>
      <c r="B915" s="86" t="s">
        <v>22</v>
      </c>
      <c r="C915" s="689">
        <v>0</v>
      </c>
      <c r="D915" s="690">
        <v>0</v>
      </c>
      <c r="E915" s="617"/>
      <c r="F915" s="689">
        <v>0</v>
      </c>
      <c r="G915" s="691">
        <v>0</v>
      </c>
      <c r="H915" s="617"/>
      <c r="I915" s="689"/>
      <c r="J915" s="691"/>
      <c r="K915" s="617"/>
      <c r="L915" s="403">
        <f t="shared" si="392"/>
        <v>0</v>
      </c>
      <c r="M915" s="404">
        <f t="shared" si="392"/>
        <v>0</v>
      </c>
      <c r="N915" s="407">
        <f t="shared" si="393"/>
        <v>0</v>
      </c>
    </row>
    <row r="916" spans="1:14" ht="16.5" thickBot="1">
      <c r="A916" s="14"/>
      <c r="C916" s="616"/>
      <c r="D916" s="616"/>
      <c r="E916" s="617"/>
      <c r="F916" s="616"/>
      <c r="G916" s="616"/>
      <c r="H916" s="617"/>
      <c r="I916" s="616"/>
      <c r="J916" s="616"/>
      <c r="K916" s="617"/>
      <c r="L916" s="616"/>
      <c r="M916" s="616"/>
      <c r="N916" s="616"/>
    </row>
    <row r="917" spans="1:14">
      <c r="A917" s="273"/>
      <c r="B917" s="84" t="s">
        <v>19</v>
      </c>
      <c r="C917" s="683">
        <v>85</v>
      </c>
      <c r="D917" s="684">
        <v>11</v>
      </c>
      <c r="E917" s="617"/>
      <c r="F917" s="683">
        <v>74</v>
      </c>
      <c r="G917" s="685">
        <v>0</v>
      </c>
      <c r="H917" s="617"/>
      <c r="I917" s="683"/>
      <c r="J917" s="685"/>
      <c r="K917" s="617"/>
      <c r="L917" s="235">
        <f t="shared" ref="L917:M919" si="394">C917+F917+I917</f>
        <v>159</v>
      </c>
      <c r="M917" s="236">
        <f t="shared" si="394"/>
        <v>11</v>
      </c>
      <c r="N917" s="237">
        <f t="shared" ref="N917:N919" si="395">SUM(L917:M917)</f>
        <v>170</v>
      </c>
    </row>
    <row r="918" spans="1:14">
      <c r="A918" s="680" t="s">
        <v>572</v>
      </c>
      <c r="B918" s="85" t="s">
        <v>21</v>
      </c>
      <c r="C918" s="686">
        <v>82</v>
      </c>
      <c r="D918" s="687">
        <v>2</v>
      </c>
      <c r="E918" s="617"/>
      <c r="F918" s="686">
        <v>12</v>
      </c>
      <c r="G918" s="688">
        <v>0</v>
      </c>
      <c r="H918" s="617"/>
      <c r="I918" s="686"/>
      <c r="J918" s="688"/>
      <c r="K918" s="617"/>
      <c r="L918" s="401">
        <f t="shared" si="394"/>
        <v>94</v>
      </c>
      <c r="M918" s="402">
        <f t="shared" si="394"/>
        <v>2</v>
      </c>
      <c r="N918" s="406">
        <f t="shared" si="395"/>
        <v>96</v>
      </c>
    </row>
    <row r="919" spans="1:14" ht="16.5" thickBot="1">
      <c r="A919" s="602"/>
      <c r="B919" s="86" t="s">
        <v>22</v>
      </c>
      <c r="C919" s="689">
        <v>0</v>
      </c>
      <c r="D919" s="690">
        <v>0</v>
      </c>
      <c r="E919" s="617"/>
      <c r="F919" s="689">
        <v>0</v>
      </c>
      <c r="G919" s="691">
        <v>0</v>
      </c>
      <c r="H919" s="617"/>
      <c r="I919" s="689"/>
      <c r="J919" s="691"/>
      <c r="K919" s="617"/>
      <c r="L919" s="403">
        <f t="shared" si="394"/>
        <v>0</v>
      </c>
      <c r="M919" s="404">
        <f t="shared" si="394"/>
        <v>0</v>
      </c>
      <c r="N919" s="407">
        <f t="shared" si="395"/>
        <v>0</v>
      </c>
    </row>
    <row r="920" spans="1:14" ht="16.5" thickBot="1">
      <c r="A920" s="14"/>
      <c r="C920" s="616"/>
      <c r="D920" s="616"/>
      <c r="E920" s="617"/>
      <c r="F920" s="616"/>
      <c r="G920" s="616"/>
      <c r="H920" s="617"/>
      <c r="I920" s="616"/>
      <c r="J920" s="616"/>
      <c r="K920" s="617"/>
      <c r="L920" s="616"/>
      <c r="M920" s="616"/>
      <c r="N920" s="616"/>
    </row>
    <row r="921" spans="1:14">
      <c r="A921" s="273"/>
      <c r="B921" s="84" t="s">
        <v>19</v>
      </c>
      <c r="C921" s="683">
        <v>60</v>
      </c>
      <c r="D921" s="684">
        <v>7</v>
      </c>
      <c r="E921" s="617"/>
      <c r="F921" s="683">
        <v>119</v>
      </c>
      <c r="G921" s="685">
        <v>0</v>
      </c>
      <c r="H921" s="617"/>
      <c r="I921" s="683"/>
      <c r="J921" s="685"/>
      <c r="K921" s="617"/>
      <c r="L921" s="235">
        <f t="shared" ref="L921:M923" si="396">C921+F921+I921</f>
        <v>179</v>
      </c>
      <c r="M921" s="236">
        <f t="shared" si="396"/>
        <v>7</v>
      </c>
      <c r="N921" s="237">
        <f t="shared" ref="N921:N923" si="397">SUM(L921:M921)</f>
        <v>186</v>
      </c>
    </row>
    <row r="922" spans="1:14">
      <c r="A922" s="680" t="s">
        <v>573</v>
      </c>
      <c r="B922" s="85" t="s">
        <v>21</v>
      </c>
      <c r="C922" s="686">
        <v>57</v>
      </c>
      <c r="D922" s="687">
        <v>6</v>
      </c>
      <c r="E922" s="617"/>
      <c r="F922" s="686">
        <v>110</v>
      </c>
      <c r="G922" s="688">
        <v>0</v>
      </c>
      <c r="H922" s="617"/>
      <c r="I922" s="686"/>
      <c r="J922" s="688"/>
      <c r="K922" s="617"/>
      <c r="L922" s="401">
        <f t="shared" si="396"/>
        <v>167</v>
      </c>
      <c r="M922" s="402">
        <f t="shared" si="396"/>
        <v>6</v>
      </c>
      <c r="N922" s="406">
        <f t="shared" si="397"/>
        <v>173</v>
      </c>
    </row>
    <row r="923" spans="1:14" ht="16.5" thickBot="1">
      <c r="A923" s="602"/>
      <c r="B923" s="86" t="s">
        <v>22</v>
      </c>
      <c r="C923" s="689">
        <v>0</v>
      </c>
      <c r="D923" s="690">
        <v>0</v>
      </c>
      <c r="E923" s="617"/>
      <c r="F923" s="689">
        <v>0</v>
      </c>
      <c r="G923" s="691">
        <v>0</v>
      </c>
      <c r="H923" s="617"/>
      <c r="I923" s="689"/>
      <c r="J923" s="691"/>
      <c r="K923" s="617"/>
      <c r="L923" s="403">
        <f t="shared" si="396"/>
        <v>0</v>
      </c>
      <c r="M923" s="404">
        <f t="shared" si="396"/>
        <v>0</v>
      </c>
      <c r="N923" s="407">
        <f t="shared" si="397"/>
        <v>0</v>
      </c>
    </row>
    <row r="924" spans="1:14" ht="16.5" thickBot="1">
      <c r="A924" s="14"/>
      <c r="C924" s="616"/>
      <c r="D924" s="616"/>
      <c r="E924" s="617"/>
      <c r="F924" s="616"/>
      <c r="G924" s="616"/>
      <c r="H924" s="617"/>
      <c r="I924" s="616"/>
      <c r="J924" s="616"/>
      <c r="K924" s="617"/>
      <c r="L924" s="616"/>
      <c r="M924" s="616"/>
      <c r="N924" s="616"/>
    </row>
    <row r="925" spans="1:14">
      <c r="A925" s="273"/>
      <c r="B925" s="84" t="s">
        <v>19</v>
      </c>
      <c r="C925" s="683">
        <v>55</v>
      </c>
      <c r="D925" s="684">
        <v>7</v>
      </c>
      <c r="E925" s="617"/>
      <c r="F925" s="683">
        <v>51</v>
      </c>
      <c r="G925" s="685">
        <v>0</v>
      </c>
      <c r="H925" s="617"/>
      <c r="I925" s="683"/>
      <c r="J925" s="685"/>
      <c r="K925" s="617"/>
      <c r="L925" s="235">
        <f t="shared" ref="L925:M927" si="398">C925+F925+I925</f>
        <v>106</v>
      </c>
      <c r="M925" s="236">
        <f t="shared" si="398"/>
        <v>7</v>
      </c>
      <c r="N925" s="237">
        <f t="shared" ref="N925:N927" si="399">SUM(L925:M925)</f>
        <v>113</v>
      </c>
    </row>
    <row r="926" spans="1:14">
      <c r="A926" s="680" t="s">
        <v>574</v>
      </c>
      <c r="B926" s="85" t="s">
        <v>21</v>
      </c>
      <c r="C926" s="686">
        <v>49</v>
      </c>
      <c r="D926" s="687">
        <v>5</v>
      </c>
      <c r="E926" s="617"/>
      <c r="F926" s="686">
        <v>50</v>
      </c>
      <c r="G926" s="688">
        <v>0</v>
      </c>
      <c r="H926" s="617"/>
      <c r="I926" s="686"/>
      <c r="J926" s="688"/>
      <c r="K926" s="617"/>
      <c r="L926" s="401">
        <f t="shared" si="398"/>
        <v>99</v>
      </c>
      <c r="M926" s="402">
        <f t="shared" si="398"/>
        <v>5</v>
      </c>
      <c r="N926" s="406">
        <f t="shared" si="399"/>
        <v>104</v>
      </c>
    </row>
    <row r="927" spans="1:14" ht="16.5" thickBot="1">
      <c r="A927" s="602"/>
      <c r="B927" s="86" t="s">
        <v>22</v>
      </c>
      <c r="C927" s="689">
        <v>0</v>
      </c>
      <c r="D927" s="690">
        <v>0</v>
      </c>
      <c r="E927" s="617"/>
      <c r="F927" s="689">
        <v>0</v>
      </c>
      <c r="G927" s="691">
        <v>0</v>
      </c>
      <c r="H927" s="617"/>
      <c r="I927" s="689"/>
      <c r="J927" s="691"/>
      <c r="K927" s="617"/>
      <c r="L927" s="403">
        <f t="shared" si="398"/>
        <v>0</v>
      </c>
      <c r="M927" s="404">
        <f t="shared" si="398"/>
        <v>0</v>
      </c>
      <c r="N927" s="407">
        <f t="shared" si="399"/>
        <v>0</v>
      </c>
    </row>
    <row r="928" spans="1:14" ht="16.5" thickBot="1">
      <c r="A928" s="14"/>
      <c r="C928" s="616"/>
      <c r="D928" s="616"/>
      <c r="E928" s="617"/>
      <c r="F928" s="616"/>
      <c r="G928" s="616"/>
      <c r="H928" s="617"/>
      <c r="I928" s="616"/>
      <c r="J928" s="616"/>
      <c r="K928" s="617"/>
      <c r="L928" s="616"/>
      <c r="M928" s="616"/>
      <c r="N928" s="616"/>
    </row>
    <row r="929" spans="1:14">
      <c r="A929" s="273"/>
      <c r="B929" s="84" t="s">
        <v>19</v>
      </c>
      <c r="C929" s="683">
        <v>1</v>
      </c>
      <c r="D929" s="684"/>
      <c r="E929" s="617"/>
      <c r="F929" s="683">
        <v>2</v>
      </c>
      <c r="G929" s="685">
        <v>49</v>
      </c>
      <c r="H929" s="617"/>
      <c r="I929" s="683"/>
      <c r="J929" s="685"/>
      <c r="K929" s="617"/>
      <c r="L929" s="235">
        <f>C929+F929+I929</f>
        <v>3</v>
      </c>
      <c r="M929" s="236">
        <f>D929+G929+J929</f>
        <v>49</v>
      </c>
      <c r="N929" s="237">
        <f>SUM(L929:M929)</f>
        <v>52</v>
      </c>
    </row>
    <row r="930" spans="1:14">
      <c r="A930" s="680" t="s">
        <v>575</v>
      </c>
      <c r="B930" s="85" t="s">
        <v>21</v>
      </c>
      <c r="C930" s="686">
        <v>1</v>
      </c>
      <c r="D930" s="687"/>
      <c r="E930" s="617"/>
      <c r="F930" s="686">
        <v>2</v>
      </c>
      <c r="G930" s="688">
        <v>43</v>
      </c>
      <c r="H930" s="617"/>
      <c r="I930" s="686"/>
      <c r="J930" s="688"/>
      <c r="K930" s="617"/>
      <c r="L930" s="401">
        <f t="shared" ref="L930:M931" si="400">C930+F930+I930</f>
        <v>3</v>
      </c>
      <c r="M930" s="402">
        <f t="shared" si="400"/>
        <v>43</v>
      </c>
      <c r="N930" s="406">
        <f t="shared" ref="N930:N931" si="401">SUM(L930:M930)</f>
        <v>46</v>
      </c>
    </row>
    <row r="931" spans="1:14" ht="16.5" thickBot="1">
      <c r="A931" s="602"/>
      <c r="B931" s="86" t="s">
        <v>22</v>
      </c>
      <c r="C931" s="689">
        <v>0</v>
      </c>
      <c r="D931" s="690"/>
      <c r="E931" s="617"/>
      <c r="F931" s="689">
        <v>0</v>
      </c>
      <c r="G931" s="691">
        <v>0</v>
      </c>
      <c r="H931" s="617"/>
      <c r="I931" s="689"/>
      <c r="J931" s="691"/>
      <c r="K931" s="617"/>
      <c r="L931" s="403">
        <f t="shared" si="400"/>
        <v>0</v>
      </c>
      <c r="M931" s="404">
        <f t="shared" si="400"/>
        <v>0</v>
      </c>
      <c r="N931" s="407">
        <f t="shared" si="401"/>
        <v>0</v>
      </c>
    </row>
    <row r="932" spans="1:14" ht="16.5" thickBot="1">
      <c r="A932" s="14"/>
      <c r="C932" s="616"/>
      <c r="D932" s="616"/>
      <c r="E932" s="617"/>
      <c r="F932" s="616"/>
      <c r="G932" s="616"/>
      <c r="H932" s="617"/>
      <c r="I932" s="616"/>
      <c r="J932" s="616"/>
      <c r="K932" s="617"/>
      <c r="L932" s="616"/>
      <c r="M932" s="616"/>
      <c r="N932" s="616"/>
    </row>
    <row r="933" spans="1:14">
      <c r="A933" s="273"/>
      <c r="B933" s="84" t="s">
        <v>19</v>
      </c>
      <c r="C933" s="683"/>
      <c r="D933" s="684"/>
      <c r="E933" s="617"/>
      <c r="F933" s="683">
        <v>0</v>
      </c>
      <c r="G933" s="685">
        <v>5</v>
      </c>
      <c r="H933" s="617"/>
      <c r="I933" s="683"/>
      <c r="J933" s="685"/>
      <c r="K933" s="617"/>
      <c r="L933" s="235">
        <f t="shared" ref="L933:M935" si="402">C933+F933+I933</f>
        <v>0</v>
      </c>
      <c r="M933" s="236">
        <f t="shared" si="402"/>
        <v>5</v>
      </c>
      <c r="N933" s="237">
        <f t="shared" ref="N933:N935" si="403">SUM(L933:M933)</f>
        <v>5</v>
      </c>
    </row>
    <row r="934" spans="1:14">
      <c r="A934" s="680" t="s">
        <v>576</v>
      </c>
      <c r="B934" s="85" t="s">
        <v>21</v>
      </c>
      <c r="C934" s="686"/>
      <c r="D934" s="687"/>
      <c r="E934" s="617"/>
      <c r="F934" s="686">
        <v>0</v>
      </c>
      <c r="G934" s="688">
        <v>3</v>
      </c>
      <c r="H934" s="617"/>
      <c r="I934" s="686"/>
      <c r="J934" s="688"/>
      <c r="K934" s="617"/>
      <c r="L934" s="401">
        <f t="shared" si="402"/>
        <v>0</v>
      </c>
      <c r="M934" s="402">
        <f t="shared" si="402"/>
        <v>3</v>
      </c>
      <c r="N934" s="406">
        <f t="shared" si="403"/>
        <v>3</v>
      </c>
    </row>
    <row r="935" spans="1:14" ht="16.5" thickBot="1">
      <c r="A935" s="602"/>
      <c r="B935" s="86" t="s">
        <v>22</v>
      </c>
      <c r="C935" s="689"/>
      <c r="D935" s="690"/>
      <c r="E935" s="617"/>
      <c r="F935" s="689">
        <v>0</v>
      </c>
      <c r="G935" s="691">
        <v>0</v>
      </c>
      <c r="H935" s="617"/>
      <c r="I935" s="689"/>
      <c r="J935" s="691"/>
      <c r="K935" s="617"/>
      <c r="L935" s="403">
        <f t="shared" si="402"/>
        <v>0</v>
      </c>
      <c r="M935" s="404">
        <f t="shared" si="402"/>
        <v>0</v>
      </c>
      <c r="N935" s="407">
        <f t="shared" si="403"/>
        <v>0</v>
      </c>
    </row>
    <row r="936" spans="1:14" ht="16.5" thickBot="1">
      <c r="A936" s="14"/>
      <c r="C936" s="616"/>
      <c r="D936" s="616"/>
      <c r="E936" s="617"/>
      <c r="F936" s="616"/>
      <c r="G936" s="616"/>
      <c r="H936" s="617"/>
      <c r="I936" s="616"/>
      <c r="J936" s="616"/>
      <c r="K936" s="617"/>
      <c r="L936" s="616"/>
      <c r="M936" s="616"/>
      <c r="N936" s="616"/>
    </row>
    <row r="937" spans="1:14">
      <c r="A937" s="273"/>
      <c r="B937" s="84" t="s">
        <v>19</v>
      </c>
      <c r="C937" s="683"/>
      <c r="D937" s="684"/>
      <c r="E937" s="617"/>
      <c r="F937" s="683"/>
      <c r="G937" s="685"/>
      <c r="H937" s="617"/>
      <c r="I937" s="683"/>
      <c r="J937" s="685"/>
      <c r="K937" s="617"/>
      <c r="L937" s="235">
        <f t="shared" ref="L937:M939" si="404">C937+F937+I937</f>
        <v>0</v>
      </c>
      <c r="M937" s="236">
        <f t="shared" si="404"/>
        <v>0</v>
      </c>
      <c r="N937" s="237">
        <f t="shared" ref="N937:N939" si="405">SUM(L937:M937)</f>
        <v>0</v>
      </c>
    </row>
    <row r="938" spans="1:14">
      <c r="A938" s="680"/>
      <c r="B938" s="85" t="s">
        <v>21</v>
      </c>
      <c r="C938" s="686"/>
      <c r="D938" s="687"/>
      <c r="E938" s="617"/>
      <c r="F938" s="686"/>
      <c r="G938" s="688"/>
      <c r="H938" s="617"/>
      <c r="I938" s="686"/>
      <c r="J938" s="688"/>
      <c r="K938" s="617"/>
      <c r="L938" s="401">
        <f t="shared" si="404"/>
        <v>0</v>
      </c>
      <c r="M938" s="402">
        <f t="shared" si="404"/>
        <v>0</v>
      </c>
      <c r="N938" s="406">
        <f t="shared" si="405"/>
        <v>0</v>
      </c>
    </row>
    <row r="939" spans="1:14" ht="16.5" thickBot="1">
      <c r="A939" s="602"/>
      <c r="B939" s="86" t="s">
        <v>22</v>
      </c>
      <c r="C939" s="689"/>
      <c r="D939" s="690"/>
      <c r="E939" s="617"/>
      <c r="F939" s="689"/>
      <c r="G939" s="691"/>
      <c r="H939" s="617"/>
      <c r="I939" s="689"/>
      <c r="J939" s="691"/>
      <c r="K939" s="617"/>
      <c r="L939" s="403">
        <f t="shared" si="404"/>
        <v>0</v>
      </c>
      <c r="M939" s="404">
        <f t="shared" si="404"/>
        <v>0</v>
      </c>
      <c r="N939" s="407">
        <f t="shared" si="405"/>
        <v>0</v>
      </c>
    </row>
    <row r="940" spans="1:14" ht="16.5" thickBot="1">
      <c r="A940" s="14"/>
      <c r="C940" s="616"/>
      <c r="D940" s="616"/>
      <c r="E940" s="617"/>
      <c r="F940" s="616"/>
      <c r="G940" s="616"/>
      <c r="H940" s="617"/>
      <c r="I940" s="616"/>
      <c r="J940" s="616"/>
      <c r="K940" s="617"/>
      <c r="L940" s="616"/>
      <c r="M940" s="616"/>
      <c r="N940" s="616"/>
    </row>
    <row r="941" spans="1:14">
      <c r="A941" s="273"/>
      <c r="B941" s="84" t="s">
        <v>19</v>
      </c>
      <c r="C941" s="235">
        <f>+C913+C917+C921+C925+C929+C933+C937</f>
        <v>291</v>
      </c>
      <c r="D941" s="236">
        <f t="shared" ref="D941:D943" si="406">+D913+D917+D921+D925+D929+D933+D937</f>
        <v>26</v>
      </c>
      <c r="E941" s="264"/>
      <c r="F941" s="235">
        <f t="shared" ref="F941:G943" si="407">+F913+F917+F921+F925+F929+F933+F937</f>
        <v>332</v>
      </c>
      <c r="G941" s="237">
        <f t="shared" si="407"/>
        <v>54</v>
      </c>
      <c r="H941" s="264"/>
      <c r="I941" s="235">
        <f t="shared" ref="I941:J943" si="408">+I913+I917+I921+I925+I929+I933+I937</f>
        <v>0</v>
      </c>
      <c r="J941" s="237">
        <f t="shared" si="408"/>
        <v>0</v>
      </c>
      <c r="K941" s="264"/>
      <c r="L941" s="235">
        <f t="shared" ref="L941:M943" si="409">C941+F941+I941</f>
        <v>623</v>
      </c>
      <c r="M941" s="236">
        <f t="shared" si="409"/>
        <v>80</v>
      </c>
      <c r="N941" s="237">
        <f t="shared" ref="N941:N943" si="410">SUM(L941:M941)</f>
        <v>703</v>
      </c>
    </row>
    <row r="942" spans="1:14">
      <c r="A942" s="275" t="s">
        <v>9</v>
      </c>
      <c r="B942" s="85" t="s">
        <v>21</v>
      </c>
      <c r="C942" s="401">
        <f t="shared" ref="C942:C943" si="411">+C914+C918+C922+C926+C930+C934+C938</f>
        <v>274</v>
      </c>
      <c r="D942" s="402">
        <f t="shared" si="406"/>
        <v>14</v>
      </c>
      <c r="E942" s="264"/>
      <c r="F942" s="401">
        <f t="shared" si="407"/>
        <v>259</v>
      </c>
      <c r="G942" s="406">
        <f t="shared" si="407"/>
        <v>46</v>
      </c>
      <c r="H942" s="264"/>
      <c r="I942" s="401">
        <f t="shared" si="408"/>
        <v>0</v>
      </c>
      <c r="J942" s="406">
        <f t="shared" si="408"/>
        <v>0</v>
      </c>
      <c r="K942" s="264"/>
      <c r="L942" s="401">
        <f t="shared" si="409"/>
        <v>533</v>
      </c>
      <c r="M942" s="402">
        <f t="shared" si="409"/>
        <v>60</v>
      </c>
      <c r="N942" s="406">
        <f t="shared" si="410"/>
        <v>593</v>
      </c>
    </row>
    <row r="943" spans="1:14" ht="16.5" thickBot="1">
      <c r="A943" s="602"/>
      <c r="B943" s="86" t="s">
        <v>22</v>
      </c>
      <c r="C943" s="403">
        <f t="shared" si="411"/>
        <v>0</v>
      </c>
      <c r="D943" s="404">
        <f t="shared" si="406"/>
        <v>0</v>
      </c>
      <c r="E943" s="264"/>
      <c r="F943" s="403">
        <f t="shared" si="407"/>
        <v>0</v>
      </c>
      <c r="G943" s="407">
        <f t="shared" si="407"/>
        <v>0</v>
      </c>
      <c r="H943" s="264"/>
      <c r="I943" s="403">
        <f t="shared" si="408"/>
        <v>0</v>
      </c>
      <c r="J943" s="407">
        <f t="shared" si="408"/>
        <v>0</v>
      </c>
      <c r="K943" s="264"/>
      <c r="L943" s="403">
        <f t="shared" si="409"/>
        <v>0</v>
      </c>
      <c r="M943" s="404">
        <f t="shared" si="409"/>
        <v>0</v>
      </c>
      <c r="N943" s="407">
        <f t="shared" si="410"/>
        <v>0</v>
      </c>
    </row>
    <row r="944" spans="1:14" ht="16.5" thickBot="1">
      <c r="A944" s="633"/>
      <c r="B944" s="24"/>
      <c r="C944" s="264"/>
      <c r="D944" s="264"/>
      <c r="E944" s="264"/>
      <c r="F944" s="264"/>
      <c r="G944" s="264"/>
      <c r="H944" s="264"/>
      <c r="I944" s="264"/>
      <c r="J944" s="264"/>
      <c r="K944" s="264"/>
      <c r="L944" s="264"/>
      <c r="M944" s="264"/>
      <c r="N944" s="264"/>
    </row>
    <row r="945" spans="1:14">
      <c r="A945" s="896" t="s">
        <v>9</v>
      </c>
      <c r="B945" s="84" t="s">
        <v>19</v>
      </c>
      <c r="C945" s="235">
        <f>+C941</f>
        <v>291</v>
      </c>
      <c r="D945" s="236">
        <f t="shared" ref="D945:D947" si="412">+D941</f>
        <v>26</v>
      </c>
      <c r="E945" s="264"/>
      <c r="F945" s="235">
        <f t="shared" ref="F945:G947" si="413">+F941</f>
        <v>332</v>
      </c>
      <c r="G945" s="237">
        <f t="shared" si="413"/>
        <v>54</v>
      </c>
      <c r="H945" s="264"/>
      <c r="I945" s="235">
        <f t="shared" ref="I945:J947" si="414">+I941</f>
        <v>0</v>
      </c>
      <c r="J945" s="237">
        <f t="shared" si="414"/>
        <v>0</v>
      </c>
      <c r="K945" s="264"/>
      <c r="L945" s="235">
        <f t="shared" ref="L945:M947" si="415">C945+F945+I945</f>
        <v>623</v>
      </c>
      <c r="M945" s="236">
        <f t="shared" si="415"/>
        <v>80</v>
      </c>
      <c r="N945" s="237">
        <f t="shared" ref="N945:N947" si="416">SUM(L945:M945)</f>
        <v>703</v>
      </c>
    </row>
    <row r="946" spans="1:14">
      <c r="A946" s="897" t="s">
        <v>100</v>
      </c>
      <c r="B946" s="85" t="s">
        <v>21</v>
      </c>
      <c r="C946" s="401">
        <f t="shared" ref="C946:C947" si="417">+C942</f>
        <v>274</v>
      </c>
      <c r="D946" s="402">
        <f t="shared" si="412"/>
        <v>14</v>
      </c>
      <c r="E946" s="264"/>
      <c r="F946" s="401">
        <f t="shared" si="413"/>
        <v>259</v>
      </c>
      <c r="G946" s="406">
        <f t="shared" si="413"/>
        <v>46</v>
      </c>
      <c r="H946" s="264"/>
      <c r="I946" s="401">
        <f t="shared" si="414"/>
        <v>0</v>
      </c>
      <c r="J946" s="406">
        <f t="shared" si="414"/>
        <v>0</v>
      </c>
      <c r="K946" s="264"/>
      <c r="L946" s="401">
        <f t="shared" si="415"/>
        <v>533</v>
      </c>
      <c r="M946" s="402">
        <f t="shared" si="415"/>
        <v>60</v>
      </c>
      <c r="N946" s="406">
        <f t="shared" si="416"/>
        <v>593</v>
      </c>
    </row>
    <row r="947" spans="1:14" ht="16.5" thickBot="1">
      <c r="A947" s="898" t="s">
        <v>101</v>
      </c>
      <c r="B947" s="86" t="s">
        <v>22</v>
      </c>
      <c r="C947" s="403">
        <f t="shared" si="417"/>
        <v>0</v>
      </c>
      <c r="D947" s="404">
        <f t="shared" si="412"/>
        <v>0</v>
      </c>
      <c r="E947" s="264"/>
      <c r="F947" s="403">
        <f t="shared" si="413"/>
        <v>0</v>
      </c>
      <c r="G947" s="407">
        <f t="shared" si="413"/>
        <v>0</v>
      </c>
      <c r="H947" s="264"/>
      <c r="I947" s="403">
        <f t="shared" si="414"/>
        <v>0</v>
      </c>
      <c r="J947" s="407">
        <f t="shared" si="414"/>
        <v>0</v>
      </c>
      <c r="K947" s="264"/>
      <c r="L947" s="403">
        <f t="shared" si="415"/>
        <v>0</v>
      </c>
      <c r="M947" s="404">
        <f t="shared" si="415"/>
        <v>0</v>
      </c>
      <c r="N947" s="407">
        <f t="shared" si="416"/>
        <v>0</v>
      </c>
    </row>
    <row r="948" spans="1:14">
      <c r="A948" s="89" t="s">
        <v>40</v>
      </c>
      <c r="B948" s="24"/>
      <c r="C948" s="25"/>
      <c r="D948" s="25"/>
      <c r="E948" s="25"/>
      <c r="F948" s="25"/>
      <c r="G948" s="25"/>
      <c r="H948" s="25"/>
      <c r="I948" s="25"/>
      <c r="J948" s="25"/>
      <c r="K948" s="25"/>
    </row>
    <row r="949" spans="1:14">
      <c r="A949" s="89"/>
      <c r="B949" s="24"/>
      <c r="C949" s="25"/>
      <c r="D949" s="25"/>
      <c r="E949" s="25"/>
      <c r="F949" s="25"/>
      <c r="G949" s="25"/>
      <c r="H949" s="25"/>
      <c r="I949" s="25"/>
      <c r="J949" s="25"/>
      <c r="K949" s="25"/>
    </row>
    <row r="950" spans="1:14">
      <c r="A950" s="89" t="s">
        <v>115</v>
      </c>
      <c r="B950" s="24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</row>
    <row r="951" spans="1:14">
      <c r="A951" s="89" t="s">
        <v>116</v>
      </c>
      <c r="B951" s="24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</row>
    <row r="952" spans="1:14">
      <c r="A952" s="154" t="s">
        <v>123</v>
      </c>
      <c r="B952" s="24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</row>
    <row r="953" spans="1:14">
      <c r="A953" s="154" t="s">
        <v>152</v>
      </c>
      <c r="B953" s="24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</row>
    <row r="954" spans="1:14">
      <c r="A954" s="154"/>
      <c r="B954" s="24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</row>
    <row r="955" spans="1:14" ht="18.75">
      <c r="A955" s="1130" t="s">
        <v>26</v>
      </c>
      <c r="B955" s="1130"/>
      <c r="C955" s="1130"/>
      <c r="D955" s="1130"/>
      <c r="E955" s="1130"/>
      <c r="F955" s="1130"/>
      <c r="G955" s="1130"/>
      <c r="H955" s="1130"/>
      <c r="I955" s="1130"/>
      <c r="J955" s="1130"/>
      <c r="K955" s="1130"/>
      <c r="L955" s="1130"/>
      <c r="M955" s="1130"/>
      <c r="N955" s="1130"/>
    </row>
    <row r="956" spans="1:14" ht="16.5" thickBot="1">
      <c r="A956" s="1112" t="s">
        <v>27</v>
      </c>
      <c r="B956" s="1112"/>
      <c r="C956" s="1112"/>
      <c r="D956" s="1112"/>
      <c r="E956" s="1112"/>
      <c r="F956" s="1112"/>
      <c r="G956" s="1112"/>
      <c r="H956" s="1112"/>
      <c r="I956" s="1112"/>
      <c r="J956" s="1112"/>
      <c r="K956" s="1112"/>
      <c r="L956" s="1112"/>
      <c r="M956" s="1112"/>
      <c r="N956" s="1112"/>
    </row>
    <row r="957" spans="1:14" ht="24" thickBot="1">
      <c r="A957" s="1142" t="s">
        <v>52</v>
      </c>
      <c r="B957" s="1143"/>
      <c r="C957" s="1143"/>
      <c r="D957" s="1143"/>
      <c r="E957" s="1143"/>
      <c r="F957" s="1143"/>
      <c r="G957" s="1143"/>
      <c r="H957" s="1143"/>
      <c r="I957" s="1143"/>
      <c r="J957" s="1143"/>
      <c r="K957" s="1143"/>
      <c r="L957" s="1143"/>
      <c r="M957" s="1143"/>
      <c r="N957" s="1144"/>
    </row>
    <row r="958" spans="1:14" ht="16.5" thickBot="1">
      <c r="A958" s="33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</row>
    <row r="959" spans="1:14" ht="16.5">
      <c r="A959" s="40" t="s">
        <v>325</v>
      </c>
      <c r="B959" s="41"/>
      <c r="C959" s="41" t="s">
        <v>577</v>
      </c>
      <c r="D959" s="41"/>
      <c r="E959" s="41"/>
      <c r="F959" s="41"/>
      <c r="G959" s="41"/>
      <c r="H959" s="41"/>
      <c r="I959" s="41"/>
      <c r="J959" s="41"/>
      <c r="K959" s="41"/>
      <c r="L959" s="34"/>
      <c r="M959" s="34"/>
      <c r="N959" s="35"/>
    </row>
    <row r="960" spans="1:14" ht="17.25" thickBot="1">
      <c r="A960" s="43" t="s">
        <v>342</v>
      </c>
      <c r="B960" s="44"/>
      <c r="C960" s="625" t="s">
        <v>788</v>
      </c>
      <c r="D960" s="44"/>
      <c r="E960" s="44"/>
      <c r="F960" s="44"/>
      <c r="G960" s="44"/>
      <c r="H960" s="44"/>
      <c r="I960" s="44"/>
      <c r="J960" s="44"/>
      <c r="K960" s="44"/>
      <c r="L960" s="37"/>
      <c r="M960" s="37"/>
      <c r="N960" s="38"/>
    </row>
    <row r="961" spans="1:14" ht="16.5" thickBot="1">
      <c r="A961" s="33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</row>
    <row r="962" spans="1:14" ht="17.25" thickBot="1">
      <c r="A962" s="32"/>
      <c r="B962" s="32"/>
      <c r="C962" s="58" t="s">
        <v>43</v>
      </c>
      <c r="D962" s="59"/>
      <c r="E962" s="59"/>
      <c r="F962" s="59" t="s">
        <v>299</v>
      </c>
      <c r="G962" s="59"/>
      <c r="H962" s="59"/>
      <c r="I962" s="59"/>
      <c r="J962" s="59"/>
      <c r="K962" s="59"/>
      <c r="L962" s="130"/>
      <c r="M962" s="39"/>
      <c r="N962" s="32"/>
    </row>
    <row r="963" spans="1:14" ht="16.5" thickBot="1">
      <c r="A963" s="1" t="s">
        <v>578</v>
      </c>
    </row>
    <row r="964" spans="1:14" ht="19.5" thickBot="1">
      <c r="A964" s="6"/>
      <c r="B964" s="7"/>
      <c r="C964" s="1189" t="s">
        <v>42</v>
      </c>
      <c r="D964" s="1190"/>
      <c r="E964" s="60"/>
      <c r="F964" s="1140" t="s">
        <v>34</v>
      </c>
      <c r="G964" s="1141"/>
      <c r="H964" s="60"/>
      <c r="I964" s="1140" t="s">
        <v>35</v>
      </c>
      <c r="J964" s="1141"/>
      <c r="K964" s="60"/>
      <c r="L964" s="69"/>
      <c r="M964" s="70" t="s">
        <v>9</v>
      </c>
      <c r="N964" s="53"/>
    </row>
    <row r="965" spans="1:14" ht="48" thickBot="1">
      <c r="A965" s="90" t="s">
        <v>39</v>
      </c>
      <c r="B965" s="46"/>
      <c r="C965" s="54" t="s">
        <v>41</v>
      </c>
      <c r="D965" s="57" t="s">
        <v>32</v>
      </c>
      <c r="E965" s="50"/>
      <c r="F965" s="54" t="s">
        <v>15</v>
      </c>
      <c r="G965" s="57" t="s">
        <v>32</v>
      </c>
      <c r="H965" s="50"/>
      <c r="I965" s="54" t="s">
        <v>15</v>
      </c>
      <c r="J965" s="57" t="s">
        <v>32</v>
      </c>
      <c r="K965" s="50"/>
      <c r="L965" s="54" t="s">
        <v>15</v>
      </c>
      <c r="M965" s="56" t="s">
        <v>32</v>
      </c>
      <c r="N965" s="71" t="s">
        <v>9</v>
      </c>
    </row>
    <row r="966" spans="1:14" ht="16.5" thickBot="1">
      <c r="A966" s="20"/>
      <c r="E966" s="4"/>
      <c r="H966" s="4"/>
      <c r="K966" s="4"/>
    </row>
    <row r="967" spans="1:14">
      <c r="A967" s="1120" t="s">
        <v>579</v>
      </c>
      <c r="B967" s="84" t="s">
        <v>19</v>
      </c>
      <c r="C967" s="683">
        <v>69</v>
      </c>
      <c r="D967" s="685">
        <v>5</v>
      </c>
      <c r="E967" s="617"/>
      <c r="F967" s="683">
        <v>47</v>
      </c>
      <c r="G967" s="685">
        <v>0</v>
      </c>
      <c r="H967" s="617"/>
      <c r="I967" s="683"/>
      <c r="J967" s="685"/>
      <c r="K967" s="617"/>
      <c r="L967" s="235">
        <f>C967+F967+I967</f>
        <v>116</v>
      </c>
      <c r="M967" s="236">
        <f>D967+G967+J967</f>
        <v>5</v>
      </c>
      <c r="N967" s="237">
        <f>SUM(L967:M967)</f>
        <v>121</v>
      </c>
    </row>
    <row r="968" spans="1:14">
      <c r="A968" s="1121"/>
      <c r="B968" s="85" t="s">
        <v>21</v>
      </c>
      <c r="C968" s="686">
        <v>49</v>
      </c>
      <c r="D968" s="688">
        <v>3</v>
      </c>
      <c r="E968" s="617"/>
      <c r="F968" s="686">
        <v>36</v>
      </c>
      <c r="G968" s="688">
        <v>0</v>
      </c>
      <c r="H968" s="617"/>
      <c r="I968" s="686"/>
      <c r="J968" s="688"/>
      <c r="K968" s="617"/>
      <c r="L968" s="401">
        <f t="shared" ref="L968:M969" si="418">C968+F968+I968</f>
        <v>85</v>
      </c>
      <c r="M968" s="402">
        <f t="shared" si="418"/>
        <v>3</v>
      </c>
      <c r="N968" s="406">
        <f t="shared" ref="N968:N969" si="419">SUM(L968:M968)</f>
        <v>88</v>
      </c>
    </row>
    <row r="969" spans="1:14" ht="16.5" thickBot="1">
      <c r="A969" s="1122"/>
      <c r="B969" s="86" t="s">
        <v>22</v>
      </c>
      <c r="C969" s="689">
        <v>0</v>
      </c>
      <c r="D969" s="691">
        <v>0</v>
      </c>
      <c r="E969" s="617"/>
      <c r="F969" s="689">
        <v>0</v>
      </c>
      <c r="G969" s="691">
        <v>0</v>
      </c>
      <c r="H969" s="617"/>
      <c r="I969" s="689"/>
      <c r="J969" s="691"/>
      <c r="K969" s="617"/>
      <c r="L969" s="403">
        <f t="shared" si="418"/>
        <v>0</v>
      </c>
      <c r="M969" s="404">
        <f t="shared" si="418"/>
        <v>0</v>
      </c>
      <c r="N969" s="407">
        <f t="shared" si="419"/>
        <v>0</v>
      </c>
    </row>
    <row r="970" spans="1:14" ht="16.5" thickBot="1">
      <c r="A970" s="14"/>
      <c r="C970" s="616"/>
      <c r="D970" s="616"/>
      <c r="E970" s="617"/>
      <c r="F970" s="616"/>
      <c r="G970" s="616"/>
      <c r="H970" s="617"/>
      <c r="I970" s="616"/>
      <c r="J970" s="616"/>
      <c r="K970" s="617"/>
      <c r="L970" s="616"/>
      <c r="M970" s="616"/>
      <c r="N970" s="616"/>
    </row>
    <row r="971" spans="1:14">
      <c r="A971" s="1177" t="s">
        <v>580</v>
      </c>
      <c r="B971" s="84" t="s">
        <v>19</v>
      </c>
      <c r="C971" s="683">
        <v>0</v>
      </c>
      <c r="D971" s="685">
        <v>0</v>
      </c>
      <c r="E971" s="617"/>
      <c r="F971" s="683">
        <v>8</v>
      </c>
      <c r="G971" s="685">
        <v>14</v>
      </c>
      <c r="H971" s="617"/>
      <c r="I971" s="683"/>
      <c r="J971" s="685"/>
      <c r="K971" s="617"/>
      <c r="L971" s="235">
        <f t="shared" ref="L971:M973" si="420">C971+F971+I971</f>
        <v>8</v>
      </c>
      <c r="M971" s="236">
        <f t="shared" si="420"/>
        <v>14</v>
      </c>
      <c r="N971" s="237">
        <f t="shared" ref="N971:N973" si="421">SUM(L971:M971)</f>
        <v>22</v>
      </c>
    </row>
    <row r="972" spans="1:14">
      <c r="A972" s="1178"/>
      <c r="B972" s="85" t="s">
        <v>21</v>
      </c>
      <c r="C972" s="686">
        <v>0</v>
      </c>
      <c r="D972" s="688">
        <v>0</v>
      </c>
      <c r="E972" s="617"/>
      <c r="F972" s="686">
        <v>6</v>
      </c>
      <c r="G972" s="688">
        <v>7</v>
      </c>
      <c r="H972" s="617"/>
      <c r="I972" s="686"/>
      <c r="J972" s="688"/>
      <c r="K972" s="617"/>
      <c r="L972" s="401">
        <f t="shared" si="420"/>
        <v>6</v>
      </c>
      <c r="M972" s="402">
        <f t="shared" si="420"/>
        <v>7</v>
      </c>
      <c r="N972" s="406">
        <f t="shared" si="421"/>
        <v>13</v>
      </c>
    </row>
    <row r="973" spans="1:14" ht="16.5" thickBot="1">
      <c r="A973" s="1179"/>
      <c r="B973" s="86" t="s">
        <v>22</v>
      </c>
      <c r="C973" s="689">
        <v>0</v>
      </c>
      <c r="D973" s="691">
        <v>0</v>
      </c>
      <c r="E973" s="617"/>
      <c r="F973" s="689">
        <v>0</v>
      </c>
      <c r="G973" s="691">
        <v>0</v>
      </c>
      <c r="H973" s="617"/>
      <c r="I973" s="689"/>
      <c r="J973" s="691"/>
      <c r="K973" s="617"/>
      <c r="L973" s="403">
        <f t="shared" si="420"/>
        <v>0</v>
      </c>
      <c r="M973" s="404">
        <f t="shared" si="420"/>
        <v>0</v>
      </c>
      <c r="N973" s="407">
        <f t="shared" si="421"/>
        <v>0</v>
      </c>
    </row>
    <row r="974" spans="1:14" ht="16.5" thickBot="1">
      <c r="A974" s="14"/>
      <c r="C974" s="616"/>
      <c r="D974" s="616"/>
      <c r="E974" s="617"/>
      <c r="F974" s="616"/>
      <c r="G974" s="616"/>
      <c r="H974" s="617"/>
      <c r="I974" s="616"/>
      <c r="J974" s="616"/>
      <c r="K974" s="617"/>
      <c r="L974" s="616"/>
      <c r="M974" s="616"/>
      <c r="N974" s="616"/>
    </row>
    <row r="975" spans="1:14">
      <c r="A975" s="1120" t="s">
        <v>581</v>
      </c>
      <c r="B975" s="84" t="s">
        <v>19</v>
      </c>
      <c r="C975" s="683">
        <v>24</v>
      </c>
      <c r="D975" s="685">
        <v>0</v>
      </c>
      <c r="E975" s="617"/>
      <c r="F975" s="683">
        <v>11</v>
      </c>
      <c r="G975" s="685">
        <v>0</v>
      </c>
      <c r="H975" s="617"/>
      <c r="I975" s="683"/>
      <c r="J975" s="685"/>
      <c r="K975" s="617"/>
      <c r="L975" s="235">
        <f t="shared" ref="L975:M977" si="422">C975+F975+I975</f>
        <v>35</v>
      </c>
      <c r="M975" s="236">
        <f t="shared" si="422"/>
        <v>0</v>
      </c>
      <c r="N975" s="237">
        <f t="shared" ref="N975:N977" si="423">SUM(L975:M975)</f>
        <v>35</v>
      </c>
    </row>
    <row r="976" spans="1:14">
      <c r="A976" s="1121"/>
      <c r="B976" s="85" t="s">
        <v>21</v>
      </c>
      <c r="C976" s="686">
        <v>21</v>
      </c>
      <c r="D976" s="688">
        <v>0</v>
      </c>
      <c r="E976" s="617"/>
      <c r="F976" s="686">
        <v>9</v>
      </c>
      <c r="G976" s="688">
        <v>0</v>
      </c>
      <c r="H976" s="617"/>
      <c r="I976" s="686"/>
      <c r="J976" s="688"/>
      <c r="K976" s="617"/>
      <c r="L976" s="401">
        <f t="shared" si="422"/>
        <v>30</v>
      </c>
      <c r="M976" s="402">
        <f t="shared" si="422"/>
        <v>0</v>
      </c>
      <c r="N976" s="406">
        <f t="shared" si="423"/>
        <v>30</v>
      </c>
    </row>
    <row r="977" spans="1:14" ht="16.5" thickBot="1">
      <c r="A977" s="1122"/>
      <c r="B977" s="86" t="s">
        <v>22</v>
      </c>
      <c r="C977" s="689">
        <v>0</v>
      </c>
      <c r="D977" s="691">
        <v>0</v>
      </c>
      <c r="E977" s="617"/>
      <c r="F977" s="689">
        <v>0</v>
      </c>
      <c r="G977" s="691">
        <v>0</v>
      </c>
      <c r="H977" s="617"/>
      <c r="I977" s="689"/>
      <c r="J977" s="691"/>
      <c r="K977" s="617"/>
      <c r="L977" s="403">
        <f t="shared" si="422"/>
        <v>0</v>
      </c>
      <c r="M977" s="404">
        <f t="shared" si="422"/>
        <v>0</v>
      </c>
      <c r="N977" s="407">
        <f t="shared" si="423"/>
        <v>0</v>
      </c>
    </row>
    <row r="978" spans="1:14" ht="16.5" thickBot="1">
      <c r="A978" s="14"/>
      <c r="C978" s="616"/>
      <c r="D978" s="616"/>
      <c r="E978" s="617"/>
      <c r="F978" s="616"/>
      <c r="G978" s="616"/>
      <c r="H978" s="617"/>
      <c r="I978" s="616"/>
      <c r="J978" s="616"/>
      <c r="K978" s="617"/>
      <c r="L978" s="616"/>
      <c r="M978" s="616"/>
      <c r="N978" s="616"/>
    </row>
    <row r="979" spans="1:14">
      <c r="A979" s="1120" t="s">
        <v>582</v>
      </c>
      <c r="B979" s="84" t="s">
        <v>19</v>
      </c>
      <c r="C979" s="683">
        <v>46</v>
      </c>
      <c r="D979" s="685">
        <v>17</v>
      </c>
      <c r="E979" s="617"/>
      <c r="F979" s="683">
        <v>68</v>
      </c>
      <c r="G979" s="685">
        <v>0</v>
      </c>
      <c r="H979" s="617"/>
      <c r="I979" s="683"/>
      <c r="J979" s="685"/>
      <c r="K979" s="617"/>
      <c r="L979" s="235">
        <f t="shared" ref="L979:M981" si="424">C979+F979+I979</f>
        <v>114</v>
      </c>
      <c r="M979" s="236">
        <f t="shared" si="424"/>
        <v>17</v>
      </c>
      <c r="N979" s="237">
        <f t="shared" ref="N979:N981" si="425">SUM(L979:M979)</f>
        <v>131</v>
      </c>
    </row>
    <row r="980" spans="1:14">
      <c r="A980" s="1121"/>
      <c r="B980" s="85" t="s">
        <v>21</v>
      </c>
      <c r="C980" s="686">
        <v>37</v>
      </c>
      <c r="D980" s="688">
        <v>6</v>
      </c>
      <c r="E980" s="617"/>
      <c r="F980" s="686">
        <v>55</v>
      </c>
      <c r="G980" s="688">
        <v>0</v>
      </c>
      <c r="H980" s="617"/>
      <c r="I980" s="686"/>
      <c r="J980" s="688"/>
      <c r="K980" s="617"/>
      <c r="L980" s="401">
        <f t="shared" si="424"/>
        <v>92</v>
      </c>
      <c r="M980" s="402">
        <f t="shared" si="424"/>
        <v>6</v>
      </c>
      <c r="N980" s="406">
        <f t="shared" si="425"/>
        <v>98</v>
      </c>
    </row>
    <row r="981" spans="1:14" ht="16.5" thickBot="1">
      <c r="A981" s="1122"/>
      <c r="B981" s="86" t="s">
        <v>22</v>
      </c>
      <c r="C981" s="689">
        <v>0</v>
      </c>
      <c r="D981" s="691">
        <v>0</v>
      </c>
      <c r="E981" s="617"/>
      <c r="F981" s="689">
        <v>0</v>
      </c>
      <c r="G981" s="691">
        <v>0</v>
      </c>
      <c r="H981" s="617"/>
      <c r="I981" s="689"/>
      <c r="J981" s="691"/>
      <c r="K981" s="617"/>
      <c r="L981" s="403">
        <f t="shared" si="424"/>
        <v>0</v>
      </c>
      <c r="M981" s="404">
        <f t="shared" si="424"/>
        <v>0</v>
      </c>
      <c r="N981" s="407">
        <f t="shared" si="425"/>
        <v>0</v>
      </c>
    </row>
    <row r="982" spans="1:14" ht="16.5" thickBot="1">
      <c r="A982" s="14"/>
      <c r="C982" s="616"/>
      <c r="D982" s="616"/>
      <c r="E982" s="617"/>
      <c r="F982" s="616"/>
      <c r="G982" s="616"/>
      <c r="H982" s="617"/>
      <c r="I982" s="616"/>
      <c r="J982" s="616"/>
      <c r="K982" s="617"/>
      <c r="L982" s="616"/>
      <c r="M982" s="616"/>
      <c r="N982" s="616"/>
    </row>
    <row r="983" spans="1:14">
      <c r="A983" s="1120" t="s">
        <v>583</v>
      </c>
      <c r="B983" s="84" t="s">
        <v>19</v>
      </c>
      <c r="C983" s="683">
        <v>0</v>
      </c>
      <c r="D983" s="685">
        <v>0</v>
      </c>
      <c r="E983" s="617"/>
      <c r="F983" s="683">
        <v>3</v>
      </c>
      <c r="G983" s="685">
        <v>5</v>
      </c>
      <c r="H983" s="617"/>
      <c r="I983" s="683"/>
      <c r="J983" s="685"/>
      <c r="K983" s="617"/>
      <c r="L983" s="235">
        <f>C983+F983+I983</f>
        <v>3</v>
      </c>
      <c r="M983" s="236">
        <f>D983+G983+J983</f>
        <v>5</v>
      </c>
      <c r="N983" s="237">
        <f>SUM(L983:M983)</f>
        <v>8</v>
      </c>
    </row>
    <row r="984" spans="1:14">
      <c r="A984" s="1121"/>
      <c r="B984" s="85" t="s">
        <v>21</v>
      </c>
      <c r="C984" s="686">
        <v>0</v>
      </c>
      <c r="D984" s="688">
        <v>0</v>
      </c>
      <c r="E984" s="617"/>
      <c r="F984" s="686">
        <v>2</v>
      </c>
      <c r="G984" s="688">
        <v>4</v>
      </c>
      <c r="H984" s="617"/>
      <c r="I984" s="686"/>
      <c r="J984" s="688"/>
      <c r="K984" s="617"/>
      <c r="L984" s="401">
        <f t="shared" ref="L984:M985" si="426">C984+F984+I984</f>
        <v>2</v>
      </c>
      <c r="M984" s="402">
        <f t="shared" si="426"/>
        <v>4</v>
      </c>
      <c r="N984" s="406">
        <f t="shared" ref="N984:N985" si="427">SUM(L984:M984)</f>
        <v>6</v>
      </c>
    </row>
    <row r="985" spans="1:14" ht="16.5" thickBot="1">
      <c r="A985" s="1122"/>
      <c r="B985" s="86" t="s">
        <v>22</v>
      </c>
      <c r="C985" s="689">
        <v>0</v>
      </c>
      <c r="D985" s="691">
        <v>0</v>
      </c>
      <c r="E985" s="617"/>
      <c r="F985" s="689">
        <v>0</v>
      </c>
      <c r="G985" s="691">
        <v>0</v>
      </c>
      <c r="H985" s="617"/>
      <c r="I985" s="689"/>
      <c r="J985" s="691"/>
      <c r="K985" s="617"/>
      <c r="L985" s="403">
        <f t="shared" si="426"/>
        <v>0</v>
      </c>
      <c r="M985" s="404">
        <f t="shared" si="426"/>
        <v>0</v>
      </c>
      <c r="N985" s="407">
        <f t="shared" si="427"/>
        <v>0</v>
      </c>
    </row>
    <row r="986" spans="1:14" ht="16.5" thickBot="1">
      <c r="A986" s="14"/>
      <c r="C986" s="616"/>
      <c r="D986" s="616"/>
      <c r="E986" s="617"/>
      <c r="F986" s="616"/>
      <c r="G986" s="616"/>
      <c r="H986" s="617"/>
      <c r="I986" s="616"/>
      <c r="J986" s="616"/>
      <c r="K986" s="617"/>
      <c r="L986" s="616"/>
      <c r="M986" s="616"/>
      <c r="N986" s="616"/>
    </row>
    <row r="987" spans="1:14">
      <c r="A987" s="1120" t="s">
        <v>584</v>
      </c>
      <c r="B987" s="84" t="s">
        <v>19</v>
      </c>
      <c r="C987" s="683">
        <v>29</v>
      </c>
      <c r="D987" s="685">
        <v>11</v>
      </c>
      <c r="E987" s="617"/>
      <c r="F987" s="683">
        <v>27</v>
      </c>
      <c r="G987" s="685">
        <v>0</v>
      </c>
      <c r="H987" s="617"/>
      <c r="I987" s="683"/>
      <c r="J987" s="685"/>
      <c r="K987" s="617"/>
      <c r="L987" s="235">
        <f t="shared" ref="L987:M989" si="428">C987+F987+I987</f>
        <v>56</v>
      </c>
      <c r="M987" s="236">
        <f t="shared" si="428"/>
        <v>11</v>
      </c>
      <c r="N987" s="237">
        <f t="shared" ref="N987:N989" si="429">SUM(L987:M987)</f>
        <v>67</v>
      </c>
    </row>
    <row r="988" spans="1:14">
      <c r="A988" s="1121"/>
      <c r="B988" s="85" t="s">
        <v>21</v>
      </c>
      <c r="C988" s="686">
        <v>13</v>
      </c>
      <c r="D988" s="688">
        <v>3</v>
      </c>
      <c r="E988" s="617"/>
      <c r="F988" s="686">
        <v>16</v>
      </c>
      <c r="G988" s="688">
        <v>0</v>
      </c>
      <c r="H988" s="617"/>
      <c r="I988" s="686"/>
      <c r="J988" s="688"/>
      <c r="K988" s="617"/>
      <c r="L988" s="401">
        <f t="shared" si="428"/>
        <v>29</v>
      </c>
      <c r="M988" s="402">
        <f t="shared" si="428"/>
        <v>3</v>
      </c>
      <c r="N988" s="406">
        <f t="shared" si="429"/>
        <v>32</v>
      </c>
    </row>
    <row r="989" spans="1:14" ht="16.5" thickBot="1">
      <c r="A989" s="1122"/>
      <c r="B989" s="86" t="s">
        <v>22</v>
      </c>
      <c r="C989" s="689">
        <v>0</v>
      </c>
      <c r="D989" s="691">
        <v>0</v>
      </c>
      <c r="E989" s="617"/>
      <c r="F989" s="689"/>
      <c r="G989" s="691"/>
      <c r="H989" s="617"/>
      <c r="I989" s="689"/>
      <c r="J989" s="691"/>
      <c r="K989" s="617"/>
      <c r="L989" s="403">
        <f t="shared" si="428"/>
        <v>0</v>
      </c>
      <c r="M989" s="404">
        <f t="shared" si="428"/>
        <v>0</v>
      </c>
      <c r="N989" s="407">
        <f t="shared" si="429"/>
        <v>0</v>
      </c>
    </row>
    <row r="990" spans="1:14" ht="16.5" thickBot="1">
      <c r="A990" s="14"/>
      <c r="C990" s="616"/>
      <c r="D990" s="616"/>
      <c r="E990" s="617"/>
      <c r="F990" s="616"/>
      <c r="G990" s="616"/>
      <c r="H990" s="617"/>
      <c r="I990" s="616"/>
      <c r="J990" s="616"/>
      <c r="K990" s="617"/>
      <c r="L990" s="616"/>
      <c r="M990" s="616"/>
      <c r="N990" s="616"/>
    </row>
    <row r="991" spans="1:14">
      <c r="A991" s="273" t="s">
        <v>585</v>
      </c>
      <c r="B991" s="84" t="s">
        <v>19</v>
      </c>
      <c r="C991" s="683">
        <v>0</v>
      </c>
      <c r="D991" s="685">
        <v>0</v>
      </c>
      <c r="E991" s="617"/>
      <c r="F991" s="683">
        <v>0</v>
      </c>
      <c r="G991" s="685">
        <v>28</v>
      </c>
      <c r="H991" s="617"/>
      <c r="I991" s="683"/>
      <c r="J991" s="685"/>
      <c r="K991" s="617"/>
      <c r="L991" s="235">
        <f t="shared" ref="L991:M993" si="430">C991+F991+I991</f>
        <v>0</v>
      </c>
      <c r="M991" s="236">
        <f t="shared" si="430"/>
        <v>28</v>
      </c>
      <c r="N991" s="237">
        <f t="shared" ref="N991:N993" si="431">SUM(L991:M991)</f>
        <v>28</v>
      </c>
    </row>
    <row r="992" spans="1:14">
      <c r="A992" s="680"/>
      <c r="B992" s="85" t="s">
        <v>21</v>
      </c>
      <c r="C992" s="686">
        <v>0</v>
      </c>
      <c r="D992" s="688">
        <v>0</v>
      </c>
      <c r="E992" s="617"/>
      <c r="F992" s="686">
        <v>0</v>
      </c>
      <c r="G992" s="688">
        <v>17</v>
      </c>
      <c r="H992" s="617"/>
      <c r="I992" s="686"/>
      <c r="J992" s="688"/>
      <c r="K992" s="617"/>
      <c r="L992" s="401">
        <f t="shared" si="430"/>
        <v>0</v>
      </c>
      <c r="M992" s="402">
        <f t="shared" si="430"/>
        <v>17</v>
      </c>
      <c r="N992" s="406">
        <f t="shared" si="431"/>
        <v>17</v>
      </c>
    </row>
    <row r="993" spans="1:14" ht="16.5" thickBot="1">
      <c r="A993" s="602"/>
      <c r="B993" s="86" t="s">
        <v>22</v>
      </c>
      <c r="C993" s="689">
        <v>0</v>
      </c>
      <c r="D993" s="691">
        <v>0</v>
      </c>
      <c r="E993" s="617"/>
      <c r="F993" s="689">
        <v>0</v>
      </c>
      <c r="G993" s="691">
        <v>0</v>
      </c>
      <c r="H993" s="617"/>
      <c r="I993" s="689"/>
      <c r="J993" s="691"/>
      <c r="K993" s="617"/>
      <c r="L993" s="403">
        <f t="shared" si="430"/>
        <v>0</v>
      </c>
      <c r="M993" s="404">
        <f t="shared" si="430"/>
        <v>0</v>
      </c>
      <c r="N993" s="407">
        <f t="shared" si="431"/>
        <v>0</v>
      </c>
    </row>
    <row r="994" spans="1:14" ht="16.5" thickBot="1">
      <c r="A994" s="14"/>
      <c r="C994" s="616"/>
      <c r="D994" s="616"/>
      <c r="E994" s="617"/>
      <c r="F994" s="616"/>
      <c r="G994" s="616"/>
      <c r="H994" s="617"/>
      <c r="I994" s="616"/>
      <c r="J994" s="616"/>
      <c r="K994" s="617"/>
      <c r="L994" s="616"/>
      <c r="M994" s="616"/>
      <c r="N994" s="616"/>
    </row>
    <row r="995" spans="1:14">
      <c r="A995" s="273"/>
      <c r="B995" s="84" t="s">
        <v>19</v>
      </c>
      <c r="C995" s="235">
        <f>+C967+C971+C975+C979+C983+C987+C991</f>
        <v>168</v>
      </c>
      <c r="D995" s="236">
        <f t="shared" ref="D995:D997" si="432">+D967+D971+D975+D979+D983+D987+D991</f>
        <v>33</v>
      </c>
      <c r="E995" s="264"/>
      <c r="F995" s="235">
        <f t="shared" ref="F995:G997" si="433">+F967+F971+F975+F979+F983+F987+F991</f>
        <v>164</v>
      </c>
      <c r="G995" s="237">
        <f t="shared" si="433"/>
        <v>47</v>
      </c>
      <c r="H995" s="264"/>
      <c r="I995" s="235">
        <f t="shared" ref="I995:J997" si="434">+I967+I971+I975+I979+I983+I987+I991</f>
        <v>0</v>
      </c>
      <c r="J995" s="237">
        <f t="shared" si="434"/>
        <v>0</v>
      </c>
      <c r="K995" s="264"/>
      <c r="L995" s="235">
        <f t="shared" ref="L995:M997" si="435">C995+F995+I995</f>
        <v>332</v>
      </c>
      <c r="M995" s="236">
        <f t="shared" si="435"/>
        <v>80</v>
      </c>
      <c r="N995" s="237">
        <f t="shared" ref="N995:N997" si="436">SUM(L995:M995)</f>
        <v>412</v>
      </c>
    </row>
    <row r="996" spans="1:14">
      <c r="A996" s="275" t="s">
        <v>9</v>
      </c>
      <c r="B996" s="85" t="s">
        <v>21</v>
      </c>
      <c r="C996" s="401">
        <f t="shared" ref="C996:C997" si="437">+C968+C972+C976+C980+C984+C988+C992</f>
        <v>120</v>
      </c>
      <c r="D996" s="402">
        <f t="shared" si="432"/>
        <v>12</v>
      </c>
      <c r="E996" s="264"/>
      <c r="F996" s="401">
        <f t="shared" si="433"/>
        <v>124</v>
      </c>
      <c r="G996" s="406">
        <f t="shared" si="433"/>
        <v>28</v>
      </c>
      <c r="H996" s="264"/>
      <c r="I996" s="401">
        <f t="shared" si="434"/>
        <v>0</v>
      </c>
      <c r="J996" s="406">
        <f t="shared" si="434"/>
        <v>0</v>
      </c>
      <c r="K996" s="264"/>
      <c r="L996" s="401">
        <f t="shared" si="435"/>
        <v>244</v>
      </c>
      <c r="M996" s="402">
        <f t="shared" si="435"/>
        <v>40</v>
      </c>
      <c r="N996" s="406">
        <f t="shared" si="436"/>
        <v>284</v>
      </c>
    </row>
    <row r="997" spans="1:14" ht="16.5" thickBot="1">
      <c r="A997" s="602"/>
      <c r="B997" s="86" t="s">
        <v>22</v>
      </c>
      <c r="C997" s="403">
        <f t="shared" si="437"/>
        <v>0</v>
      </c>
      <c r="D997" s="404">
        <f t="shared" si="432"/>
        <v>0</v>
      </c>
      <c r="E997" s="264"/>
      <c r="F997" s="403">
        <f t="shared" si="433"/>
        <v>0</v>
      </c>
      <c r="G997" s="407">
        <f t="shared" si="433"/>
        <v>0</v>
      </c>
      <c r="H997" s="264"/>
      <c r="I997" s="403">
        <f t="shared" si="434"/>
        <v>0</v>
      </c>
      <c r="J997" s="407">
        <f t="shared" si="434"/>
        <v>0</v>
      </c>
      <c r="K997" s="264"/>
      <c r="L997" s="403">
        <f t="shared" si="435"/>
        <v>0</v>
      </c>
      <c r="M997" s="404">
        <f t="shared" si="435"/>
        <v>0</v>
      </c>
      <c r="N997" s="407">
        <f t="shared" si="436"/>
        <v>0</v>
      </c>
    </row>
    <row r="998" spans="1:14" ht="16.5" thickBot="1">
      <c r="A998" s="633"/>
      <c r="B998" s="24"/>
      <c r="C998" s="264"/>
      <c r="D998" s="264"/>
      <c r="E998" s="264"/>
      <c r="F998" s="264"/>
      <c r="G998" s="264"/>
      <c r="H998" s="264"/>
      <c r="I998" s="264"/>
      <c r="J998" s="264"/>
      <c r="K998" s="264"/>
      <c r="L998" s="264"/>
      <c r="M998" s="264"/>
      <c r="N998" s="264"/>
    </row>
    <row r="999" spans="1:14">
      <c r="A999" s="1161" t="s">
        <v>846</v>
      </c>
      <c r="B999" s="84" t="s">
        <v>19</v>
      </c>
      <c r="C999" s="235">
        <f>+C995</f>
        <v>168</v>
      </c>
      <c r="D999" s="236">
        <f t="shared" ref="D999:D1001" si="438">+D995</f>
        <v>33</v>
      </c>
      <c r="E999" s="264"/>
      <c r="F999" s="235">
        <f t="shared" ref="F999:G1001" si="439">+F995</f>
        <v>164</v>
      </c>
      <c r="G999" s="237">
        <f t="shared" si="439"/>
        <v>47</v>
      </c>
      <c r="H999" s="264"/>
      <c r="I999" s="235">
        <f t="shared" ref="I999:J1001" si="440">+I995</f>
        <v>0</v>
      </c>
      <c r="J999" s="237">
        <f t="shared" si="440"/>
        <v>0</v>
      </c>
      <c r="K999" s="264"/>
      <c r="L999" s="235">
        <f t="shared" ref="L999:M1001" si="441">C999+F999+I999</f>
        <v>332</v>
      </c>
      <c r="M999" s="236">
        <f t="shared" si="441"/>
        <v>80</v>
      </c>
      <c r="N999" s="237">
        <f t="shared" ref="N999:N1001" si="442">SUM(L999:M999)</f>
        <v>412</v>
      </c>
    </row>
    <row r="1000" spans="1:14">
      <c r="A1000" s="1162"/>
      <c r="B1000" s="85" t="s">
        <v>21</v>
      </c>
      <c r="C1000" s="401">
        <f t="shared" ref="C1000:C1001" si="443">+C996</f>
        <v>120</v>
      </c>
      <c r="D1000" s="402">
        <f t="shared" si="438"/>
        <v>12</v>
      </c>
      <c r="E1000" s="264"/>
      <c r="F1000" s="401">
        <f t="shared" si="439"/>
        <v>124</v>
      </c>
      <c r="G1000" s="406">
        <f t="shared" si="439"/>
        <v>28</v>
      </c>
      <c r="H1000" s="264"/>
      <c r="I1000" s="401">
        <f t="shared" si="440"/>
        <v>0</v>
      </c>
      <c r="J1000" s="406">
        <f t="shared" si="440"/>
        <v>0</v>
      </c>
      <c r="K1000" s="264"/>
      <c r="L1000" s="401">
        <f t="shared" si="441"/>
        <v>244</v>
      </c>
      <c r="M1000" s="402">
        <f t="shared" si="441"/>
        <v>40</v>
      </c>
      <c r="N1000" s="406">
        <f t="shared" si="442"/>
        <v>284</v>
      </c>
    </row>
    <row r="1001" spans="1:14" ht="16.5" thickBot="1">
      <c r="A1001" s="1206"/>
      <c r="B1001" s="86" t="s">
        <v>22</v>
      </c>
      <c r="C1001" s="403">
        <f t="shared" si="443"/>
        <v>0</v>
      </c>
      <c r="D1001" s="404">
        <f t="shared" si="438"/>
        <v>0</v>
      </c>
      <c r="E1001" s="264"/>
      <c r="F1001" s="403">
        <f t="shared" si="439"/>
        <v>0</v>
      </c>
      <c r="G1001" s="407">
        <f t="shared" si="439"/>
        <v>0</v>
      </c>
      <c r="H1001" s="264"/>
      <c r="I1001" s="403">
        <f t="shared" si="440"/>
        <v>0</v>
      </c>
      <c r="J1001" s="407">
        <f t="shared" si="440"/>
        <v>0</v>
      </c>
      <c r="K1001" s="264"/>
      <c r="L1001" s="403">
        <f t="shared" si="441"/>
        <v>0</v>
      </c>
      <c r="M1001" s="404">
        <f t="shared" si="441"/>
        <v>0</v>
      </c>
      <c r="N1001" s="407">
        <f t="shared" si="442"/>
        <v>0</v>
      </c>
    </row>
    <row r="1002" spans="1:14">
      <c r="A1002" s="89" t="s">
        <v>40</v>
      </c>
      <c r="B1002" s="24"/>
      <c r="C1002" s="25"/>
      <c r="D1002" s="25"/>
      <c r="E1002" s="25"/>
      <c r="F1002" s="25"/>
      <c r="G1002" s="25"/>
      <c r="H1002" s="25"/>
      <c r="I1002" s="25"/>
      <c r="J1002" s="25"/>
      <c r="K1002" s="25"/>
    </row>
    <row r="1003" spans="1:14">
      <c r="A1003" s="89"/>
      <c r="B1003" s="24"/>
      <c r="C1003" s="25"/>
      <c r="D1003" s="25"/>
      <c r="E1003" s="25"/>
      <c r="F1003" s="25"/>
      <c r="G1003" s="25"/>
      <c r="H1003" s="25"/>
      <c r="I1003" s="25"/>
      <c r="J1003" s="25"/>
      <c r="K1003" s="25"/>
    </row>
    <row r="1004" spans="1:14">
      <c r="A1004" s="89" t="s">
        <v>115</v>
      </c>
      <c r="B1004" s="24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</row>
    <row r="1005" spans="1:14">
      <c r="A1005" s="89" t="s">
        <v>116</v>
      </c>
      <c r="B1005" s="24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</row>
    <row r="1006" spans="1:14">
      <c r="A1006" s="154" t="s">
        <v>123</v>
      </c>
      <c r="B1006" s="24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</row>
    <row r="1007" spans="1:14">
      <c r="A1007" s="154" t="s">
        <v>152</v>
      </c>
      <c r="B1007" s="24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</row>
    <row r="1008" spans="1:14">
      <c r="A1008" s="154"/>
      <c r="B1008" s="24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</row>
    <row r="1009" spans="1:14" ht="18.75">
      <c r="A1009" s="1130" t="s">
        <v>26</v>
      </c>
      <c r="B1009" s="1130"/>
      <c r="C1009" s="1130"/>
      <c r="D1009" s="1130"/>
      <c r="E1009" s="1130"/>
      <c r="F1009" s="1130"/>
      <c r="G1009" s="1130"/>
      <c r="H1009" s="1130"/>
      <c r="I1009" s="1130"/>
      <c r="J1009" s="1130"/>
      <c r="K1009" s="1130"/>
      <c r="L1009" s="1130"/>
      <c r="M1009" s="1130"/>
      <c r="N1009" s="1130"/>
    </row>
    <row r="1010" spans="1:14" ht="16.5" thickBot="1">
      <c r="A1010" s="1112" t="s">
        <v>27</v>
      </c>
      <c r="B1010" s="1112"/>
      <c r="C1010" s="1112"/>
      <c r="D1010" s="1112"/>
      <c r="E1010" s="1112"/>
      <c r="F1010" s="1112"/>
      <c r="G1010" s="1112"/>
      <c r="H1010" s="1112"/>
      <c r="I1010" s="1112"/>
      <c r="J1010" s="1112"/>
      <c r="K1010" s="1112"/>
      <c r="L1010" s="1112"/>
      <c r="M1010" s="1112"/>
      <c r="N1010" s="1112"/>
    </row>
    <row r="1011" spans="1:14" ht="24" thickBot="1">
      <c r="A1011" s="1142" t="s">
        <v>52</v>
      </c>
      <c r="B1011" s="1143"/>
      <c r="C1011" s="1143"/>
      <c r="D1011" s="1143"/>
      <c r="E1011" s="1143"/>
      <c r="F1011" s="1143"/>
      <c r="G1011" s="1143"/>
      <c r="H1011" s="1143"/>
      <c r="I1011" s="1143"/>
      <c r="J1011" s="1143"/>
      <c r="K1011" s="1143"/>
      <c r="L1011" s="1143"/>
      <c r="M1011" s="1143"/>
      <c r="N1011" s="1144"/>
    </row>
    <row r="1012" spans="1:14" ht="16.5" thickBot="1">
      <c r="A1012" s="33"/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</row>
    <row r="1013" spans="1:14" ht="16.5">
      <c r="A1013" s="40" t="s">
        <v>325</v>
      </c>
      <c r="B1013" s="41"/>
      <c r="C1013" s="41" t="s">
        <v>847</v>
      </c>
      <c r="D1013" s="41"/>
      <c r="E1013" s="41"/>
      <c r="F1013" s="41"/>
      <c r="G1013" s="41"/>
      <c r="H1013" s="41"/>
      <c r="I1013" s="41"/>
      <c r="J1013" s="41"/>
      <c r="K1013" s="41"/>
      <c r="L1013" s="34"/>
      <c r="M1013" s="34"/>
      <c r="N1013" s="35"/>
    </row>
    <row r="1014" spans="1:14" ht="17.25" thickBot="1">
      <c r="A1014" s="43" t="s">
        <v>150</v>
      </c>
      <c r="B1014" s="44"/>
      <c r="C1014" s="44" t="s">
        <v>566</v>
      </c>
      <c r="D1014" s="44"/>
      <c r="E1014" s="44"/>
      <c r="F1014" s="44"/>
      <c r="G1014" s="44"/>
      <c r="H1014" s="44"/>
      <c r="I1014" s="44"/>
      <c r="J1014" s="44"/>
      <c r="K1014" s="44"/>
      <c r="L1014" s="37"/>
      <c r="M1014" s="37"/>
      <c r="N1014" s="38"/>
    </row>
    <row r="1015" spans="1:14" ht="16.5" thickBot="1">
      <c r="A1015" s="33"/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</row>
    <row r="1016" spans="1:14" ht="17.25" thickBot="1">
      <c r="A1016" s="32"/>
      <c r="B1016" s="32"/>
      <c r="C1016" s="58" t="s">
        <v>43</v>
      </c>
      <c r="D1016" s="59"/>
      <c r="E1016" s="59"/>
      <c r="F1016" s="59" t="s">
        <v>586</v>
      </c>
      <c r="G1016" s="59"/>
      <c r="H1016" s="59"/>
      <c r="I1016" s="59"/>
      <c r="J1016" s="59"/>
      <c r="K1016" s="59"/>
      <c r="L1016" s="130"/>
      <c r="M1016" s="39"/>
      <c r="N1016" s="32"/>
    </row>
    <row r="1017" spans="1:14" ht="16.5" thickBot="1">
      <c r="A1017" s="1"/>
    </row>
    <row r="1018" spans="1:14" ht="19.5" thickBot="1">
      <c r="A1018" s="6"/>
      <c r="B1018" s="7"/>
      <c r="C1018" s="1189" t="s">
        <v>42</v>
      </c>
      <c r="D1018" s="1190"/>
      <c r="E1018" s="60"/>
      <c r="F1018" s="1140" t="s">
        <v>34</v>
      </c>
      <c r="G1018" s="1141"/>
      <c r="H1018" s="60"/>
      <c r="I1018" s="1140"/>
      <c r="J1018" s="1141"/>
      <c r="K1018" s="60"/>
      <c r="L1018" s="69"/>
      <c r="M1018" s="70" t="s">
        <v>9</v>
      </c>
      <c r="N1018" s="53"/>
    </row>
    <row r="1019" spans="1:14" ht="48" thickBot="1">
      <c r="A1019" s="90" t="s">
        <v>39</v>
      </c>
      <c r="B1019" s="46"/>
      <c r="C1019" s="54" t="s">
        <v>41</v>
      </c>
      <c r="D1019" s="57" t="s">
        <v>32</v>
      </c>
      <c r="E1019" s="50"/>
      <c r="F1019" s="54" t="s">
        <v>15</v>
      </c>
      <c r="G1019" s="57" t="s">
        <v>32</v>
      </c>
      <c r="H1019" s="50"/>
      <c r="I1019" s="54"/>
      <c r="J1019" s="57"/>
      <c r="K1019" s="50"/>
      <c r="L1019" s="54" t="s">
        <v>15</v>
      </c>
      <c r="M1019" s="56" t="s">
        <v>32</v>
      </c>
      <c r="N1019" s="71" t="s">
        <v>9</v>
      </c>
    </row>
    <row r="1020" spans="1:14" ht="16.5" thickBot="1">
      <c r="A1020" s="20"/>
      <c r="E1020" s="4"/>
      <c r="H1020" s="4"/>
      <c r="K1020" s="4"/>
    </row>
    <row r="1021" spans="1:14">
      <c r="A1021" s="273"/>
      <c r="B1021" s="84" t="s">
        <v>19</v>
      </c>
      <c r="C1021" s="683">
        <v>35</v>
      </c>
      <c r="D1021" s="684">
        <v>2</v>
      </c>
      <c r="E1021" s="617"/>
      <c r="F1021" s="683">
        <v>31</v>
      </c>
      <c r="G1021" s="685">
        <v>0</v>
      </c>
      <c r="H1021" s="617"/>
      <c r="I1021" s="683"/>
      <c r="J1021" s="685"/>
      <c r="K1021" s="617"/>
      <c r="L1021" s="235">
        <f>C1021+F1021+I1021</f>
        <v>66</v>
      </c>
      <c r="M1021" s="236">
        <f>D1021+G1021+J1021</f>
        <v>2</v>
      </c>
      <c r="N1021" s="237">
        <f>SUM(L1021:M1021)</f>
        <v>68</v>
      </c>
    </row>
    <row r="1022" spans="1:14">
      <c r="A1022" s="680" t="s">
        <v>587</v>
      </c>
      <c r="B1022" s="85" t="s">
        <v>21</v>
      </c>
      <c r="C1022" s="686">
        <v>28</v>
      </c>
      <c r="D1022" s="687">
        <v>1</v>
      </c>
      <c r="E1022" s="617"/>
      <c r="F1022" s="686">
        <v>21</v>
      </c>
      <c r="G1022" s="688">
        <v>0</v>
      </c>
      <c r="H1022" s="617"/>
      <c r="I1022" s="686"/>
      <c r="J1022" s="688"/>
      <c r="K1022" s="617"/>
      <c r="L1022" s="401">
        <f t="shared" ref="L1022:M1023" si="444">C1022+F1022+I1022</f>
        <v>49</v>
      </c>
      <c r="M1022" s="402">
        <f t="shared" si="444"/>
        <v>1</v>
      </c>
      <c r="N1022" s="406">
        <f t="shared" ref="N1022:N1023" si="445">SUM(L1022:M1022)</f>
        <v>50</v>
      </c>
    </row>
    <row r="1023" spans="1:14" ht="16.5" thickBot="1">
      <c r="A1023" s="602"/>
      <c r="B1023" s="86" t="s">
        <v>22</v>
      </c>
      <c r="C1023" s="689">
        <v>0</v>
      </c>
      <c r="D1023" s="690">
        <v>0</v>
      </c>
      <c r="E1023" s="617"/>
      <c r="F1023" s="689">
        <v>0</v>
      </c>
      <c r="G1023" s="691">
        <v>0</v>
      </c>
      <c r="H1023" s="617"/>
      <c r="I1023" s="689"/>
      <c r="J1023" s="691"/>
      <c r="K1023" s="617"/>
      <c r="L1023" s="403">
        <f t="shared" si="444"/>
        <v>0</v>
      </c>
      <c r="M1023" s="404">
        <f t="shared" si="444"/>
        <v>0</v>
      </c>
      <c r="N1023" s="407">
        <f t="shared" si="445"/>
        <v>0</v>
      </c>
    </row>
    <row r="1024" spans="1:14" ht="16.5" thickBot="1">
      <c r="A1024" s="14"/>
      <c r="C1024" s="616"/>
      <c r="D1024" s="616"/>
      <c r="E1024" s="617"/>
      <c r="F1024" s="616"/>
      <c r="G1024" s="616"/>
      <c r="H1024" s="617"/>
      <c r="I1024" s="616"/>
      <c r="J1024" s="616"/>
      <c r="K1024" s="617"/>
      <c r="L1024" s="616"/>
      <c r="M1024" s="616"/>
      <c r="N1024" s="616"/>
    </row>
    <row r="1025" spans="1:14">
      <c r="A1025" s="273"/>
      <c r="B1025" s="84" t="s">
        <v>19</v>
      </c>
      <c r="C1025" s="683">
        <v>25</v>
      </c>
      <c r="D1025" s="684">
        <v>17</v>
      </c>
      <c r="E1025" s="617"/>
      <c r="F1025" s="683">
        <v>40</v>
      </c>
      <c r="G1025" s="685">
        <v>0</v>
      </c>
      <c r="H1025" s="617"/>
      <c r="I1025" s="683"/>
      <c r="J1025" s="685"/>
      <c r="K1025" s="617"/>
      <c r="L1025" s="235">
        <f t="shared" ref="L1025:M1027" si="446">C1025+F1025+I1025</f>
        <v>65</v>
      </c>
      <c r="M1025" s="236">
        <f t="shared" si="446"/>
        <v>17</v>
      </c>
      <c r="N1025" s="237">
        <f t="shared" ref="N1025:N1027" si="447">SUM(L1025:M1025)</f>
        <v>82</v>
      </c>
    </row>
    <row r="1026" spans="1:14">
      <c r="A1026" s="680" t="s">
        <v>588</v>
      </c>
      <c r="B1026" s="85" t="s">
        <v>21</v>
      </c>
      <c r="C1026" s="686">
        <v>22</v>
      </c>
      <c r="D1026" s="687">
        <v>12</v>
      </c>
      <c r="E1026" s="617"/>
      <c r="F1026" s="686">
        <v>32</v>
      </c>
      <c r="G1026" s="688">
        <v>0</v>
      </c>
      <c r="H1026" s="617"/>
      <c r="I1026" s="686"/>
      <c r="J1026" s="688"/>
      <c r="K1026" s="617"/>
      <c r="L1026" s="401">
        <f t="shared" si="446"/>
        <v>54</v>
      </c>
      <c r="M1026" s="402">
        <f t="shared" si="446"/>
        <v>12</v>
      </c>
      <c r="N1026" s="406">
        <f t="shared" si="447"/>
        <v>66</v>
      </c>
    </row>
    <row r="1027" spans="1:14" ht="16.5" thickBot="1">
      <c r="A1027" s="602"/>
      <c r="B1027" s="86" t="s">
        <v>22</v>
      </c>
      <c r="C1027" s="689">
        <v>0</v>
      </c>
      <c r="D1027" s="690">
        <v>0</v>
      </c>
      <c r="E1027" s="617"/>
      <c r="F1027" s="689">
        <v>0</v>
      </c>
      <c r="G1027" s="691">
        <v>0</v>
      </c>
      <c r="H1027" s="617"/>
      <c r="I1027" s="689"/>
      <c r="J1027" s="691"/>
      <c r="K1027" s="617"/>
      <c r="L1027" s="403">
        <f t="shared" si="446"/>
        <v>0</v>
      </c>
      <c r="M1027" s="404">
        <f t="shared" si="446"/>
        <v>0</v>
      </c>
      <c r="N1027" s="407">
        <f t="shared" si="447"/>
        <v>0</v>
      </c>
    </row>
    <row r="1028" spans="1:14" ht="16.5" thickBot="1">
      <c r="A1028" s="14"/>
      <c r="C1028" s="616"/>
      <c r="D1028" s="616"/>
      <c r="E1028" s="617"/>
      <c r="F1028" s="616"/>
      <c r="G1028" s="616"/>
      <c r="H1028" s="617"/>
      <c r="I1028" s="616"/>
      <c r="J1028" s="616"/>
      <c r="K1028" s="617"/>
      <c r="L1028" s="616"/>
      <c r="M1028" s="616"/>
      <c r="N1028" s="616"/>
    </row>
    <row r="1029" spans="1:14">
      <c r="A1029" s="273"/>
      <c r="B1029" s="84" t="s">
        <v>19</v>
      </c>
      <c r="C1029" s="683">
        <v>72</v>
      </c>
      <c r="D1029" s="684">
        <v>10</v>
      </c>
      <c r="E1029" s="617"/>
      <c r="F1029" s="683">
        <v>34</v>
      </c>
      <c r="G1029" s="685">
        <v>0</v>
      </c>
      <c r="H1029" s="617"/>
      <c r="I1029" s="683"/>
      <c r="J1029" s="685"/>
      <c r="K1029" s="617"/>
      <c r="L1029" s="235">
        <f t="shared" ref="L1029:M1031" si="448">C1029+F1029+I1029</f>
        <v>106</v>
      </c>
      <c r="M1029" s="236">
        <f t="shared" si="448"/>
        <v>10</v>
      </c>
      <c r="N1029" s="237">
        <f t="shared" ref="N1029:N1031" si="449">SUM(L1029:M1029)</f>
        <v>116</v>
      </c>
    </row>
    <row r="1030" spans="1:14">
      <c r="A1030" s="680" t="s">
        <v>589</v>
      </c>
      <c r="B1030" s="85" t="s">
        <v>21</v>
      </c>
      <c r="C1030" s="686">
        <v>62</v>
      </c>
      <c r="D1030" s="687">
        <v>7</v>
      </c>
      <c r="E1030" s="617"/>
      <c r="F1030" s="686">
        <v>29</v>
      </c>
      <c r="G1030" s="688">
        <v>0</v>
      </c>
      <c r="H1030" s="617"/>
      <c r="I1030" s="686"/>
      <c r="J1030" s="688"/>
      <c r="K1030" s="617"/>
      <c r="L1030" s="401">
        <f t="shared" si="448"/>
        <v>91</v>
      </c>
      <c r="M1030" s="402">
        <f t="shared" si="448"/>
        <v>7</v>
      </c>
      <c r="N1030" s="406">
        <f t="shared" si="449"/>
        <v>98</v>
      </c>
    </row>
    <row r="1031" spans="1:14" ht="16.5" thickBot="1">
      <c r="A1031" s="602"/>
      <c r="B1031" s="86" t="s">
        <v>22</v>
      </c>
      <c r="C1031" s="689">
        <v>0</v>
      </c>
      <c r="D1031" s="690">
        <v>0</v>
      </c>
      <c r="E1031" s="617"/>
      <c r="F1031" s="689">
        <v>0</v>
      </c>
      <c r="G1031" s="691">
        <v>0</v>
      </c>
      <c r="H1031" s="617"/>
      <c r="I1031" s="689"/>
      <c r="J1031" s="691"/>
      <c r="K1031" s="617"/>
      <c r="L1031" s="403">
        <f t="shared" si="448"/>
        <v>0</v>
      </c>
      <c r="M1031" s="404">
        <f t="shared" si="448"/>
        <v>0</v>
      </c>
      <c r="N1031" s="407">
        <f t="shared" si="449"/>
        <v>0</v>
      </c>
    </row>
    <row r="1032" spans="1:14" ht="16.5" thickBot="1">
      <c r="A1032" s="14"/>
      <c r="C1032" s="616"/>
      <c r="D1032" s="616"/>
      <c r="E1032" s="617"/>
      <c r="F1032" s="616"/>
      <c r="G1032" s="616"/>
      <c r="H1032" s="617"/>
      <c r="I1032" s="616"/>
      <c r="J1032" s="616"/>
      <c r="K1032" s="617"/>
      <c r="L1032" s="616"/>
      <c r="M1032" s="616"/>
      <c r="N1032" s="616"/>
    </row>
    <row r="1033" spans="1:14">
      <c r="A1033" s="273"/>
      <c r="B1033" s="84" t="s">
        <v>19</v>
      </c>
      <c r="C1033" s="683"/>
      <c r="D1033" s="684"/>
      <c r="E1033" s="617"/>
      <c r="F1033" s="683">
        <v>23</v>
      </c>
      <c r="G1033" s="685">
        <v>19</v>
      </c>
      <c r="H1033" s="617"/>
      <c r="I1033" s="683"/>
      <c r="J1033" s="685"/>
      <c r="K1033" s="617"/>
      <c r="L1033" s="235">
        <f t="shared" ref="L1033:M1035" si="450">C1033+F1033+I1033</f>
        <v>23</v>
      </c>
      <c r="M1033" s="236">
        <f t="shared" si="450"/>
        <v>19</v>
      </c>
      <c r="N1033" s="237">
        <f t="shared" ref="N1033:N1035" si="451">SUM(L1033:M1033)</f>
        <v>42</v>
      </c>
    </row>
    <row r="1034" spans="1:14">
      <c r="A1034" s="680" t="s">
        <v>590</v>
      </c>
      <c r="B1034" s="85" t="s">
        <v>21</v>
      </c>
      <c r="C1034" s="686"/>
      <c r="D1034" s="687"/>
      <c r="E1034" s="617"/>
      <c r="F1034" s="686">
        <v>16</v>
      </c>
      <c r="G1034" s="688">
        <v>12</v>
      </c>
      <c r="H1034" s="617"/>
      <c r="I1034" s="686"/>
      <c r="J1034" s="688"/>
      <c r="K1034" s="617"/>
      <c r="L1034" s="401">
        <f t="shared" si="450"/>
        <v>16</v>
      </c>
      <c r="M1034" s="402">
        <f t="shared" si="450"/>
        <v>12</v>
      </c>
      <c r="N1034" s="406">
        <f t="shared" si="451"/>
        <v>28</v>
      </c>
    </row>
    <row r="1035" spans="1:14" ht="16.5" thickBot="1">
      <c r="A1035" s="602"/>
      <c r="B1035" s="86" t="s">
        <v>22</v>
      </c>
      <c r="C1035" s="689"/>
      <c r="D1035" s="690"/>
      <c r="E1035" s="617"/>
      <c r="F1035" s="689">
        <v>0</v>
      </c>
      <c r="G1035" s="691">
        <v>0</v>
      </c>
      <c r="H1035" s="617"/>
      <c r="I1035" s="689"/>
      <c r="J1035" s="691"/>
      <c r="K1035" s="617"/>
      <c r="L1035" s="403">
        <f t="shared" si="450"/>
        <v>0</v>
      </c>
      <c r="M1035" s="404">
        <f t="shared" si="450"/>
        <v>0</v>
      </c>
      <c r="N1035" s="407">
        <f t="shared" si="451"/>
        <v>0</v>
      </c>
    </row>
    <row r="1036" spans="1:14" ht="16.5" thickBot="1">
      <c r="A1036" s="14"/>
      <c r="C1036" s="616"/>
      <c r="D1036" s="616"/>
      <c r="E1036" s="617"/>
      <c r="F1036" s="616"/>
      <c r="G1036" s="616"/>
      <c r="H1036" s="617"/>
      <c r="I1036" s="616"/>
      <c r="J1036" s="616"/>
      <c r="K1036" s="617"/>
      <c r="L1036" s="616"/>
      <c r="M1036" s="616"/>
      <c r="N1036" s="616"/>
    </row>
    <row r="1037" spans="1:14">
      <c r="A1037" s="273"/>
      <c r="B1037" s="84" t="s">
        <v>19</v>
      </c>
      <c r="C1037" s="683"/>
      <c r="D1037" s="684"/>
      <c r="E1037" s="617"/>
      <c r="F1037" s="683">
        <v>0</v>
      </c>
      <c r="G1037" s="685">
        <v>7</v>
      </c>
      <c r="H1037" s="617"/>
      <c r="I1037" s="683"/>
      <c r="J1037" s="685"/>
      <c r="K1037" s="617"/>
      <c r="L1037" s="235">
        <f>C1037+F1037+I1037</f>
        <v>0</v>
      </c>
      <c r="M1037" s="236">
        <f>D1037+G1037+J1037</f>
        <v>7</v>
      </c>
      <c r="N1037" s="237">
        <f>SUM(L1037:M1037)</f>
        <v>7</v>
      </c>
    </row>
    <row r="1038" spans="1:14">
      <c r="A1038" s="680" t="s">
        <v>591</v>
      </c>
      <c r="B1038" s="85" t="s">
        <v>21</v>
      </c>
      <c r="C1038" s="686"/>
      <c r="D1038" s="687"/>
      <c r="E1038" s="617"/>
      <c r="F1038" s="686">
        <v>0</v>
      </c>
      <c r="G1038" s="688">
        <v>6</v>
      </c>
      <c r="H1038" s="617"/>
      <c r="I1038" s="686"/>
      <c r="J1038" s="688"/>
      <c r="K1038" s="617"/>
      <c r="L1038" s="401">
        <f t="shared" ref="L1038:M1039" si="452">C1038+F1038+I1038</f>
        <v>0</v>
      </c>
      <c r="M1038" s="402">
        <f t="shared" si="452"/>
        <v>6</v>
      </c>
      <c r="N1038" s="406">
        <f t="shared" ref="N1038:N1039" si="453">SUM(L1038:M1038)</f>
        <v>6</v>
      </c>
    </row>
    <row r="1039" spans="1:14" ht="16.5" thickBot="1">
      <c r="A1039" s="602"/>
      <c r="B1039" s="86" t="s">
        <v>22</v>
      </c>
      <c r="C1039" s="689"/>
      <c r="D1039" s="690"/>
      <c r="E1039" s="617"/>
      <c r="F1039" s="689">
        <v>0</v>
      </c>
      <c r="G1039" s="691">
        <v>0</v>
      </c>
      <c r="H1039" s="617"/>
      <c r="I1039" s="689"/>
      <c r="J1039" s="691"/>
      <c r="K1039" s="617"/>
      <c r="L1039" s="403">
        <f t="shared" si="452"/>
        <v>0</v>
      </c>
      <c r="M1039" s="404">
        <f t="shared" si="452"/>
        <v>0</v>
      </c>
      <c r="N1039" s="407">
        <f t="shared" si="453"/>
        <v>0</v>
      </c>
    </row>
    <row r="1040" spans="1:14" ht="16.5" thickBot="1">
      <c r="A1040" s="14"/>
      <c r="C1040" s="616"/>
      <c r="D1040" s="616"/>
      <c r="E1040" s="617"/>
      <c r="F1040" s="616"/>
      <c r="G1040" s="616"/>
      <c r="H1040" s="617"/>
      <c r="I1040" s="616"/>
      <c r="J1040" s="616"/>
      <c r="K1040" s="617"/>
      <c r="L1040" s="616"/>
      <c r="M1040" s="616"/>
      <c r="N1040" s="616"/>
    </row>
    <row r="1041" spans="1:14">
      <c r="A1041" s="273"/>
      <c r="B1041" s="84" t="s">
        <v>19</v>
      </c>
      <c r="C1041" s="683"/>
      <c r="D1041" s="684"/>
      <c r="E1041" s="617"/>
      <c r="F1041" s="683">
        <v>0</v>
      </c>
      <c r="G1041" s="685">
        <v>5</v>
      </c>
      <c r="H1041" s="617"/>
      <c r="I1041" s="683"/>
      <c r="J1041" s="685"/>
      <c r="K1041" s="617"/>
      <c r="L1041" s="235">
        <f t="shared" ref="L1041:M1043" si="454">C1041+F1041+I1041</f>
        <v>0</v>
      </c>
      <c r="M1041" s="236">
        <f t="shared" si="454"/>
        <v>5</v>
      </c>
      <c r="N1041" s="237">
        <f t="shared" ref="N1041:N1043" si="455">SUM(L1041:M1041)</f>
        <v>5</v>
      </c>
    </row>
    <row r="1042" spans="1:14">
      <c r="A1042" s="680" t="s">
        <v>592</v>
      </c>
      <c r="B1042" s="85" t="s">
        <v>21</v>
      </c>
      <c r="C1042" s="686"/>
      <c r="D1042" s="687"/>
      <c r="E1042" s="617"/>
      <c r="F1042" s="686">
        <v>0</v>
      </c>
      <c r="G1042" s="688">
        <v>5</v>
      </c>
      <c r="H1042" s="617"/>
      <c r="I1042" s="686"/>
      <c r="J1042" s="688"/>
      <c r="K1042" s="617"/>
      <c r="L1042" s="401">
        <f t="shared" si="454"/>
        <v>0</v>
      </c>
      <c r="M1042" s="402">
        <f t="shared" si="454"/>
        <v>5</v>
      </c>
      <c r="N1042" s="406">
        <f t="shared" si="455"/>
        <v>5</v>
      </c>
    </row>
    <row r="1043" spans="1:14" ht="16.5" thickBot="1">
      <c r="A1043" s="602"/>
      <c r="B1043" s="86" t="s">
        <v>22</v>
      </c>
      <c r="C1043" s="689"/>
      <c r="D1043" s="690"/>
      <c r="E1043" s="617"/>
      <c r="F1043" s="689">
        <v>0</v>
      </c>
      <c r="G1043" s="691">
        <v>0</v>
      </c>
      <c r="H1043" s="617"/>
      <c r="I1043" s="689"/>
      <c r="J1043" s="691"/>
      <c r="K1043" s="617"/>
      <c r="L1043" s="403">
        <f t="shared" si="454"/>
        <v>0</v>
      </c>
      <c r="M1043" s="404">
        <f t="shared" si="454"/>
        <v>0</v>
      </c>
      <c r="N1043" s="407">
        <f t="shared" si="455"/>
        <v>0</v>
      </c>
    </row>
    <row r="1044" spans="1:14" ht="16.5" thickBot="1">
      <c r="A1044" s="14"/>
      <c r="C1044" s="616"/>
      <c r="D1044" s="616"/>
      <c r="E1044" s="617"/>
      <c r="F1044" s="616"/>
      <c r="G1044" s="616"/>
      <c r="H1044" s="617"/>
      <c r="I1044" s="616"/>
      <c r="J1044" s="616"/>
      <c r="K1044" s="617"/>
      <c r="L1044" s="616"/>
      <c r="M1044" s="616"/>
      <c r="N1044" s="616"/>
    </row>
    <row r="1045" spans="1:14">
      <c r="A1045" s="273"/>
      <c r="B1045" s="84" t="s">
        <v>19</v>
      </c>
      <c r="C1045" s="683"/>
      <c r="D1045" s="684"/>
      <c r="E1045" s="617"/>
      <c r="F1045" s="683"/>
      <c r="G1045" s="685"/>
      <c r="H1045" s="617"/>
      <c r="I1045" s="683"/>
      <c r="J1045" s="685"/>
      <c r="K1045" s="617"/>
      <c r="L1045" s="235">
        <f t="shared" ref="L1045:M1047" si="456">C1045+F1045+I1045</f>
        <v>0</v>
      </c>
      <c r="M1045" s="236">
        <f t="shared" si="456"/>
        <v>0</v>
      </c>
      <c r="N1045" s="237">
        <f t="shared" ref="N1045:N1047" si="457">SUM(L1045:M1045)</f>
        <v>0</v>
      </c>
    </row>
    <row r="1046" spans="1:14">
      <c r="A1046" s="680"/>
      <c r="B1046" s="85" t="s">
        <v>21</v>
      </c>
      <c r="C1046" s="686"/>
      <c r="D1046" s="687"/>
      <c r="E1046" s="617"/>
      <c r="F1046" s="686"/>
      <c r="G1046" s="688"/>
      <c r="H1046" s="617"/>
      <c r="I1046" s="686"/>
      <c r="J1046" s="688"/>
      <c r="K1046" s="617"/>
      <c r="L1046" s="401">
        <f t="shared" si="456"/>
        <v>0</v>
      </c>
      <c r="M1046" s="402">
        <f t="shared" si="456"/>
        <v>0</v>
      </c>
      <c r="N1046" s="406">
        <f t="shared" si="457"/>
        <v>0</v>
      </c>
    </row>
    <row r="1047" spans="1:14" ht="16.5" thickBot="1">
      <c r="A1047" s="602"/>
      <c r="B1047" s="86" t="s">
        <v>22</v>
      </c>
      <c r="C1047" s="689"/>
      <c r="D1047" s="690"/>
      <c r="E1047" s="617"/>
      <c r="F1047" s="689"/>
      <c r="G1047" s="691"/>
      <c r="H1047" s="617"/>
      <c r="I1047" s="689"/>
      <c r="J1047" s="691"/>
      <c r="K1047" s="617"/>
      <c r="L1047" s="403">
        <f t="shared" si="456"/>
        <v>0</v>
      </c>
      <c r="M1047" s="404">
        <f t="shared" si="456"/>
        <v>0</v>
      </c>
      <c r="N1047" s="407">
        <f t="shared" si="457"/>
        <v>0</v>
      </c>
    </row>
    <row r="1048" spans="1:14" ht="16.5" thickBot="1">
      <c r="A1048" s="14"/>
      <c r="C1048" s="616"/>
      <c r="D1048" s="616"/>
      <c r="E1048" s="617"/>
      <c r="F1048" s="616"/>
      <c r="G1048" s="616"/>
      <c r="H1048" s="617"/>
      <c r="I1048" s="616"/>
      <c r="J1048" s="616"/>
      <c r="K1048" s="617"/>
      <c r="L1048" s="616"/>
      <c r="M1048" s="616"/>
      <c r="N1048" s="616"/>
    </row>
    <row r="1049" spans="1:14">
      <c r="A1049" s="273"/>
      <c r="B1049" s="84" t="s">
        <v>19</v>
      </c>
      <c r="C1049" s="235">
        <f t="shared" ref="C1049:D1051" si="458">+C1021+C1025+C1029+C1033+C1037+C1041+C1045</f>
        <v>132</v>
      </c>
      <c r="D1049" s="236">
        <f t="shared" si="458"/>
        <v>29</v>
      </c>
      <c r="E1049" s="264"/>
      <c r="F1049" s="235">
        <f t="shared" ref="F1049:G1051" si="459">+F1021+F1025+F1029+F1033+F1037+F1041+F1045</f>
        <v>128</v>
      </c>
      <c r="G1049" s="237">
        <f t="shared" si="459"/>
        <v>31</v>
      </c>
      <c r="H1049" s="264"/>
      <c r="I1049" s="235">
        <f t="shared" ref="I1049:J1051" si="460">+I1021+I1025+I1029+I1033+I1037+I1041+I1045</f>
        <v>0</v>
      </c>
      <c r="J1049" s="237">
        <f t="shared" si="460"/>
        <v>0</v>
      </c>
      <c r="K1049" s="264"/>
      <c r="L1049" s="235">
        <f t="shared" ref="L1049:M1051" si="461">C1049+F1049+I1049</f>
        <v>260</v>
      </c>
      <c r="M1049" s="236">
        <f t="shared" si="461"/>
        <v>60</v>
      </c>
      <c r="N1049" s="237">
        <f t="shared" ref="N1049:N1051" si="462">SUM(L1049:M1049)</f>
        <v>320</v>
      </c>
    </row>
    <row r="1050" spans="1:14">
      <c r="A1050" s="275" t="s">
        <v>9</v>
      </c>
      <c r="B1050" s="85" t="s">
        <v>21</v>
      </c>
      <c r="C1050" s="401">
        <f t="shared" si="458"/>
        <v>112</v>
      </c>
      <c r="D1050" s="402">
        <f t="shared" si="458"/>
        <v>20</v>
      </c>
      <c r="E1050" s="264"/>
      <c r="F1050" s="401">
        <f t="shared" si="459"/>
        <v>98</v>
      </c>
      <c r="G1050" s="406">
        <f t="shared" si="459"/>
        <v>23</v>
      </c>
      <c r="H1050" s="264"/>
      <c r="I1050" s="401">
        <f t="shared" si="460"/>
        <v>0</v>
      </c>
      <c r="J1050" s="406">
        <f t="shared" si="460"/>
        <v>0</v>
      </c>
      <c r="K1050" s="264"/>
      <c r="L1050" s="401">
        <f t="shared" si="461"/>
        <v>210</v>
      </c>
      <c r="M1050" s="402">
        <f t="shared" si="461"/>
        <v>43</v>
      </c>
      <c r="N1050" s="406">
        <f t="shared" si="462"/>
        <v>253</v>
      </c>
    </row>
    <row r="1051" spans="1:14" ht="16.5" thickBot="1">
      <c r="A1051" s="602"/>
      <c r="B1051" s="86" t="s">
        <v>22</v>
      </c>
      <c r="C1051" s="403">
        <f t="shared" si="458"/>
        <v>0</v>
      </c>
      <c r="D1051" s="404">
        <f t="shared" si="458"/>
        <v>0</v>
      </c>
      <c r="E1051" s="264"/>
      <c r="F1051" s="403">
        <f t="shared" si="459"/>
        <v>0</v>
      </c>
      <c r="G1051" s="407">
        <f t="shared" si="459"/>
        <v>0</v>
      </c>
      <c r="H1051" s="264"/>
      <c r="I1051" s="403">
        <f t="shared" si="460"/>
        <v>0</v>
      </c>
      <c r="J1051" s="407">
        <f t="shared" si="460"/>
        <v>0</v>
      </c>
      <c r="K1051" s="264"/>
      <c r="L1051" s="403">
        <f t="shared" si="461"/>
        <v>0</v>
      </c>
      <c r="M1051" s="404">
        <f t="shared" si="461"/>
        <v>0</v>
      </c>
      <c r="N1051" s="407">
        <f t="shared" si="462"/>
        <v>0</v>
      </c>
    </row>
    <row r="1052" spans="1:14" ht="16.5" thickBot="1">
      <c r="A1052" s="633"/>
      <c r="B1052" s="24"/>
      <c r="C1052" s="264"/>
      <c r="D1052" s="264"/>
      <c r="E1052" s="264"/>
      <c r="F1052" s="264"/>
      <c r="G1052" s="264"/>
      <c r="H1052" s="264"/>
      <c r="I1052" s="264"/>
      <c r="J1052" s="264"/>
      <c r="K1052" s="264"/>
      <c r="L1052" s="264"/>
      <c r="M1052" s="264"/>
      <c r="N1052" s="264"/>
    </row>
    <row r="1053" spans="1:14">
      <c r="A1053" s="896" t="s">
        <v>9</v>
      </c>
      <c r="B1053" s="84" t="s">
        <v>19</v>
      </c>
      <c r="C1053" s="235">
        <f>+C1049</f>
        <v>132</v>
      </c>
      <c r="D1053" s="236">
        <f t="shared" ref="D1053:D1055" si="463">+D1049</f>
        <v>29</v>
      </c>
      <c r="E1053" s="264"/>
      <c r="F1053" s="235">
        <f t="shared" ref="F1053:G1055" si="464">+F1049</f>
        <v>128</v>
      </c>
      <c r="G1053" s="237">
        <f t="shared" si="464"/>
        <v>31</v>
      </c>
      <c r="H1053" s="264"/>
      <c r="I1053" s="235">
        <f t="shared" ref="I1053:J1055" si="465">+I1049</f>
        <v>0</v>
      </c>
      <c r="J1053" s="237">
        <f t="shared" si="465"/>
        <v>0</v>
      </c>
      <c r="K1053" s="264"/>
      <c r="L1053" s="235">
        <f t="shared" ref="L1053:M1055" si="466">C1053+F1053+I1053</f>
        <v>260</v>
      </c>
      <c r="M1053" s="236">
        <f t="shared" si="466"/>
        <v>60</v>
      </c>
      <c r="N1053" s="237">
        <f t="shared" ref="N1053:N1055" si="467">SUM(L1053:M1053)</f>
        <v>320</v>
      </c>
    </row>
    <row r="1054" spans="1:14">
      <c r="A1054" s="897" t="s">
        <v>100</v>
      </c>
      <c r="B1054" s="85" t="s">
        <v>21</v>
      </c>
      <c r="C1054" s="401">
        <f t="shared" ref="C1054:C1055" si="468">+C1050</f>
        <v>112</v>
      </c>
      <c r="D1054" s="402">
        <f t="shared" si="463"/>
        <v>20</v>
      </c>
      <c r="E1054" s="264"/>
      <c r="F1054" s="401">
        <f t="shared" si="464"/>
        <v>98</v>
      </c>
      <c r="G1054" s="406">
        <f t="shared" si="464"/>
        <v>23</v>
      </c>
      <c r="H1054" s="264"/>
      <c r="I1054" s="401">
        <f t="shared" si="465"/>
        <v>0</v>
      </c>
      <c r="J1054" s="406">
        <f t="shared" si="465"/>
        <v>0</v>
      </c>
      <c r="K1054" s="264"/>
      <c r="L1054" s="401">
        <f t="shared" si="466"/>
        <v>210</v>
      </c>
      <c r="M1054" s="402">
        <f t="shared" si="466"/>
        <v>43</v>
      </c>
      <c r="N1054" s="406">
        <f t="shared" si="467"/>
        <v>253</v>
      </c>
    </row>
    <row r="1055" spans="1:14" ht="16.5" thickBot="1">
      <c r="A1055" s="898" t="s">
        <v>101</v>
      </c>
      <c r="B1055" s="86" t="s">
        <v>22</v>
      </c>
      <c r="C1055" s="403">
        <f t="shared" si="468"/>
        <v>0</v>
      </c>
      <c r="D1055" s="404">
        <f t="shared" si="463"/>
        <v>0</v>
      </c>
      <c r="E1055" s="264"/>
      <c r="F1055" s="403">
        <f t="shared" si="464"/>
        <v>0</v>
      </c>
      <c r="G1055" s="407">
        <f t="shared" si="464"/>
        <v>0</v>
      </c>
      <c r="H1055" s="264"/>
      <c r="I1055" s="403">
        <f t="shared" si="465"/>
        <v>0</v>
      </c>
      <c r="J1055" s="407">
        <f t="shared" si="465"/>
        <v>0</v>
      </c>
      <c r="K1055" s="264"/>
      <c r="L1055" s="403">
        <f t="shared" si="466"/>
        <v>0</v>
      </c>
      <c r="M1055" s="404">
        <f t="shared" si="466"/>
        <v>0</v>
      </c>
      <c r="N1055" s="407">
        <f t="shared" si="467"/>
        <v>0</v>
      </c>
    </row>
    <row r="1056" spans="1:14">
      <c r="A1056" s="89" t="s">
        <v>40</v>
      </c>
      <c r="B1056" s="24"/>
      <c r="C1056" s="25"/>
      <c r="D1056" s="25"/>
      <c r="E1056" s="25"/>
      <c r="F1056" s="25"/>
      <c r="G1056" s="25"/>
      <c r="H1056" s="25"/>
      <c r="I1056" s="25"/>
      <c r="J1056" s="25"/>
      <c r="K1056" s="25"/>
    </row>
    <row r="1057" spans="1:14">
      <c r="A1057" s="89"/>
      <c r="B1057" s="24"/>
      <c r="C1057" s="25"/>
      <c r="D1057" s="25"/>
      <c r="E1057" s="25"/>
      <c r="F1057" s="25"/>
      <c r="G1057" s="25"/>
      <c r="H1057" s="25"/>
      <c r="I1057" s="25"/>
      <c r="J1057" s="25"/>
      <c r="K1057" s="25"/>
    </row>
    <row r="1058" spans="1:14">
      <c r="A1058" s="89" t="s">
        <v>115</v>
      </c>
      <c r="B1058" s="24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</row>
    <row r="1059" spans="1:14">
      <c r="A1059" s="89" t="s">
        <v>116</v>
      </c>
      <c r="B1059" s="24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</row>
    <row r="1060" spans="1:14">
      <c r="A1060" s="154" t="s">
        <v>123</v>
      </c>
      <c r="B1060" s="24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</row>
    <row r="1061" spans="1:14">
      <c r="A1061" s="154" t="s">
        <v>152</v>
      </c>
      <c r="B1061" s="24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</row>
    <row r="1062" spans="1:14">
      <c r="A1062" s="154"/>
      <c r="B1062" s="24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</row>
    <row r="1063" spans="1:14" ht="18.75">
      <c r="A1063" s="1130" t="s">
        <v>26</v>
      </c>
      <c r="B1063" s="1130"/>
      <c r="C1063" s="1130"/>
      <c r="D1063" s="1130"/>
      <c r="E1063" s="1130"/>
      <c r="F1063" s="1130"/>
      <c r="G1063" s="1130"/>
      <c r="H1063" s="1130"/>
      <c r="I1063" s="1130"/>
      <c r="J1063" s="1130"/>
      <c r="K1063" s="1130"/>
      <c r="L1063" s="1130"/>
      <c r="M1063" s="1130"/>
      <c r="N1063" s="1130"/>
    </row>
    <row r="1064" spans="1:14" ht="16.5" thickBot="1">
      <c r="A1064" s="1112" t="s">
        <v>27</v>
      </c>
      <c r="B1064" s="1112"/>
      <c r="C1064" s="1112"/>
      <c r="D1064" s="1112"/>
      <c r="E1064" s="1112"/>
      <c r="F1064" s="1112"/>
      <c r="G1064" s="1112"/>
      <c r="H1064" s="1112"/>
      <c r="I1064" s="1112"/>
      <c r="J1064" s="1112"/>
      <c r="K1064" s="1112"/>
      <c r="L1064" s="1112"/>
      <c r="M1064" s="1112"/>
      <c r="N1064" s="1112"/>
    </row>
    <row r="1065" spans="1:14" ht="24" thickBot="1">
      <c r="A1065" s="1142" t="s">
        <v>52</v>
      </c>
      <c r="B1065" s="1143"/>
      <c r="C1065" s="1143"/>
      <c r="D1065" s="1143"/>
      <c r="E1065" s="1143"/>
      <c r="F1065" s="1143"/>
      <c r="G1065" s="1143"/>
      <c r="H1065" s="1143"/>
      <c r="I1065" s="1143"/>
      <c r="J1065" s="1143"/>
      <c r="K1065" s="1143"/>
      <c r="L1065" s="1143"/>
      <c r="M1065" s="1143"/>
      <c r="N1065" s="1144"/>
    </row>
    <row r="1066" spans="1:14" ht="16.5" thickBot="1">
      <c r="A1066" s="33"/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</row>
    <row r="1067" spans="1:14" ht="16.5">
      <c r="A1067" s="40" t="s">
        <v>149</v>
      </c>
      <c r="B1067" s="41" t="s">
        <v>565</v>
      </c>
      <c r="C1067" s="41"/>
      <c r="D1067" s="41"/>
      <c r="E1067" s="41"/>
      <c r="F1067" s="41"/>
      <c r="G1067" s="41"/>
      <c r="H1067" s="41"/>
      <c r="I1067" s="41"/>
      <c r="J1067" s="41"/>
      <c r="K1067" s="41"/>
      <c r="L1067" s="34"/>
      <c r="M1067" s="34"/>
      <c r="N1067" s="35"/>
    </row>
    <row r="1068" spans="1:14" ht="17.25" thickBot="1">
      <c r="A1068" s="43" t="s">
        <v>342</v>
      </c>
      <c r="B1068" s="44" t="s">
        <v>566</v>
      </c>
      <c r="C1068" s="44"/>
      <c r="D1068" s="44"/>
      <c r="E1068" s="44"/>
      <c r="F1068" s="44"/>
      <c r="G1068" s="44"/>
      <c r="H1068" s="44"/>
      <c r="I1068" s="44"/>
      <c r="J1068" s="44"/>
      <c r="K1068" s="44"/>
      <c r="L1068" s="37"/>
      <c r="M1068" s="37"/>
      <c r="N1068" s="38"/>
    </row>
    <row r="1069" spans="1:14" ht="16.5" thickBot="1">
      <c r="A1069" s="33"/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</row>
    <row r="1070" spans="1:14" ht="17.25" thickBot="1">
      <c r="A1070" s="32"/>
      <c r="B1070" s="32"/>
      <c r="C1070" s="58" t="s">
        <v>43</v>
      </c>
      <c r="D1070" s="59"/>
      <c r="E1070" s="59"/>
      <c r="F1070" s="59" t="s">
        <v>593</v>
      </c>
      <c r="G1070" s="59"/>
      <c r="H1070" s="59"/>
      <c r="I1070" s="59"/>
      <c r="J1070" s="59"/>
      <c r="K1070" s="59"/>
      <c r="L1070" s="130"/>
      <c r="M1070" s="39"/>
      <c r="N1070" s="32"/>
    </row>
    <row r="1071" spans="1:14" ht="16.5" thickBot="1">
      <c r="A1071" s="1"/>
    </row>
    <row r="1072" spans="1:14" ht="19.5" thickBot="1">
      <c r="A1072" s="6"/>
      <c r="B1072" s="7"/>
      <c r="C1072" s="1189" t="s">
        <v>42</v>
      </c>
      <c r="D1072" s="1190"/>
      <c r="E1072" s="60"/>
      <c r="F1072" s="1140" t="s">
        <v>34</v>
      </c>
      <c r="G1072" s="1141"/>
      <c r="H1072" s="60"/>
      <c r="I1072" s="1140" t="s">
        <v>35</v>
      </c>
      <c r="J1072" s="1141"/>
      <c r="K1072" s="60"/>
      <c r="L1072" s="69"/>
      <c r="M1072" s="70" t="s">
        <v>9</v>
      </c>
      <c r="N1072" s="53"/>
    </row>
    <row r="1073" spans="1:14" ht="48" thickBot="1">
      <c r="A1073" s="90" t="s">
        <v>39</v>
      </c>
      <c r="B1073" s="46"/>
      <c r="C1073" s="54" t="s">
        <v>41</v>
      </c>
      <c r="D1073" s="57" t="s">
        <v>32</v>
      </c>
      <c r="E1073" s="50"/>
      <c r="F1073" s="54" t="s">
        <v>15</v>
      </c>
      <c r="G1073" s="57" t="s">
        <v>32</v>
      </c>
      <c r="H1073" s="50"/>
      <c r="I1073" s="54" t="s">
        <v>15</v>
      </c>
      <c r="J1073" s="57" t="s">
        <v>32</v>
      </c>
      <c r="K1073" s="50"/>
      <c r="L1073" s="54" t="s">
        <v>15</v>
      </c>
      <c r="M1073" s="56" t="s">
        <v>32</v>
      </c>
      <c r="N1073" s="71" t="s">
        <v>9</v>
      </c>
    </row>
    <row r="1074" spans="1:14" ht="16.5" thickBot="1">
      <c r="A1074" s="20"/>
      <c r="E1074" s="4"/>
      <c r="H1074" s="4"/>
      <c r="K1074" s="4"/>
    </row>
    <row r="1075" spans="1:14">
      <c r="A1075" s="653" t="s">
        <v>594</v>
      </c>
      <c r="B1075" s="84" t="s">
        <v>19</v>
      </c>
      <c r="C1075" s="683">
        <f>166+18</f>
        <v>184</v>
      </c>
      <c r="D1075" s="684">
        <v>16</v>
      </c>
      <c r="E1075" s="617"/>
      <c r="F1075" s="683">
        <v>147</v>
      </c>
      <c r="G1075" s="685">
        <v>17</v>
      </c>
      <c r="H1075" s="617"/>
      <c r="I1075" s="683"/>
      <c r="J1075" s="685"/>
      <c r="K1075" s="617"/>
      <c r="L1075" s="235">
        <f>C1075+F1075+I1075</f>
        <v>331</v>
      </c>
      <c r="M1075" s="236">
        <f>D1075+G1075+J1075</f>
        <v>33</v>
      </c>
      <c r="N1075" s="237">
        <f>SUM(L1075:M1075)</f>
        <v>364</v>
      </c>
    </row>
    <row r="1076" spans="1:14">
      <c r="A1076" s="82"/>
      <c r="B1076" s="85" t="s">
        <v>21</v>
      </c>
      <c r="C1076" s="686">
        <f>133+15</f>
        <v>148</v>
      </c>
      <c r="D1076" s="687">
        <v>5</v>
      </c>
      <c r="E1076" s="617"/>
      <c r="F1076" s="686">
        <v>113</v>
      </c>
      <c r="G1076" s="688">
        <v>5</v>
      </c>
      <c r="H1076" s="617"/>
      <c r="I1076" s="686"/>
      <c r="J1076" s="688"/>
      <c r="K1076" s="617"/>
      <c r="L1076" s="401">
        <f t="shared" ref="L1076:M1077" si="469">C1076+F1076+I1076</f>
        <v>261</v>
      </c>
      <c r="M1076" s="402">
        <f t="shared" si="469"/>
        <v>10</v>
      </c>
      <c r="N1076" s="406">
        <f t="shared" ref="N1076:N1077" si="470">SUM(L1076:M1076)</f>
        <v>271</v>
      </c>
    </row>
    <row r="1077" spans="1:14" ht="16.5" thickBot="1">
      <c r="A1077" s="83"/>
      <c r="B1077" s="86" t="s">
        <v>22</v>
      </c>
      <c r="C1077" s="689">
        <v>0</v>
      </c>
      <c r="D1077" s="690">
        <v>0</v>
      </c>
      <c r="E1077" s="617"/>
      <c r="F1077" s="689">
        <v>0</v>
      </c>
      <c r="G1077" s="691">
        <v>0</v>
      </c>
      <c r="H1077" s="617"/>
      <c r="I1077" s="689"/>
      <c r="J1077" s="691"/>
      <c r="K1077" s="617"/>
      <c r="L1077" s="403">
        <f t="shared" si="469"/>
        <v>0</v>
      </c>
      <c r="M1077" s="404">
        <f t="shared" si="469"/>
        <v>0</v>
      </c>
      <c r="N1077" s="407">
        <f t="shared" si="470"/>
        <v>0</v>
      </c>
    </row>
    <row r="1078" spans="1:14" ht="16.5" thickBot="1">
      <c r="A1078" s="20"/>
      <c r="C1078" s="616"/>
      <c r="D1078" s="616"/>
      <c r="E1078" s="617"/>
      <c r="F1078" s="616"/>
      <c r="G1078" s="616"/>
      <c r="H1078" s="617"/>
      <c r="I1078" s="616"/>
      <c r="J1078" s="616"/>
      <c r="K1078" s="617"/>
      <c r="L1078" s="616"/>
      <c r="M1078" s="616"/>
      <c r="N1078" s="616"/>
    </row>
    <row r="1079" spans="1:14">
      <c r="A1079" s="81" t="s">
        <v>595</v>
      </c>
      <c r="B1079" s="84" t="s">
        <v>19</v>
      </c>
      <c r="C1079" s="683">
        <v>48</v>
      </c>
      <c r="D1079" s="684">
        <v>8</v>
      </c>
      <c r="E1079" s="617"/>
      <c r="F1079" s="683">
        <v>37</v>
      </c>
      <c r="G1079" s="685">
        <v>0</v>
      </c>
      <c r="H1079" s="617"/>
      <c r="I1079" s="683"/>
      <c r="J1079" s="685"/>
      <c r="K1079" s="617"/>
      <c r="L1079" s="235">
        <f t="shared" ref="L1079:M1081" si="471">C1079+F1079+I1079</f>
        <v>85</v>
      </c>
      <c r="M1079" s="236">
        <f t="shared" si="471"/>
        <v>8</v>
      </c>
      <c r="N1079" s="237">
        <f t="shared" ref="N1079:N1081" si="472">SUM(L1079:M1079)</f>
        <v>93</v>
      </c>
    </row>
    <row r="1080" spans="1:14">
      <c r="A1080" s="82"/>
      <c r="B1080" s="85" t="s">
        <v>21</v>
      </c>
      <c r="C1080" s="686">
        <v>33</v>
      </c>
      <c r="D1080" s="687">
        <v>3</v>
      </c>
      <c r="E1080" s="617"/>
      <c r="F1080" s="686">
        <v>24</v>
      </c>
      <c r="G1080" s="688">
        <v>0</v>
      </c>
      <c r="H1080" s="617"/>
      <c r="I1080" s="686"/>
      <c r="J1080" s="688"/>
      <c r="K1080" s="617"/>
      <c r="L1080" s="401">
        <f t="shared" si="471"/>
        <v>57</v>
      </c>
      <c r="M1080" s="402">
        <f t="shared" si="471"/>
        <v>3</v>
      </c>
      <c r="N1080" s="406">
        <f t="shared" si="472"/>
        <v>60</v>
      </c>
    </row>
    <row r="1081" spans="1:14" ht="16.5" thickBot="1">
      <c r="A1081" s="83"/>
      <c r="B1081" s="86" t="s">
        <v>22</v>
      </c>
      <c r="C1081" s="689">
        <v>0</v>
      </c>
      <c r="D1081" s="690">
        <v>0</v>
      </c>
      <c r="E1081" s="617"/>
      <c r="F1081" s="689">
        <v>0</v>
      </c>
      <c r="G1081" s="691">
        <v>0</v>
      </c>
      <c r="H1081" s="617"/>
      <c r="I1081" s="689"/>
      <c r="J1081" s="691"/>
      <c r="K1081" s="617"/>
      <c r="L1081" s="403">
        <f t="shared" si="471"/>
        <v>0</v>
      </c>
      <c r="M1081" s="404">
        <f t="shared" si="471"/>
        <v>0</v>
      </c>
      <c r="N1081" s="407">
        <f t="shared" si="472"/>
        <v>0</v>
      </c>
    </row>
    <row r="1082" spans="1:14" ht="16.5" thickBot="1">
      <c r="A1082" s="20"/>
      <c r="C1082" s="616"/>
      <c r="D1082" s="616"/>
      <c r="E1082" s="617"/>
      <c r="F1082" s="616"/>
      <c r="G1082" s="616"/>
      <c r="H1082" s="617"/>
      <c r="I1082" s="616"/>
      <c r="J1082" s="616"/>
      <c r="K1082" s="617"/>
      <c r="L1082" s="616"/>
      <c r="M1082" s="616"/>
      <c r="N1082" s="616"/>
    </row>
    <row r="1083" spans="1:14">
      <c r="A1083" s="273" t="s">
        <v>596</v>
      </c>
      <c r="B1083" s="84" t="s">
        <v>19</v>
      </c>
      <c r="C1083" s="683">
        <v>33</v>
      </c>
      <c r="D1083" s="684">
        <v>0</v>
      </c>
      <c r="E1083" s="617"/>
      <c r="F1083" s="683">
        <v>0</v>
      </c>
      <c r="G1083" s="685">
        <v>0</v>
      </c>
      <c r="H1083" s="617"/>
      <c r="I1083" s="683"/>
      <c r="J1083" s="685"/>
      <c r="K1083" s="617"/>
      <c r="L1083" s="235">
        <f t="shared" ref="L1083:M1085" si="473">C1083+F1083+I1083</f>
        <v>33</v>
      </c>
      <c r="M1083" s="236">
        <f t="shared" si="473"/>
        <v>0</v>
      </c>
      <c r="N1083" s="237">
        <f t="shared" ref="N1083:N1085" si="474">SUM(L1083:M1083)</f>
        <v>33</v>
      </c>
    </row>
    <row r="1084" spans="1:14">
      <c r="A1084" s="82"/>
      <c r="B1084" s="85" t="s">
        <v>21</v>
      </c>
      <c r="C1084" s="686">
        <v>23</v>
      </c>
      <c r="D1084" s="687">
        <v>0</v>
      </c>
      <c r="E1084" s="617"/>
      <c r="F1084" s="686">
        <v>0</v>
      </c>
      <c r="G1084" s="688">
        <v>0</v>
      </c>
      <c r="H1084" s="617"/>
      <c r="I1084" s="686"/>
      <c r="J1084" s="688"/>
      <c r="K1084" s="617"/>
      <c r="L1084" s="401">
        <f t="shared" si="473"/>
        <v>23</v>
      </c>
      <c r="M1084" s="402">
        <f t="shared" si="473"/>
        <v>0</v>
      </c>
      <c r="N1084" s="406">
        <f t="shared" si="474"/>
        <v>23</v>
      </c>
    </row>
    <row r="1085" spans="1:14" ht="16.5" thickBot="1">
      <c r="A1085" s="83"/>
      <c r="B1085" s="86" t="s">
        <v>22</v>
      </c>
      <c r="C1085" s="689">
        <v>0</v>
      </c>
      <c r="D1085" s="690">
        <v>0</v>
      </c>
      <c r="E1085" s="617"/>
      <c r="F1085" s="689">
        <v>0</v>
      </c>
      <c r="G1085" s="691">
        <v>0</v>
      </c>
      <c r="H1085" s="617"/>
      <c r="I1085" s="689"/>
      <c r="J1085" s="691"/>
      <c r="K1085" s="617"/>
      <c r="L1085" s="403">
        <f t="shared" si="473"/>
        <v>0</v>
      </c>
      <c r="M1085" s="404">
        <f t="shared" si="473"/>
        <v>0</v>
      </c>
      <c r="N1085" s="407">
        <f t="shared" si="474"/>
        <v>0</v>
      </c>
    </row>
    <row r="1086" spans="1:14" ht="16.5" thickBot="1">
      <c r="A1086" s="20"/>
      <c r="C1086" s="616"/>
      <c r="D1086" s="616"/>
      <c r="E1086" s="617"/>
      <c r="F1086" s="616"/>
      <c r="G1086" s="616"/>
      <c r="H1086" s="617"/>
      <c r="I1086" s="616"/>
      <c r="J1086" s="616"/>
      <c r="K1086" s="617"/>
      <c r="L1086" s="616"/>
      <c r="M1086" s="616"/>
      <c r="N1086" s="616"/>
    </row>
    <row r="1087" spans="1:14">
      <c r="A1087" s="273" t="s">
        <v>597</v>
      </c>
      <c r="B1087" s="84" t="s">
        <v>19</v>
      </c>
      <c r="C1087" s="683">
        <v>40</v>
      </c>
      <c r="D1087" s="684">
        <v>3</v>
      </c>
      <c r="E1087" s="617"/>
      <c r="F1087" s="683">
        <v>35</v>
      </c>
      <c r="G1087" s="685">
        <v>0</v>
      </c>
      <c r="H1087" s="617"/>
      <c r="I1087" s="683"/>
      <c r="J1087" s="685"/>
      <c r="K1087" s="617"/>
      <c r="L1087" s="235">
        <f t="shared" ref="L1087:M1089" si="475">C1087+F1087+I1087</f>
        <v>75</v>
      </c>
      <c r="M1087" s="236">
        <f t="shared" si="475"/>
        <v>3</v>
      </c>
      <c r="N1087" s="237">
        <f t="shared" ref="N1087:N1089" si="476">SUM(L1087:M1087)</f>
        <v>78</v>
      </c>
    </row>
    <row r="1088" spans="1:14">
      <c r="A1088" s="82"/>
      <c r="B1088" s="85" t="s">
        <v>21</v>
      </c>
      <c r="C1088" s="686">
        <v>30</v>
      </c>
      <c r="D1088" s="687">
        <v>1</v>
      </c>
      <c r="E1088" s="617"/>
      <c r="F1088" s="686">
        <v>31</v>
      </c>
      <c r="G1088" s="688">
        <v>0</v>
      </c>
      <c r="H1088" s="617"/>
      <c r="I1088" s="686"/>
      <c r="J1088" s="688"/>
      <c r="K1088" s="617"/>
      <c r="L1088" s="401">
        <f t="shared" si="475"/>
        <v>61</v>
      </c>
      <c r="M1088" s="402">
        <f t="shared" si="475"/>
        <v>1</v>
      </c>
      <c r="N1088" s="406">
        <f t="shared" si="476"/>
        <v>62</v>
      </c>
    </row>
    <row r="1089" spans="1:18" ht="16.5" thickBot="1">
      <c r="A1089" s="83"/>
      <c r="B1089" s="86" t="s">
        <v>22</v>
      </c>
      <c r="C1089" s="689">
        <v>0</v>
      </c>
      <c r="D1089" s="690">
        <v>0</v>
      </c>
      <c r="E1089" s="617"/>
      <c r="F1089" s="689">
        <v>0</v>
      </c>
      <c r="G1089" s="691">
        <v>0</v>
      </c>
      <c r="H1089" s="617"/>
      <c r="I1089" s="689"/>
      <c r="J1089" s="691"/>
      <c r="K1089" s="617"/>
      <c r="L1089" s="403">
        <f t="shared" si="475"/>
        <v>0</v>
      </c>
      <c r="M1089" s="404">
        <f t="shared" si="475"/>
        <v>0</v>
      </c>
      <c r="N1089" s="407">
        <f t="shared" si="476"/>
        <v>0</v>
      </c>
    </row>
    <row r="1090" spans="1:18" ht="16.5" thickBot="1">
      <c r="A1090" s="20"/>
      <c r="C1090" s="616"/>
      <c r="D1090" s="616"/>
      <c r="E1090" s="617"/>
      <c r="F1090" s="616"/>
      <c r="G1090" s="616"/>
      <c r="H1090" s="617"/>
      <c r="I1090" s="616"/>
      <c r="J1090" s="616"/>
      <c r="K1090" s="617"/>
      <c r="L1090" s="616"/>
      <c r="M1090" s="616"/>
      <c r="N1090" s="616"/>
    </row>
    <row r="1091" spans="1:18">
      <c r="A1091" s="81" t="s">
        <v>598</v>
      </c>
      <c r="B1091" s="84" t="s">
        <v>19</v>
      </c>
      <c r="C1091" s="683">
        <v>80</v>
      </c>
      <c r="D1091" s="684">
        <v>19</v>
      </c>
      <c r="E1091" s="617"/>
      <c r="F1091" s="683">
        <v>77</v>
      </c>
      <c r="G1091" s="685">
        <v>0</v>
      </c>
      <c r="H1091" s="617"/>
      <c r="I1091" s="683"/>
      <c r="J1091" s="685"/>
      <c r="K1091" s="617"/>
      <c r="L1091" s="235">
        <f>C1091+F1091+I1091</f>
        <v>157</v>
      </c>
      <c r="M1091" s="236">
        <f>D1091+G1091+J1091</f>
        <v>19</v>
      </c>
      <c r="N1091" s="237">
        <f>SUM(L1091:M1091)</f>
        <v>176</v>
      </c>
    </row>
    <row r="1092" spans="1:18">
      <c r="A1092" s="82"/>
      <c r="B1092" s="85" t="s">
        <v>21</v>
      </c>
      <c r="C1092" s="686">
        <v>57</v>
      </c>
      <c r="D1092" s="687">
        <v>14</v>
      </c>
      <c r="E1092" s="617"/>
      <c r="F1092" s="686">
        <v>55</v>
      </c>
      <c r="G1092" s="688">
        <v>0</v>
      </c>
      <c r="H1092" s="617"/>
      <c r="I1092" s="686"/>
      <c r="J1092" s="688"/>
      <c r="K1092" s="617"/>
      <c r="L1092" s="401">
        <f t="shared" ref="L1092:M1093" si="477">C1092+F1092+I1092</f>
        <v>112</v>
      </c>
      <c r="M1092" s="402">
        <f t="shared" si="477"/>
        <v>14</v>
      </c>
      <c r="N1092" s="406">
        <f t="shared" ref="N1092:N1093" si="478">SUM(L1092:M1092)</f>
        <v>126</v>
      </c>
    </row>
    <row r="1093" spans="1:18" ht="16.5" thickBot="1">
      <c r="A1093" s="83"/>
      <c r="B1093" s="86" t="s">
        <v>22</v>
      </c>
      <c r="C1093" s="689">
        <v>0</v>
      </c>
      <c r="D1093" s="690">
        <v>0</v>
      </c>
      <c r="E1093" s="617"/>
      <c r="F1093" s="689">
        <v>0</v>
      </c>
      <c r="G1093" s="691">
        <v>0</v>
      </c>
      <c r="H1093" s="617"/>
      <c r="I1093" s="689"/>
      <c r="J1093" s="691"/>
      <c r="K1093" s="617"/>
      <c r="L1093" s="403">
        <f t="shared" si="477"/>
        <v>0</v>
      </c>
      <c r="M1093" s="404">
        <f t="shared" si="477"/>
        <v>0</v>
      </c>
      <c r="N1093" s="407">
        <f t="shared" si="478"/>
        <v>0</v>
      </c>
    </row>
    <row r="1094" spans="1:18" ht="16.5" thickBot="1">
      <c r="A1094" s="20"/>
      <c r="C1094" s="616"/>
      <c r="D1094" s="616"/>
      <c r="E1094" s="617"/>
      <c r="F1094" s="616"/>
      <c r="G1094" s="616"/>
      <c r="H1094" s="617"/>
      <c r="I1094" s="616"/>
      <c r="J1094" s="616"/>
      <c r="K1094" s="617"/>
      <c r="L1094" s="616"/>
      <c r="M1094" s="616"/>
      <c r="N1094" s="616"/>
    </row>
    <row r="1095" spans="1:18">
      <c r="A1095" s="653" t="s">
        <v>599</v>
      </c>
      <c r="B1095" s="84" t="s">
        <v>19</v>
      </c>
      <c r="C1095" s="683">
        <v>0</v>
      </c>
      <c r="D1095" s="684">
        <v>0</v>
      </c>
      <c r="E1095" s="617"/>
      <c r="F1095" s="683">
        <v>0</v>
      </c>
      <c r="G1095" s="685">
        <v>18</v>
      </c>
      <c r="H1095" s="617"/>
      <c r="I1095" s="683"/>
      <c r="J1095" s="685"/>
      <c r="K1095" s="617"/>
      <c r="L1095" s="235">
        <f t="shared" ref="L1095:M1097" si="479">C1095+F1095+I1095</f>
        <v>0</v>
      </c>
      <c r="M1095" s="236">
        <f t="shared" si="479"/>
        <v>18</v>
      </c>
      <c r="N1095" s="237">
        <f t="shared" ref="N1095:N1097" si="480">SUM(L1095:M1095)</f>
        <v>18</v>
      </c>
    </row>
    <row r="1096" spans="1:18">
      <c r="A1096" s="82"/>
      <c r="B1096" s="85" t="s">
        <v>21</v>
      </c>
      <c r="C1096" s="686">
        <v>0</v>
      </c>
      <c r="D1096" s="687">
        <v>0</v>
      </c>
      <c r="E1096" s="617"/>
      <c r="F1096" s="686">
        <v>0</v>
      </c>
      <c r="G1096" s="688">
        <v>14</v>
      </c>
      <c r="H1096" s="617"/>
      <c r="I1096" s="686"/>
      <c r="J1096" s="688"/>
      <c r="K1096" s="617"/>
      <c r="L1096" s="401">
        <f t="shared" si="479"/>
        <v>0</v>
      </c>
      <c r="M1096" s="402">
        <f t="shared" si="479"/>
        <v>14</v>
      </c>
      <c r="N1096" s="406">
        <f t="shared" si="480"/>
        <v>14</v>
      </c>
    </row>
    <row r="1097" spans="1:18" ht="16.5" thickBot="1">
      <c r="A1097" s="83"/>
      <c r="B1097" s="86" t="s">
        <v>22</v>
      </c>
      <c r="C1097" s="689">
        <v>0</v>
      </c>
      <c r="D1097" s="690">
        <v>0</v>
      </c>
      <c r="E1097" s="617"/>
      <c r="F1097" s="689">
        <v>0</v>
      </c>
      <c r="G1097" s="691">
        <v>0</v>
      </c>
      <c r="H1097" s="617"/>
      <c r="I1097" s="689"/>
      <c r="J1097" s="691"/>
      <c r="K1097" s="617"/>
      <c r="L1097" s="403">
        <f t="shared" si="479"/>
        <v>0</v>
      </c>
      <c r="M1097" s="404">
        <f t="shared" si="479"/>
        <v>0</v>
      </c>
      <c r="N1097" s="407">
        <f t="shared" si="480"/>
        <v>0</v>
      </c>
    </row>
    <row r="1098" spans="1:18" ht="16.5" thickBot="1">
      <c r="A1098" s="20"/>
      <c r="C1098" s="616"/>
      <c r="D1098" s="616"/>
      <c r="E1098" s="617"/>
      <c r="F1098" s="616"/>
      <c r="G1098" s="616"/>
      <c r="H1098" s="617"/>
      <c r="I1098" s="616"/>
      <c r="J1098" s="616"/>
      <c r="K1098" s="617"/>
      <c r="L1098" s="616"/>
      <c r="M1098" s="616"/>
      <c r="N1098" s="616"/>
    </row>
    <row r="1099" spans="1:18" s="610" customFormat="1">
      <c r="A1099" s="1120" t="s">
        <v>1058</v>
      </c>
      <c r="B1099" s="656" t="s">
        <v>19</v>
      </c>
      <c r="C1099" s="683">
        <v>0</v>
      </c>
      <c r="D1099" s="684">
        <v>0</v>
      </c>
      <c r="E1099" s="617"/>
      <c r="F1099" s="683">
        <v>0</v>
      </c>
      <c r="G1099" s="685">
        <v>3</v>
      </c>
      <c r="H1099" s="617"/>
      <c r="I1099" s="683"/>
      <c r="J1099" s="685"/>
      <c r="K1099" s="617"/>
      <c r="L1099" s="235">
        <f t="shared" ref="L1099:L1101" si="481">C1099+F1099+I1099</f>
        <v>0</v>
      </c>
      <c r="M1099" s="236">
        <f t="shared" ref="M1099:M1101" si="482">D1099+G1099+J1099</f>
        <v>3</v>
      </c>
      <c r="N1099" s="237">
        <f t="shared" ref="N1099:N1101" si="483">SUM(L1099:M1099)</f>
        <v>3</v>
      </c>
      <c r="R1099" s="609"/>
    </row>
    <row r="1100" spans="1:18" s="610" customFormat="1">
      <c r="A1100" s="1121"/>
      <c r="B1100" s="657" t="s">
        <v>21</v>
      </c>
      <c r="C1100" s="686">
        <v>0</v>
      </c>
      <c r="D1100" s="687">
        <v>0</v>
      </c>
      <c r="E1100" s="617"/>
      <c r="F1100" s="686">
        <v>0</v>
      </c>
      <c r="G1100" s="688">
        <v>0</v>
      </c>
      <c r="H1100" s="617"/>
      <c r="I1100" s="686"/>
      <c r="J1100" s="688"/>
      <c r="K1100" s="617"/>
      <c r="L1100" s="401">
        <f t="shared" si="481"/>
        <v>0</v>
      </c>
      <c r="M1100" s="402">
        <f t="shared" si="482"/>
        <v>0</v>
      </c>
      <c r="N1100" s="406">
        <f t="shared" si="483"/>
        <v>0</v>
      </c>
      <c r="R1100" s="609"/>
    </row>
    <row r="1101" spans="1:18" s="610" customFormat="1" ht="16.5" thickBot="1">
      <c r="A1101" s="1122"/>
      <c r="B1101" s="658" t="s">
        <v>22</v>
      </c>
      <c r="C1101" s="689">
        <v>0</v>
      </c>
      <c r="D1101" s="690">
        <v>0</v>
      </c>
      <c r="E1101" s="617"/>
      <c r="F1101" s="689">
        <v>0</v>
      </c>
      <c r="G1101" s="691">
        <v>0</v>
      </c>
      <c r="H1101" s="617"/>
      <c r="I1101" s="689"/>
      <c r="J1101" s="691"/>
      <c r="K1101" s="617"/>
      <c r="L1101" s="403">
        <f t="shared" si="481"/>
        <v>0</v>
      </c>
      <c r="M1101" s="404">
        <f t="shared" si="482"/>
        <v>0</v>
      </c>
      <c r="N1101" s="407">
        <f t="shared" si="483"/>
        <v>0</v>
      </c>
      <c r="R1101" s="609"/>
    </row>
    <row r="1102" spans="1:18" s="610" customFormat="1" ht="16.5" thickBot="1">
      <c r="A1102" s="616"/>
      <c r="B1102" s="609"/>
      <c r="C1102" s="616"/>
      <c r="D1102" s="616"/>
      <c r="E1102" s="617"/>
      <c r="F1102" s="616"/>
      <c r="G1102" s="616"/>
      <c r="H1102" s="617"/>
      <c r="I1102" s="616"/>
      <c r="J1102" s="616"/>
      <c r="K1102" s="617"/>
      <c r="L1102" s="616"/>
      <c r="M1102" s="616"/>
      <c r="N1102" s="616"/>
      <c r="R1102" s="609"/>
    </row>
    <row r="1103" spans="1:18" s="610" customFormat="1">
      <c r="A1103" s="1177" t="s">
        <v>1059</v>
      </c>
      <c r="B1103" s="656" t="s">
        <v>19</v>
      </c>
      <c r="C1103" s="683">
        <v>0</v>
      </c>
      <c r="D1103" s="684">
        <v>0</v>
      </c>
      <c r="E1103" s="617"/>
      <c r="F1103" s="683">
        <v>0</v>
      </c>
      <c r="G1103" s="685">
        <v>21</v>
      </c>
      <c r="H1103" s="617"/>
      <c r="I1103" s="683"/>
      <c r="J1103" s="685"/>
      <c r="K1103" s="617"/>
      <c r="L1103" s="235">
        <f t="shared" ref="L1103:L1105" si="484">C1103+F1103+I1103</f>
        <v>0</v>
      </c>
      <c r="M1103" s="236">
        <f t="shared" ref="M1103:M1105" si="485">D1103+G1103+J1103</f>
        <v>21</v>
      </c>
      <c r="N1103" s="237">
        <f t="shared" ref="N1103:N1105" si="486">SUM(L1103:M1103)</f>
        <v>21</v>
      </c>
      <c r="R1103" s="609"/>
    </row>
    <row r="1104" spans="1:18" s="610" customFormat="1">
      <c r="A1104" s="1178"/>
      <c r="B1104" s="657" t="s">
        <v>21</v>
      </c>
      <c r="C1104" s="686">
        <v>0</v>
      </c>
      <c r="D1104" s="687">
        <v>0</v>
      </c>
      <c r="E1104" s="617"/>
      <c r="F1104" s="686">
        <v>0</v>
      </c>
      <c r="G1104" s="688">
        <v>10</v>
      </c>
      <c r="H1104" s="617"/>
      <c r="I1104" s="686"/>
      <c r="J1104" s="688"/>
      <c r="K1104" s="617"/>
      <c r="L1104" s="401">
        <f t="shared" si="484"/>
        <v>0</v>
      </c>
      <c r="M1104" s="402">
        <f t="shared" si="485"/>
        <v>10</v>
      </c>
      <c r="N1104" s="406">
        <f t="shared" si="486"/>
        <v>10</v>
      </c>
      <c r="R1104" s="609"/>
    </row>
    <row r="1105" spans="1:18" s="610" customFormat="1" ht="16.5" thickBot="1">
      <c r="A1105" s="1179"/>
      <c r="B1105" s="658" t="s">
        <v>22</v>
      </c>
      <c r="C1105" s="689">
        <v>0</v>
      </c>
      <c r="D1105" s="690">
        <v>0</v>
      </c>
      <c r="E1105" s="617"/>
      <c r="F1105" s="689">
        <v>0</v>
      </c>
      <c r="G1105" s="691">
        <v>0</v>
      </c>
      <c r="H1105" s="617"/>
      <c r="I1105" s="689"/>
      <c r="J1105" s="691"/>
      <c r="K1105" s="617"/>
      <c r="L1105" s="403">
        <f t="shared" si="484"/>
        <v>0</v>
      </c>
      <c r="M1105" s="404">
        <f t="shared" si="485"/>
        <v>0</v>
      </c>
      <c r="N1105" s="407">
        <f t="shared" si="486"/>
        <v>0</v>
      </c>
      <c r="R1105" s="609"/>
    </row>
    <row r="1106" spans="1:18" s="610" customFormat="1" ht="16.5" thickBot="1">
      <c r="A1106" s="616"/>
      <c r="B1106" s="609"/>
      <c r="C1106" s="616"/>
      <c r="D1106" s="616"/>
      <c r="E1106" s="617"/>
      <c r="F1106" s="616"/>
      <c r="G1106" s="616"/>
      <c r="H1106" s="617"/>
      <c r="I1106" s="616"/>
      <c r="J1106" s="616"/>
      <c r="K1106" s="617"/>
      <c r="L1106" s="616"/>
      <c r="M1106" s="616"/>
      <c r="N1106" s="616"/>
      <c r="R1106" s="609"/>
    </row>
    <row r="1107" spans="1:18" s="610" customFormat="1">
      <c r="A1107" s="1177" t="s">
        <v>1060</v>
      </c>
      <c r="B1107" s="656" t="s">
        <v>19</v>
      </c>
      <c r="C1107" s="683">
        <v>0</v>
      </c>
      <c r="D1107" s="684">
        <v>0</v>
      </c>
      <c r="E1107" s="617"/>
      <c r="F1107" s="683">
        <v>0</v>
      </c>
      <c r="G1107" s="685">
        <v>15</v>
      </c>
      <c r="H1107" s="617"/>
      <c r="I1107" s="683"/>
      <c r="J1107" s="685"/>
      <c r="K1107" s="617"/>
      <c r="L1107" s="235">
        <f t="shared" ref="L1107:L1109" si="487">C1107+F1107+I1107</f>
        <v>0</v>
      </c>
      <c r="M1107" s="236">
        <f t="shared" ref="M1107:M1109" si="488">D1107+G1107+J1107</f>
        <v>15</v>
      </c>
      <c r="N1107" s="237">
        <f t="shared" ref="N1107:N1109" si="489">SUM(L1107:M1107)</f>
        <v>15</v>
      </c>
      <c r="R1107" s="609"/>
    </row>
    <row r="1108" spans="1:18" s="610" customFormat="1">
      <c r="A1108" s="1178"/>
      <c r="B1108" s="657" t="s">
        <v>21</v>
      </c>
      <c r="C1108" s="686">
        <v>0</v>
      </c>
      <c r="D1108" s="687">
        <v>0</v>
      </c>
      <c r="E1108" s="617"/>
      <c r="F1108" s="686">
        <v>0</v>
      </c>
      <c r="G1108" s="688">
        <v>10</v>
      </c>
      <c r="H1108" s="617"/>
      <c r="I1108" s="686"/>
      <c r="J1108" s="688"/>
      <c r="K1108" s="617"/>
      <c r="L1108" s="401">
        <f t="shared" si="487"/>
        <v>0</v>
      </c>
      <c r="M1108" s="402">
        <f t="shared" si="488"/>
        <v>10</v>
      </c>
      <c r="N1108" s="406">
        <f t="shared" si="489"/>
        <v>10</v>
      </c>
      <c r="R1108" s="609"/>
    </row>
    <row r="1109" spans="1:18" s="610" customFormat="1" ht="16.5" thickBot="1">
      <c r="A1109" s="1179"/>
      <c r="B1109" s="658" t="s">
        <v>22</v>
      </c>
      <c r="C1109" s="689">
        <v>0</v>
      </c>
      <c r="D1109" s="690">
        <v>0</v>
      </c>
      <c r="E1109" s="617"/>
      <c r="F1109" s="689">
        <v>0</v>
      </c>
      <c r="G1109" s="691">
        <v>0</v>
      </c>
      <c r="H1109" s="617"/>
      <c r="I1109" s="689"/>
      <c r="J1109" s="691"/>
      <c r="K1109" s="617"/>
      <c r="L1109" s="403">
        <f t="shared" si="487"/>
        <v>0</v>
      </c>
      <c r="M1109" s="404">
        <f t="shared" si="488"/>
        <v>0</v>
      </c>
      <c r="N1109" s="407">
        <f t="shared" si="489"/>
        <v>0</v>
      </c>
      <c r="R1109" s="609"/>
    </row>
    <row r="1110" spans="1:18" s="610" customFormat="1" ht="16.5" thickBot="1">
      <c r="A1110" s="616"/>
      <c r="B1110" s="609"/>
      <c r="C1110" s="616"/>
      <c r="D1110" s="616"/>
      <c r="E1110" s="617"/>
      <c r="F1110" s="616"/>
      <c r="G1110" s="616"/>
      <c r="H1110" s="617"/>
      <c r="I1110" s="616"/>
      <c r="J1110" s="616"/>
      <c r="K1110" s="617"/>
      <c r="L1110" s="616"/>
      <c r="M1110" s="616"/>
      <c r="N1110" s="616"/>
      <c r="R1110" s="609"/>
    </row>
    <row r="1111" spans="1:18">
      <c r="A1111" s="1110" t="s">
        <v>600</v>
      </c>
      <c r="B1111" s="84" t="s">
        <v>19</v>
      </c>
      <c r="C1111" s="683">
        <v>0</v>
      </c>
      <c r="D1111" s="684">
        <v>0</v>
      </c>
      <c r="E1111" s="617"/>
      <c r="F1111" s="683">
        <v>0</v>
      </c>
      <c r="G1111" s="685">
        <v>6</v>
      </c>
      <c r="H1111" s="617"/>
      <c r="I1111" s="683"/>
      <c r="J1111" s="685"/>
      <c r="K1111" s="617"/>
      <c r="L1111" s="235">
        <f t="shared" ref="L1111:M1113" si="490">C1111+F1111+I1111</f>
        <v>0</v>
      </c>
      <c r="M1111" s="236">
        <f t="shared" si="490"/>
        <v>6</v>
      </c>
      <c r="N1111" s="237">
        <f t="shared" ref="N1111:N1113" si="491">SUM(L1111:M1111)</f>
        <v>6</v>
      </c>
    </row>
    <row r="1112" spans="1:18">
      <c r="A1112" s="1111"/>
      <c r="B1112" s="85" t="s">
        <v>21</v>
      </c>
      <c r="C1112" s="686">
        <v>0</v>
      </c>
      <c r="D1112" s="687">
        <v>0</v>
      </c>
      <c r="E1112" s="617"/>
      <c r="F1112" s="686">
        <v>0</v>
      </c>
      <c r="G1112" s="688">
        <v>0</v>
      </c>
      <c r="H1112" s="617"/>
      <c r="I1112" s="686"/>
      <c r="J1112" s="688"/>
      <c r="K1112" s="617"/>
      <c r="L1112" s="401">
        <f t="shared" si="490"/>
        <v>0</v>
      </c>
      <c r="M1112" s="402">
        <f t="shared" si="490"/>
        <v>0</v>
      </c>
      <c r="N1112" s="406">
        <f t="shared" si="491"/>
        <v>0</v>
      </c>
    </row>
    <row r="1113" spans="1:18" ht="16.5" thickBot="1">
      <c r="A1113" s="1180"/>
      <c r="B1113" s="86" t="s">
        <v>22</v>
      </c>
      <c r="C1113" s="689">
        <v>0</v>
      </c>
      <c r="D1113" s="690">
        <v>0</v>
      </c>
      <c r="E1113" s="617"/>
      <c r="F1113" s="689">
        <v>0</v>
      </c>
      <c r="G1113" s="691">
        <v>0</v>
      </c>
      <c r="H1113" s="617"/>
      <c r="I1113" s="689"/>
      <c r="J1113" s="691"/>
      <c r="K1113" s="617"/>
      <c r="L1113" s="403">
        <f t="shared" si="490"/>
        <v>0</v>
      </c>
      <c r="M1113" s="404">
        <f t="shared" si="490"/>
        <v>0</v>
      </c>
      <c r="N1113" s="407">
        <f t="shared" si="491"/>
        <v>0</v>
      </c>
    </row>
    <row r="1114" spans="1:18" ht="16.5" thickBot="1">
      <c r="A1114" s="20"/>
      <c r="C1114" s="616"/>
      <c r="D1114" s="616"/>
      <c r="E1114" s="617"/>
      <c r="F1114" s="616"/>
      <c r="G1114" s="616"/>
      <c r="H1114" s="617"/>
      <c r="I1114" s="616"/>
      <c r="J1114" s="616"/>
      <c r="K1114" s="617"/>
      <c r="L1114" s="616"/>
      <c r="M1114" s="616"/>
      <c r="N1114" s="616"/>
    </row>
    <row r="1115" spans="1:18" ht="16.5" thickBot="1">
      <c r="A1115" s="87"/>
      <c r="B1115" s="84" t="s">
        <v>19</v>
      </c>
      <c r="C1115" s="235">
        <f>C1075+C1079+C1083+C1087+C1091+C1095+C1099+C1103+C1107+C1111</f>
        <v>385</v>
      </c>
      <c r="D1115" s="235">
        <f>D1075+D1079+D1083+D1087+D1091+D1095+D1099+D1103+D1107+D1111</f>
        <v>46</v>
      </c>
      <c r="E1115" s="264"/>
      <c r="F1115" s="235">
        <f>F1075+F1079+F1083+F1087+F1091+F1095+F1099+F1103+F1107+F1111</f>
        <v>296</v>
      </c>
      <c r="G1115" s="235">
        <f>G1075+G1079+G1083+G1087+G1091+G1095+G1099+G1103+G1107+G1111</f>
        <v>80</v>
      </c>
      <c r="H1115" s="264"/>
      <c r="I1115" s="235">
        <f t="shared" ref="I1115:J1117" si="492">+I1075+I1079+I1083+I1087+I1091+I1095+I1111</f>
        <v>0</v>
      </c>
      <c r="J1115" s="237">
        <f t="shared" si="492"/>
        <v>0</v>
      </c>
      <c r="K1115" s="264"/>
      <c r="L1115" s="235">
        <f t="shared" ref="L1115:M1117" si="493">C1115+F1115+I1115</f>
        <v>681</v>
      </c>
      <c r="M1115" s="236">
        <f t="shared" si="493"/>
        <v>126</v>
      </c>
      <c r="N1115" s="237">
        <f t="shared" ref="N1115:N1117" si="494">SUM(L1115:M1115)</f>
        <v>807</v>
      </c>
    </row>
    <row r="1116" spans="1:18" ht="16.5" thickBot="1">
      <c r="A1116" s="88" t="s">
        <v>9</v>
      </c>
      <c r="B1116" s="85" t="s">
        <v>21</v>
      </c>
      <c r="C1116" s="235">
        <f t="shared" ref="C1116:D1117" si="495">C1076+C1080+C1084+C1088+C1092+C1096+C1100+C1104+C1108+C1112</f>
        <v>291</v>
      </c>
      <c r="D1116" s="235">
        <f t="shared" si="495"/>
        <v>23</v>
      </c>
      <c r="E1116" s="264"/>
      <c r="F1116" s="235">
        <f t="shared" ref="F1116:G1117" si="496">F1076+F1080+F1084+F1088+F1092+F1096+F1100+F1104+F1108+F1112</f>
        <v>223</v>
      </c>
      <c r="G1116" s="235">
        <f t="shared" si="496"/>
        <v>39</v>
      </c>
      <c r="H1116" s="264"/>
      <c r="I1116" s="401">
        <f t="shared" si="492"/>
        <v>0</v>
      </c>
      <c r="J1116" s="406">
        <f t="shared" si="492"/>
        <v>0</v>
      </c>
      <c r="K1116" s="264"/>
      <c r="L1116" s="401">
        <f t="shared" si="493"/>
        <v>514</v>
      </c>
      <c r="M1116" s="402">
        <f t="shared" si="493"/>
        <v>62</v>
      </c>
      <c r="N1116" s="406">
        <f t="shared" si="494"/>
        <v>576</v>
      </c>
    </row>
    <row r="1117" spans="1:18" ht="16.5" thickBot="1">
      <c r="A1117" s="83"/>
      <c r="B1117" s="86" t="s">
        <v>22</v>
      </c>
      <c r="C1117" s="235">
        <f t="shared" si="495"/>
        <v>0</v>
      </c>
      <c r="D1117" s="235">
        <f t="shared" si="495"/>
        <v>0</v>
      </c>
      <c r="E1117" s="264"/>
      <c r="F1117" s="235">
        <f t="shared" si="496"/>
        <v>0</v>
      </c>
      <c r="G1117" s="235">
        <f t="shared" si="496"/>
        <v>0</v>
      </c>
      <c r="H1117" s="264"/>
      <c r="I1117" s="403">
        <f t="shared" si="492"/>
        <v>0</v>
      </c>
      <c r="J1117" s="407">
        <f t="shared" si="492"/>
        <v>0</v>
      </c>
      <c r="K1117" s="264"/>
      <c r="L1117" s="403">
        <f t="shared" si="493"/>
        <v>0</v>
      </c>
      <c r="M1117" s="404">
        <f t="shared" si="493"/>
        <v>0</v>
      </c>
      <c r="N1117" s="407">
        <f t="shared" si="494"/>
        <v>0</v>
      </c>
    </row>
    <row r="1118" spans="1:18" ht="16.5" thickBot="1">
      <c r="A1118" s="23"/>
      <c r="B1118" s="24"/>
      <c r="C1118" s="264"/>
      <c r="D1118" s="264"/>
      <c r="E1118" s="264"/>
      <c r="F1118" s="264"/>
      <c r="G1118" s="264"/>
      <c r="H1118" s="264"/>
      <c r="I1118" s="264"/>
      <c r="J1118" s="264"/>
      <c r="K1118" s="264"/>
      <c r="L1118" s="264"/>
      <c r="M1118" s="264"/>
      <c r="N1118" s="264"/>
    </row>
    <row r="1119" spans="1:18">
      <c r="A1119" s="138" t="s">
        <v>9</v>
      </c>
      <c r="B1119" s="84" t="s">
        <v>19</v>
      </c>
      <c r="C1119" s="235">
        <f>+C1115</f>
        <v>385</v>
      </c>
      <c r="D1119" s="236">
        <f t="shared" ref="D1119:D1121" si="497">+D1115</f>
        <v>46</v>
      </c>
      <c r="E1119" s="264"/>
      <c r="F1119" s="235">
        <f t="shared" ref="F1119:G1121" si="498">+F1115</f>
        <v>296</v>
      </c>
      <c r="G1119" s="237">
        <f t="shared" si="498"/>
        <v>80</v>
      </c>
      <c r="H1119" s="264"/>
      <c r="I1119" s="235">
        <f t="shared" ref="I1119:J1121" si="499">+I1115</f>
        <v>0</v>
      </c>
      <c r="J1119" s="237">
        <f t="shared" si="499"/>
        <v>0</v>
      </c>
      <c r="K1119" s="264"/>
      <c r="L1119" s="235">
        <f t="shared" ref="L1119:M1121" si="500">C1119+F1119+I1119</f>
        <v>681</v>
      </c>
      <c r="M1119" s="236">
        <f t="shared" si="500"/>
        <v>126</v>
      </c>
      <c r="N1119" s="237">
        <f t="shared" ref="N1119:N1121" si="501">SUM(L1119:M1119)</f>
        <v>807</v>
      </c>
    </row>
    <row r="1120" spans="1:18">
      <c r="A1120" s="137" t="s">
        <v>100</v>
      </c>
      <c r="B1120" s="85" t="s">
        <v>21</v>
      </c>
      <c r="C1120" s="401">
        <f t="shared" ref="C1120:C1121" si="502">+C1116</f>
        <v>291</v>
      </c>
      <c r="D1120" s="402">
        <f t="shared" si="497"/>
        <v>23</v>
      </c>
      <c r="E1120" s="264"/>
      <c r="F1120" s="401">
        <f t="shared" si="498"/>
        <v>223</v>
      </c>
      <c r="G1120" s="406">
        <f t="shared" si="498"/>
        <v>39</v>
      </c>
      <c r="H1120" s="264"/>
      <c r="I1120" s="401">
        <f t="shared" si="499"/>
        <v>0</v>
      </c>
      <c r="J1120" s="406">
        <f t="shared" si="499"/>
        <v>0</v>
      </c>
      <c r="K1120" s="264"/>
      <c r="L1120" s="401">
        <f t="shared" si="500"/>
        <v>514</v>
      </c>
      <c r="M1120" s="402">
        <f t="shared" si="500"/>
        <v>62</v>
      </c>
      <c r="N1120" s="406">
        <f t="shared" si="501"/>
        <v>576</v>
      </c>
    </row>
    <row r="1121" spans="1:14" ht="16.5" thickBot="1">
      <c r="A1121" s="139" t="s">
        <v>101</v>
      </c>
      <c r="B1121" s="86" t="s">
        <v>22</v>
      </c>
      <c r="C1121" s="403">
        <f t="shared" si="502"/>
        <v>0</v>
      </c>
      <c r="D1121" s="404">
        <f t="shared" si="497"/>
        <v>0</v>
      </c>
      <c r="E1121" s="264"/>
      <c r="F1121" s="403">
        <f t="shared" si="498"/>
        <v>0</v>
      </c>
      <c r="G1121" s="407">
        <f t="shared" si="498"/>
        <v>0</v>
      </c>
      <c r="H1121" s="264"/>
      <c r="I1121" s="403">
        <f t="shared" si="499"/>
        <v>0</v>
      </c>
      <c r="J1121" s="407">
        <f t="shared" si="499"/>
        <v>0</v>
      </c>
      <c r="K1121" s="264"/>
      <c r="L1121" s="403">
        <f t="shared" si="500"/>
        <v>0</v>
      </c>
      <c r="M1121" s="404">
        <f t="shared" si="500"/>
        <v>0</v>
      </c>
      <c r="N1121" s="407">
        <f t="shared" si="501"/>
        <v>0</v>
      </c>
    </row>
    <row r="1122" spans="1:14">
      <c r="A1122" s="89" t="s">
        <v>40</v>
      </c>
      <c r="B1122" s="24"/>
      <c r="C1122" s="264"/>
      <c r="D1122" s="264"/>
      <c r="E1122" s="264"/>
      <c r="F1122" s="264"/>
      <c r="G1122" s="264"/>
      <c r="H1122" s="264"/>
      <c r="I1122" s="264"/>
      <c r="J1122" s="264"/>
      <c r="K1122" s="264"/>
      <c r="L1122" s="616"/>
      <c r="M1122" s="616"/>
      <c r="N1122" s="616"/>
    </row>
    <row r="1123" spans="1:14" ht="16.5" thickBot="1">
      <c r="A1123" s="89"/>
      <c r="B1123" s="24"/>
      <c r="C1123" s="264"/>
      <c r="D1123" s="264"/>
      <c r="E1123" s="264"/>
      <c r="F1123" s="264"/>
      <c r="G1123" s="264"/>
      <c r="H1123" s="264"/>
      <c r="I1123" s="264"/>
      <c r="J1123" s="264"/>
      <c r="K1123" s="264"/>
      <c r="L1123" s="616"/>
      <c r="M1123" s="616"/>
      <c r="N1123" s="616"/>
    </row>
    <row r="1124" spans="1:14" ht="16.5" thickBot="1">
      <c r="A1124" s="138" t="s">
        <v>9</v>
      </c>
      <c r="B1124" s="84" t="s">
        <v>19</v>
      </c>
      <c r="C1124" s="235">
        <f t="shared" ref="C1124:D1126" si="503">C945+C999+C1053+C1119</f>
        <v>976</v>
      </c>
      <c r="D1124" s="235">
        <f t="shared" si="503"/>
        <v>134</v>
      </c>
      <c r="E1124" s="264"/>
      <c r="F1124" s="235">
        <f t="shared" ref="F1124:G1126" si="504">F945+F999+F1053+F1119</f>
        <v>920</v>
      </c>
      <c r="G1124" s="235">
        <f t="shared" si="504"/>
        <v>212</v>
      </c>
      <c r="H1124" s="264"/>
      <c r="I1124" s="235">
        <f t="shared" ref="I1124:J1124" si="505">+I1119</f>
        <v>0</v>
      </c>
      <c r="J1124" s="237">
        <f t="shared" si="505"/>
        <v>0</v>
      </c>
      <c r="K1124" s="264"/>
      <c r="L1124" s="235">
        <f t="shared" ref="L1124:L1126" si="506">C1124+F1124+I1124</f>
        <v>1896</v>
      </c>
      <c r="M1124" s="236">
        <f t="shared" ref="M1124:M1126" si="507">D1124+G1124+J1124</f>
        <v>346</v>
      </c>
      <c r="N1124" s="237">
        <f t="shared" ref="N1124:N1126" si="508">SUM(L1124:M1124)</f>
        <v>2242</v>
      </c>
    </row>
    <row r="1125" spans="1:14" ht="16.5" thickBot="1">
      <c r="A1125" s="137" t="s">
        <v>100</v>
      </c>
      <c r="B1125" s="85" t="s">
        <v>21</v>
      </c>
      <c r="C1125" s="235">
        <f t="shared" si="503"/>
        <v>797</v>
      </c>
      <c r="D1125" s="235">
        <f t="shared" si="503"/>
        <v>69</v>
      </c>
      <c r="E1125" s="264"/>
      <c r="F1125" s="235">
        <f t="shared" si="504"/>
        <v>704</v>
      </c>
      <c r="G1125" s="235">
        <f t="shared" si="504"/>
        <v>136</v>
      </c>
      <c r="H1125" s="264"/>
      <c r="I1125" s="401">
        <f t="shared" ref="I1125:J1125" si="509">+I1120</f>
        <v>0</v>
      </c>
      <c r="J1125" s="406">
        <f t="shared" si="509"/>
        <v>0</v>
      </c>
      <c r="K1125" s="264"/>
      <c r="L1125" s="401">
        <f t="shared" si="506"/>
        <v>1501</v>
      </c>
      <c r="M1125" s="402">
        <f t="shared" si="507"/>
        <v>205</v>
      </c>
      <c r="N1125" s="406">
        <f t="shared" si="508"/>
        <v>1706</v>
      </c>
    </row>
    <row r="1126" spans="1:14" ht="16.5" thickBot="1">
      <c r="A1126" s="139" t="s">
        <v>101</v>
      </c>
      <c r="B1126" s="86" t="s">
        <v>22</v>
      </c>
      <c r="C1126" s="235">
        <f t="shared" si="503"/>
        <v>0</v>
      </c>
      <c r="D1126" s="235">
        <f t="shared" si="503"/>
        <v>0</v>
      </c>
      <c r="E1126" s="264"/>
      <c r="F1126" s="235">
        <f t="shared" si="504"/>
        <v>0</v>
      </c>
      <c r="G1126" s="235">
        <f t="shared" si="504"/>
        <v>0</v>
      </c>
      <c r="H1126" s="264"/>
      <c r="I1126" s="403">
        <f t="shared" ref="I1126:J1126" si="510">+I1121</f>
        <v>0</v>
      </c>
      <c r="J1126" s="407">
        <f t="shared" si="510"/>
        <v>0</v>
      </c>
      <c r="K1126" s="264"/>
      <c r="L1126" s="403">
        <f t="shared" si="506"/>
        <v>0</v>
      </c>
      <c r="M1126" s="404">
        <f t="shared" si="507"/>
        <v>0</v>
      </c>
      <c r="N1126" s="407">
        <f t="shared" si="508"/>
        <v>0</v>
      </c>
    </row>
    <row r="1127" spans="1:14">
      <c r="A1127" s="89" t="s">
        <v>40</v>
      </c>
      <c r="B1127" s="24"/>
      <c r="C1127" s="25"/>
      <c r="D1127" s="25"/>
      <c r="E1127" s="25"/>
      <c r="F1127" s="25"/>
      <c r="G1127" s="25"/>
      <c r="H1127" s="25"/>
      <c r="I1127" s="25"/>
      <c r="J1127" s="25"/>
      <c r="K1127" s="25"/>
    </row>
    <row r="1128" spans="1:14">
      <c r="A1128" s="89"/>
      <c r="B1128" s="24"/>
      <c r="C1128" s="25"/>
      <c r="D1128" s="25"/>
      <c r="E1128" s="25"/>
      <c r="F1128" s="25"/>
      <c r="G1128" s="25"/>
      <c r="H1128" s="25"/>
      <c r="I1128" s="25"/>
      <c r="J1128" s="25"/>
      <c r="K1128" s="25"/>
    </row>
    <row r="1129" spans="1:14">
      <c r="A1129" s="89" t="s">
        <v>115</v>
      </c>
      <c r="B1129" s="24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</row>
    <row r="1130" spans="1:14">
      <c r="A1130" s="89" t="s">
        <v>116</v>
      </c>
      <c r="B1130" s="24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</row>
    <row r="1131" spans="1:14">
      <c r="A1131" s="154" t="s">
        <v>123</v>
      </c>
      <c r="B1131" s="24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</row>
    <row r="1132" spans="1:14">
      <c r="A1132" s="154" t="s">
        <v>152</v>
      </c>
      <c r="B1132" s="24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</row>
  </sheetData>
  <mergeCells count="118">
    <mergeCell ref="A979:A981"/>
    <mergeCell ref="A983:A985"/>
    <mergeCell ref="A987:A989"/>
    <mergeCell ref="A999:A1001"/>
    <mergeCell ref="A389:N389"/>
    <mergeCell ref="A390:N390"/>
    <mergeCell ref="A391:N391"/>
    <mergeCell ref="A507:N507"/>
    <mergeCell ref="A508:N508"/>
    <mergeCell ref="A509:N509"/>
    <mergeCell ref="C517:D517"/>
    <mergeCell ref="F517:G517"/>
    <mergeCell ref="I517:J517"/>
    <mergeCell ref="F398:G398"/>
    <mergeCell ref="I398:J398"/>
    <mergeCell ref="C398:D398"/>
    <mergeCell ref="A489:A491"/>
    <mergeCell ref="A493:A495"/>
    <mergeCell ref="A413:A415"/>
    <mergeCell ref="A453:A455"/>
    <mergeCell ref="A433:A435"/>
    <mergeCell ref="A457:A459"/>
    <mergeCell ref="A152:N152"/>
    <mergeCell ref="A228:A230"/>
    <mergeCell ref="A309:N309"/>
    <mergeCell ref="A310:N310"/>
    <mergeCell ref="A311:N311"/>
    <mergeCell ref="A971:A973"/>
    <mergeCell ref="A497:A499"/>
    <mergeCell ref="A967:A969"/>
    <mergeCell ref="A975:A977"/>
    <mergeCell ref="A782:A783"/>
    <mergeCell ref="A379:A381"/>
    <mergeCell ref="C394:I394"/>
    <mergeCell ref="A819:A821"/>
    <mergeCell ref="C393:H393"/>
    <mergeCell ref="A595:N595"/>
    <mergeCell ref="A596:N596"/>
    <mergeCell ref="A597:N597"/>
    <mergeCell ref="A955:N955"/>
    <mergeCell ref="A653:N653"/>
    <mergeCell ref="C661:D661"/>
    <mergeCell ref="F661:G661"/>
    <mergeCell ref="I661:J661"/>
    <mergeCell ref="A651:N651"/>
    <mergeCell ref="A652:N652"/>
    <mergeCell ref="A1009:N1009"/>
    <mergeCell ref="A1010:N1010"/>
    <mergeCell ref="C1018:D1018"/>
    <mergeCell ref="F1018:G1018"/>
    <mergeCell ref="I1018:J1018"/>
    <mergeCell ref="A1065:N1065"/>
    <mergeCell ref="A473:A475"/>
    <mergeCell ref="A1:N1"/>
    <mergeCell ref="C10:D10"/>
    <mergeCell ref="F10:G10"/>
    <mergeCell ref="I10:J10"/>
    <mergeCell ref="A2:N2"/>
    <mergeCell ref="A3:N3"/>
    <mergeCell ref="A238:N238"/>
    <mergeCell ref="A239:N239"/>
    <mergeCell ref="A240:N240"/>
    <mergeCell ref="C247:D247"/>
    <mergeCell ref="F247:G247"/>
    <mergeCell ref="I247:J247"/>
    <mergeCell ref="A71:N71"/>
    <mergeCell ref="A72:N72"/>
    <mergeCell ref="A73:N73"/>
    <mergeCell ref="A150:N150"/>
    <mergeCell ref="A151:N151"/>
    <mergeCell ref="A1103:A1105"/>
    <mergeCell ref="A956:N956"/>
    <mergeCell ref="A900:N900"/>
    <mergeCell ref="A901:N901"/>
    <mergeCell ref="A902:N902"/>
    <mergeCell ref="C910:D910"/>
    <mergeCell ref="F910:G910"/>
    <mergeCell ref="I910:J910"/>
    <mergeCell ref="A829:N829"/>
    <mergeCell ref="A830:N830"/>
    <mergeCell ref="A831:N831"/>
    <mergeCell ref="C839:D839"/>
    <mergeCell ref="F839:G839"/>
    <mergeCell ref="I839:J839"/>
    <mergeCell ref="C1072:D1072"/>
    <mergeCell ref="F1072:G1072"/>
    <mergeCell ref="I1072:J1072"/>
    <mergeCell ref="A1063:N1063"/>
    <mergeCell ref="A1064:N1064"/>
    <mergeCell ref="A957:N957"/>
    <mergeCell ref="C964:D964"/>
    <mergeCell ref="F964:G964"/>
    <mergeCell ref="I964:J964"/>
    <mergeCell ref="A1011:N1011"/>
    <mergeCell ref="A1107:A1109"/>
    <mergeCell ref="A1111:A1113"/>
    <mergeCell ref="A61:A63"/>
    <mergeCell ref="A866:A868"/>
    <mergeCell ref="C396:M396"/>
    <mergeCell ref="A755:A756"/>
    <mergeCell ref="A769:N769"/>
    <mergeCell ref="A770:N770"/>
    <mergeCell ref="A771:N771"/>
    <mergeCell ref="C779:D779"/>
    <mergeCell ref="F779:G779"/>
    <mergeCell ref="I779:J779"/>
    <mergeCell ref="A735:A736"/>
    <mergeCell ref="A739:A740"/>
    <mergeCell ref="A743:A744"/>
    <mergeCell ref="A747:A748"/>
    <mergeCell ref="A751:A752"/>
    <mergeCell ref="A705:N705"/>
    <mergeCell ref="A706:N706"/>
    <mergeCell ref="A707:N707"/>
    <mergeCell ref="C715:D715"/>
    <mergeCell ref="F715:G715"/>
    <mergeCell ref="I715:J715"/>
    <mergeCell ref="A1099:A1101"/>
  </mergeCells>
  <printOptions horizontalCentered="1"/>
  <pageMargins left="0.39370078740157483" right="0.39370078740157483" top="0.39370078740157483" bottom="0.39370078740157483" header="0" footer="0"/>
  <pageSetup paperSize="9" scale="35" orientation="portrait" horizontalDpi="4294967294" verticalDpi="4294967294" r:id="rId1"/>
  <headerFooter alignWithMargins="0">
    <oddFooter>&amp;LMESRS/DDP/SDPP/Enquête n°2. Janvier 2017.&amp;C&amp;P/&amp;N</oddFooter>
  </headerFooter>
  <rowBreaks count="13" manualBreakCount="13">
    <brk id="70" max="13" man="1"/>
    <brk id="149" max="13" man="1"/>
    <brk id="236" max="13" man="1"/>
    <brk id="308" max="13" man="1"/>
    <brk id="388" max="13" man="1"/>
    <brk id="505" max="13" man="1"/>
    <brk id="594" max="13" man="1"/>
    <brk id="650" max="13" man="1"/>
    <brk id="768" max="13" man="1"/>
    <brk id="828" max="13" man="1"/>
    <brk id="899" max="13" man="1"/>
    <brk id="954" max="13" man="1"/>
    <brk id="1008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BQ2313"/>
  <sheetViews>
    <sheetView view="pageBreakPreview" zoomScaleSheetLayoutView="100" workbookViewId="0">
      <pane xSplit="2" ySplit="1" topLeftCell="C2056" activePane="bottomRight" state="frozen"/>
      <selection pane="topRight" activeCell="C1" sqref="C1"/>
      <selection pane="bottomLeft" activeCell="A7" sqref="A7"/>
      <selection pane="bottomRight" activeCell="BC2246" sqref="BC2246"/>
    </sheetView>
  </sheetViews>
  <sheetFormatPr baseColWidth="10" defaultColWidth="9.625" defaultRowHeight="15.75"/>
  <cols>
    <col min="1" max="1" width="33.375" style="3" customWidth="1"/>
    <col min="2" max="2" width="1.75" style="2" customWidth="1"/>
    <col min="3" max="3" width="3.75" style="3" customWidth="1"/>
    <col min="4" max="4" width="3" style="3" customWidth="1"/>
    <col min="5" max="5" width="0.875" style="3" customWidth="1"/>
    <col min="6" max="6" width="3" style="3" customWidth="1"/>
    <col min="7" max="7" width="3.25" style="3" customWidth="1"/>
    <col min="8" max="8" width="0.75" style="3" customWidth="1"/>
    <col min="9" max="9" width="3" style="3" customWidth="1"/>
    <col min="10" max="10" width="2.75" style="3" customWidth="1"/>
    <col min="11" max="11" width="1.25" style="3" customWidth="1"/>
    <col min="12" max="12" width="2.75" style="3" customWidth="1"/>
    <col min="13" max="13" width="3" style="3" customWidth="1"/>
    <col min="14" max="14" width="1.25" style="3" customWidth="1"/>
    <col min="15" max="15" width="2.875" style="3" customWidth="1"/>
    <col min="16" max="16" width="3.125" style="3" customWidth="1"/>
    <col min="17" max="17" width="1.25" style="3" customWidth="1"/>
    <col min="18" max="18" width="2.75" style="3" customWidth="1"/>
    <col min="19" max="19" width="3.125" style="3" customWidth="1"/>
    <col min="20" max="20" width="1.125" style="3" customWidth="1"/>
    <col min="21" max="21" width="2.75" style="3" customWidth="1"/>
    <col min="22" max="22" width="2.875" style="3" customWidth="1"/>
    <col min="23" max="23" width="22" style="3" hidden="1" customWidth="1"/>
    <col min="24" max="24" width="3.125" style="2" hidden="1" customWidth="1"/>
    <col min="25" max="41" width="5.125" style="3" hidden="1" customWidth="1"/>
    <col min="42" max="44" width="6.625" style="3" hidden="1" customWidth="1"/>
    <col min="45" max="51" width="0" style="3" hidden="1" customWidth="1"/>
    <col min="52" max="52" width="3" style="3" customWidth="1"/>
    <col min="53" max="53" width="3.625" style="3" customWidth="1"/>
    <col min="54" max="54" width="4.25" style="3" customWidth="1"/>
    <col min="55" max="55" width="4.375" style="3" customWidth="1"/>
    <col min="56" max="56" width="3.875" style="3" customWidth="1"/>
    <col min="57" max="57" width="3.5" style="3" customWidth="1"/>
    <col min="58" max="58" width="0.75" style="3" customWidth="1"/>
    <col min="59" max="59" width="3.25" style="3" customWidth="1"/>
    <col min="60" max="60" width="3.75" style="3" customWidth="1"/>
    <col min="61" max="61" width="0.875" style="3" customWidth="1"/>
    <col min="62" max="62" width="4.25" style="3" customWidth="1"/>
    <col min="63" max="63" width="3.375" style="3" customWidth="1"/>
    <col min="64" max="64" width="4.625" style="3" customWidth="1"/>
    <col min="65" max="66" width="9.625" style="3"/>
    <col min="67" max="67" width="4.875" style="3" customWidth="1"/>
    <col min="68" max="68" width="7.125" style="3" customWidth="1"/>
    <col min="69" max="69" width="5.5" style="3" customWidth="1"/>
    <col min="70" max="16384" width="9.625" style="3"/>
  </cols>
  <sheetData>
    <row r="1" spans="1:69">
      <c r="AZ1" s="611"/>
    </row>
    <row r="2" spans="1:69" ht="18.75">
      <c r="A2" s="1130" t="s">
        <v>26</v>
      </c>
      <c r="B2" s="1130"/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30"/>
      <c r="AB2" s="1130"/>
      <c r="AC2" s="1130"/>
      <c r="AD2" s="1130"/>
      <c r="AE2" s="1130"/>
      <c r="AF2" s="1130"/>
      <c r="AG2" s="1130"/>
      <c r="AH2" s="1130"/>
      <c r="AI2" s="1130"/>
      <c r="AJ2" s="1130"/>
      <c r="AK2" s="1130"/>
      <c r="AL2" s="1130"/>
      <c r="AM2" s="1130"/>
      <c r="AN2" s="1130"/>
      <c r="AZ2" s="611"/>
    </row>
    <row r="3" spans="1:69" ht="16.5" thickBot="1">
      <c r="A3" s="1112" t="s">
        <v>27</v>
      </c>
      <c r="B3" s="1112"/>
      <c r="C3" s="1112"/>
      <c r="D3" s="1112"/>
      <c r="E3" s="1112"/>
      <c r="F3" s="1112"/>
      <c r="G3" s="1112"/>
      <c r="H3" s="1112"/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1112"/>
      <c r="Z3" s="1112"/>
      <c r="AA3" s="1112"/>
      <c r="AB3" s="1112"/>
      <c r="AC3" s="1112"/>
      <c r="AD3" s="1112"/>
      <c r="AE3" s="1112"/>
      <c r="AF3" s="1112"/>
      <c r="AG3" s="1112"/>
      <c r="AH3" s="1112"/>
      <c r="AI3" s="1112"/>
      <c r="AJ3" s="1112"/>
      <c r="AK3" s="1112"/>
      <c r="AL3" s="1112"/>
      <c r="AM3" s="1112"/>
      <c r="AN3" s="1112"/>
      <c r="AZ3" s="715"/>
    </row>
    <row r="4" spans="1:69" ht="24" thickBot="1">
      <c r="A4" s="1142" t="s">
        <v>53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4"/>
      <c r="AO4" s="710"/>
      <c r="AP4" s="710"/>
      <c r="AQ4" s="710"/>
      <c r="AR4" s="710"/>
      <c r="AS4" s="710"/>
      <c r="AT4" s="710"/>
      <c r="AU4" s="710"/>
      <c r="AV4" s="710"/>
      <c r="AW4" s="710"/>
      <c r="AX4" s="710"/>
      <c r="AY4" s="710"/>
      <c r="AZ4" s="711"/>
    </row>
    <row r="5" spans="1:69" ht="16.5" thickBot="1">
      <c r="A5" s="33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</row>
    <row r="6" spans="1:69" ht="16.5">
      <c r="A6" s="40" t="s">
        <v>601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34"/>
      <c r="AM6" s="34"/>
      <c r="AN6" s="35"/>
      <c r="AO6" s="712"/>
      <c r="AP6" s="712"/>
      <c r="AQ6" s="712"/>
      <c r="AR6" s="712"/>
      <c r="AS6" s="712"/>
      <c r="AT6" s="712"/>
      <c r="AU6" s="712"/>
      <c r="AV6" s="712"/>
      <c r="AW6" s="712"/>
      <c r="AX6" s="712"/>
      <c r="AY6" s="712"/>
      <c r="AZ6" s="712"/>
      <c r="BA6" s="712"/>
      <c r="BB6" s="712"/>
      <c r="BC6" s="712"/>
      <c r="BD6" s="712"/>
      <c r="BE6" s="712"/>
      <c r="BF6" s="712"/>
      <c r="BG6" s="712"/>
      <c r="BH6" s="712"/>
      <c r="BI6" s="712"/>
      <c r="BJ6" s="712"/>
      <c r="BK6" s="712"/>
      <c r="BL6" s="713"/>
    </row>
    <row r="7" spans="1:69" ht="16.5">
      <c r="A7" s="623" t="s">
        <v>354</v>
      </c>
      <c r="B7" s="624"/>
      <c r="C7" s="624"/>
      <c r="D7" s="624"/>
      <c r="E7" s="624"/>
      <c r="F7" s="624"/>
      <c r="G7" s="624"/>
      <c r="H7" s="624"/>
      <c r="I7" s="624"/>
      <c r="J7" s="624"/>
      <c r="K7" s="624"/>
      <c r="L7" s="624"/>
      <c r="M7" s="624"/>
      <c r="N7" s="624"/>
      <c r="O7" s="624"/>
      <c r="P7" s="624"/>
      <c r="Q7" s="624"/>
      <c r="R7" s="624"/>
      <c r="S7" s="624"/>
      <c r="T7" s="624"/>
      <c r="U7" s="624"/>
      <c r="V7" s="624"/>
      <c r="W7" s="624"/>
      <c r="X7" s="624"/>
      <c r="Y7" s="624"/>
      <c r="Z7" s="624"/>
      <c r="AA7" s="624"/>
      <c r="AB7" s="624"/>
      <c r="AC7" s="624"/>
      <c r="AD7" s="624"/>
      <c r="AE7" s="624"/>
      <c r="AF7" s="624"/>
      <c r="AG7" s="624"/>
      <c r="AH7" s="624"/>
      <c r="AI7" s="624"/>
      <c r="AJ7" s="624"/>
      <c r="AK7" s="624"/>
      <c r="AL7" s="36"/>
      <c r="AM7" s="36"/>
      <c r="AN7" s="240"/>
      <c r="AO7" s="611"/>
      <c r="AP7" s="611"/>
      <c r="AQ7" s="611"/>
      <c r="AR7" s="611"/>
      <c r="AS7" s="611"/>
      <c r="AT7" s="611"/>
      <c r="AU7" s="611"/>
      <c r="AV7" s="611"/>
      <c r="AW7" s="611"/>
      <c r="AX7" s="611"/>
      <c r="AY7" s="611"/>
      <c r="AZ7" s="611"/>
      <c r="BA7" s="611"/>
      <c r="BB7" s="611"/>
      <c r="BC7" s="611"/>
      <c r="BD7" s="611"/>
      <c r="BE7" s="611"/>
      <c r="BF7" s="611"/>
      <c r="BG7" s="611"/>
      <c r="BH7" s="611"/>
      <c r="BI7" s="611"/>
      <c r="BJ7" s="611"/>
      <c r="BK7" s="611"/>
      <c r="BL7" s="714"/>
    </row>
    <row r="8" spans="1:69" ht="17.25" thickBot="1">
      <c r="A8" s="43" t="s">
        <v>355</v>
      </c>
      <c r="B8" s="625"/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37"/>
      <c r="AM8" s="37"/>
      <c r="AN8" s="38"/>
      <c r="AO8" s="715"/>
      <c r="AP8" s="715"/>
      <c r="AQ8" s="715"/>
      <c r="AR8" s="715"/>
      <c r="AS8" s="715"/>
      <c r="AT8" s="715"/>
      <c r="AU8" s="715"/>
      <c r="AV8" s="715"/>
      <c r="AW8" s="715"/>
      <c r="AX8" s="715"/>
      <c r="AY8" s="715"/>
      <c r="AZ8" s="715"/>
      <c r="BA8" s="715"/>
      <c r="BB8" s="715"/>
      <c r="BC8" s="715"/>
      <c r="BD8" s="715"/>
      <c r="BE8" s="715"/>
      <c r="BF8" s="715"/>
      <c r="BG8" s="715"/>
      <c r="BH8" s="715"/>
      <c r="BI8" s="715"/>
      <c r="BJ8" s="715"/>
      <c r="BK8" s="715"/>
      <c r="BL8" s="716"/>
    </row>
    <row r="9" spans="1:69" ht="12.75" customHeight="1" thickBot="1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1:69" ht="17.25" thickBot="1">
      <c r="A10" s="32"/>
      <c r="B10" s="32"/>
      <c r="C10" s="58" t="s">
        <v>602</v>
      </c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130"/>
      <c r="AM10" s="130"/>
      <c r="AN10" s="130"/>
      <c r="AO10" s="710"/>
      <c r="AP10" s="710"/>
      <c r="AQ10" s="710"/>
      <c r="AR10" s="710"/>
      <c r="AS10" s="710"/>
      <c r="AT10" s="710"/>
      <c r="AU10" s="710"/>
      <c r="AV10" s="710"/>
      <c r="AW10" s="710"/>
      <c r="AX10" s="710"/>
      <c r="AY10" s="710"/>
      <c r="AZ10" s="711"/>
      <c r="BA10" s="611"/>
      <c r="BB10" s="611"/>
      <c r="BC10" s="611"/>
      <c r="BD10" s="611"/>
      <c r="BE10" s="611"/>
      <c r="BF10" s="611"/>
      <c r="BG10" s="611"/>
      <c r="BH10" s="611"/>
      <c r="BI10" s="611"/>
      <c r="BJ10" s="611"/>
      <c r="BK10" s="611"/>
      <c r="BL10" s="611"/>
    </row>
    <row r="11" spans="1:69" ht="16.5" thickBot="1">
      <c r="A11" s="1"/>
      <c r="X11" s="3"/>
    </row>
    <row r="12" spans="1:69" ht="34.5" customHeight="1">
      <c r="A12" s="6"/>
      <c r="B12" s="7"/>
      <c r="C12" s="1210" t="s">
        <v>42</v>
      </c>
      <c r="D12" s="1211"/>
      <c r="E12" s="888"/>
      <c r="F12" s="1218" t="s">
        <v>853</v>
      </c>
      <c r="G12" s="1219"/>
      <c r="H12" s="888"/>
      <c r="I12" s="1218" t="s">
        <v>854</v>
      </c>
      <c r="J12" s="1219"/>
      <c r="K12" s="888"/>
      <c r="L12" s="1218" t="s">
        <v>855</v>
      </c>
      <c r="M12" s="1219"/>
      <c r="N12" s="888"/>
      <c r="O12" s="1218" t="s">
        <v>856</v>
      </c>
      <c r="P12" s="1219"/>
      <c r="Q12" s="888"/>
      <c r="R12" s="1218" t="s">
        <v>857</v>
      </c>
      <c r="S12" s="1219"/>
      <c r="T12" s="888"/>
      <c r="U12" s="1218" t="s">
        <v>858</v>
      </c>
      <c r="V12" s="1219"/>
      <c r="W12" s="888"/>
      <c r="X12" s="1218" t="s">
        <v>859</v>
      </c>
      <c r="Y12" s="1219"/>
      <c r="Z12" s="888"/>
      <c r="AA12" s="1218" t="s">
        <v>860</v>
      </c>
      <c r="AB12" s="1219"/>
      <c r="AC12" s="888"/>
      <c r="AD12" s="1218" t="s">
        <v>861</v>
      </c>
      <c r="AE12" s="1219"/>
      <c r="AF12" s="888"/>
      <c r="AG12" s="888"/>
      <c r="AH12" s="888"/>
      <c r="AI12" s="888"/>
      <c r="AJ12" s="888"/>
      <c r="AK12" s="888"/>
      <c r="AL12" s="889"/>
      <c r="AM12" s="890" t="s">
        <v>9</v>
      </c>
      <c r="AN12" s="891"/>
      <c r="AO12" s="892"/>
      <c r="AP12" s="892"/>
      <c r="AQ12" s="892"/>
      <c r="AR12" s="892"/>
      <c r="AS12" s="892"/>
      <c r="AT12" s="892"/>
      <c r="AU12" s="892"/>
      <c r="AV12" s="892"/>
      <c r="AW12" s="892"/>
      <c r="AX12" s="892"/>
      <c r="AY12" s="892"/>
      <c r="AZ12" s="892"/>
      <c r="BA12" s="1218" t="s">
        <v>859</v>
      </c>
      <c r="BB12" s="1219"/>
      <c r="BC12" s="888"/>
      <c r="BD12" s="1218" t="s">
        <v>860</v>
      </c>
      <c r="BE12" s="1219"/>
      <c r="BF12" s="888"/>
      <c r="BG12" s="1218" t="s">
        <v>861</v>
      </c>
      <c r="BH12" s="1219"/>
      <c r="BI12" s="888"/>
      <c r="BJ12" s="889"/>
      <c r="BK12" s="890" t="s">
        <v>9</v>
      </c>
      <c r="BL12" s="891"/>
      <c r="BM12" s="131"/>
      <c r="BN12" s="131"/>
      <c r="BO12" s="131"/>
      <c r="BP12" s="24"/>
      <c r="BQ12" s="131"/>
    </row>
    <row r="13" spans="1:69" ht="133.5" thickBot="1">
      <c r="A13" s="348" t="s">
        <v>606</v>
      </c>
      <c r="B13" s="46"/>
      <c r="C13" s="54" t="s">
        <v>41</v>
      </c>
      <c r="D13" s="57" t="s">
        <v>32</v>
      </c>
      <c r="E13" s="50"/>
      <c r="F13" s="54" t="s">
        <v>15</v>
      </c>
      <c r="G13" s="57" t="s">
        <v>32</v>
      </c>
      <c r="H13" s="50"/>
      <c r="I13" s="54" t="s">
        <v>15</v>
      </c>
      <c r="J13" s="57" t="s">
        <v>32</v>
      </c>
      <c r="K13" s="50"/>
      <c r="L13" s="54" t="s">
        <v>15</v>
      </c>
      <c r="M13" s="57" t="s">
        <v>32</v>
      </c>
      <c r="N13" s="50"/>
      <c r="O13" s="54" t="s">
        <v>15</v>
      </c>
      <c r="P13" s="57" t="s">
        <v>32</v>
      </c>
      <c r="Q13" s="50"/>
      <c r="R13" s="54" t="s">
        <v>15</v>
      </c>
      <c r="S13" s="57" t="s">
        <v>32</v>
      </c>
      <c r="T13" s="50"/>
      <c r="U13" s="54" t="s">
        <v>15</v>
      </c>
      <c r="V13" s="57" t="s">
        <v>32</v>
      </c>
      <c r="W13" s="50"/>
      <c r="X13" s="54" t="s">
        <v>15</v>
      </c>
      <c r="Y13" s="57" t="s">
        <v>32</v>
      </c>
      <c r="Z13" s="466"/>
      <c r="AA13" s="54" t="s">
        <v>15</v>
      </c>
      <c r="AB13" s="57" t="s">
        <v>32</v>
      </c>
      <c r="AC13" s="50"/>
      <c r="AD13" s="54" t="s">
        <v>15</v>
      </c>
      <c r="AE13" s="57" t="s">
        <v>32</v>
      </c>
      <c r="AF13" s="50"/>
      <c r="AG13" s="50"/>
      <c r="AH13" s="50"/>
      <c r="AI13" s="50"/>
      <c r="AJ13" s="50"/>
      <c r="AK13" s="50"/>
      <c r="AL13" s="54" t="s">
        <v>15</v>
      </c>
      <c r="AM13" s="56" t="s">
        <v>32</v>
      </c>
      <c r="AN13" s="71" t="s">
        <v>9</v>
      </c>
      <c r="BA13" s="630" t="s">
        <v>15</v>
      </c>
      <c r="BB13" s="632" t="s">
        <v>32</v>
      </c>
      <c r="BC13" s="627"/>
      <c r="BD13" s="630" t="s">
        <v>15</v>
      </c>
      <c r="BE13" s="632" t="s">
        <v>32</v>
      </c>
      <c r="BF13" s="50"/>
      <c r="BG13" s="54" t="s">
        <v>15</v>
      </c>
      <c r="BH13" s="57" t="s">
        <v>32</v>
      </c>
      <c r="BI13" s="50"/>
      <c r="BJ13" s="54" t="s">
        <v>15</v>
      </c>
      <c r="BK13" s="56" t="s">
        <v>32</v>
      </c>
      <c r="BL13" s="71" t="s">
        <v>9</v>
      </c>
      <c r="BM13" s="50"/>
      <c r="BN13" s="50"/>
      <c r="BO13" s="50"/>
      <c r="BP13" s="50"/>
      <c r="BQ13" s="515"/>
    </row>
    <row r="14" spans="1:69" ht="16.5" thickBot="1">
      <c r="A14" s="20"/>
      <c r="E14" s="4"/>
      <c r="H14" s="4"/>
      <c r="K14" s="4"/>
      <c r="N14" s="4"/>
      <c r="Q14" s="4"/>
      <c r="T14" s="4"/>
      <c r="W14" s="4"/>
      <c r="X14" s="3"/>
      <c r="AC14" s="4"/>
      <c r="AF14" s="4"/>
      <c r="AG14" s="4"/>
      <c r="AH14" s="4"/>
      <c r="AI14" s="4"/>
      <c r="AJ14" s="4"/>
      <c r="AK14" s="4"/>
      <c r="BC14" s="611"/>
      <c r="BF14" s="4"/>
      <c r="BI14" s="4"/>
      <c r="BM14" s="4"/>
      <c r="BN14" s="4"/>
      <c r="BO14" s="4"/>
      <c r="BP14" s="4"/>
      <c r="BQ14" s="4"/>
    </row>
    <row r="15" spans="1:69">
      <c r="A15" s="1236" t="s">
        <v>357</v>
      </c>
      <c r="B15" s="84" t="s">
        <v>19</v>
      </c>
      <c r="C15" s="254">
        <v>7</v>
      </c>
      <c r="D15" s="255"/>
      <c r="E15" s="24"/>
      <c r="F15" s="254">
        <v>7</v>
      </c>
      <c r="G15" s="256"/>
      <c r="H15" s="24"/>
      <c r="I15" s="254">
        <v>2</v>
      </c>
      <c r="J15" s="256"/>
      <c r="K15" s="24"/>
      <c r="L15" s="254">
        <v>5</v>
      </c>
      <c r="M15" s="256"/>
      <c r="N15" s="24"/>
      <c r="O15" s="254">
        <v>5</v>
      </c>
      <c r="P15" s="256"/>
      <c r="Q15" s="24"/>
      <c r="R15" s="254">
        <v>0</v>
      </c>
      <c r="S15" s="256"/>
      <c r="T15" s="24"/>
      <c r="U15" s="254">
        <v>0</v>
      </c>
      <c r="V15" s="256"/>
      <c r="W15" s="24"/>
      <c r="X15" s="254">
        <v>0</v>
      </c>
      <c r="Y15" s="256"/>
      <c r="Z15" s="133"/>
      <c r="AA15" s="254">
        <v>0</v>
      </c>
      <c r="AB15" s="256"/>
      <c r="AC15" s="24"/>
      <c r="AD15" s="254">
        <v>0</v>
      </c>
      <c r="AE15" s="256"/>
      <c r="AF15" s="24"/>
      <c r="AG15" s="24"/>
      <c r="AH15" s="24"/>
      <c r="AI15" s="24"/>
      <c r="AJ15" s="24"/>
      <c r="AK15" s="24"/>
      <c r="AL15" s="254">
        <f>SUM(C15,F15,I15,L15,O15,R15,U15,X15,AA15,AD15)</f>
        <v>26</v>
      </c>
      <c r="AM15" s="255">
        <f>SUM(D15,G15,J15,M15,P15,S15,V15,Y15,AB15,AE15)</f>
        <v>0</v>
      </c>
      <c r="AN15" s="256">
        <f>SUM(AL15:AM15)</f>
        <v>26</v>
      </c>
      <c r="BA15" s="254">
        <v>0</v>
      </c>
      <c r="BB15" s="256"/>
      <c r="BC15" s="618"/>
      <c r="BD15" s="254">
        <v>0</v>
      </c>
      <c r="BE15" s="256"/>
      <c r="BF15" s="24"/>
      <c r="BG15" s="254">
        <v>0</v>
      </c>
      <c r="BH15" s="256"/>
      <c r="BI15" s="24"/>
      <c r="BJ15" s="254">
        <f>SUM(AA15,AD15,AG15,AJ15,AM15,AP15,AS15,AV15,AY15,BB15)</f>
        <v>0</v>
      </c>
      <c r="BK15" s="255">
        <f>SUM(AB15,AE15,AH15,AK15,AN15,AQ15,AT15,AW15,AZ15,BC15)</f>
        <v>26</v>
      </c>
      <c r="BL15" s="256">
        <f>SUM(BJ15:BK15)</f>
        <v>26</v>
      </c>
      <c r="BM15" s="24"/>
      <c r="BN15" s="24"/>
      <c r="BO15" s="24"/>
      <c r="BP15" s="24"/>
      <c r="BQ15" s="24"/>
    </row>
    <row r="16" spans="1:69">
      <c r="A16" s="1237"/>
      <c r="B16" s="85" t="s">
        <v>21</v>
      </c>
      <c r="C16" s="257">
        <v>2</v>
      </c>
      <c r="D16" s="15"/>
      <c r="E16" s="24"/>
      <c r="F16" s="257">
        <v>1</v>
      </c>
      <c r="G16" s="258"/>
      <c r="H16" s="24"/>
      <c r="I16" s="257">
        <v>1</v>
      </c>
      <c r="J16" s="258"/>
      <c r="K16" s="24"/>
      <c r="L16" s="257">
        <v>2</v>
      </c>
      <c r="M16" s="258"/>
      <c r="N16" s="24"/>
      <c r="O16" s="257">
        <v>3</v>
      </c>
      <c r="P16" s="258"/>
      <c r="Q16" s="24"/>
      <c r="R16" s="257">
        <v>0</v>
      </c>
      <c r="S16" s="258"/>
      <c r="T16" s="24"/>
      <c r="U16" s="257">
        <v>0</v>
      </c>
      <c r="V16" s="258"/>
      <c r="W16" s="24"/>
      <c r="X16" s="257">
        <v>0</v>
      </c>
      <c r="Y16" s="258"/>
      <c r="Z16" s="395"/>
      <c r="AA16" s="257">
        <v>0</v>
      </c>
      <c r="AB16" s="258"/>
      <c r="AC16" s="24"/>
      <c r="AD16" s="257">
        <v>0</v>
      </c>
      <c r="AE16" s="258"/>
      <c r="AF16" s="24"/>
      <c r="AG16" s="24"/>
      <c r="AH16" s="24"/>
      <c r="AI16" s="24"/>
      <c r="AJ16" s="24"/>
      <c r="AK16" s="24"/>
      <c r="AL16" s="257">
        <f t="shared" ref="AL16:AM31" si="0">SUM(C16,F16,I16,L16,O16,R16,U16,X16,AA16,AD16)</f>
        <v>9</v>
      </c>
      <c r="AM16" s="15">
        <f t="shared" si="0"/>
        <v>0</v>
      </c>
      <c r="AN16" s="258">
        <f t="shared" ref="AN16:AN17" si="1">SUM(AL16:AM16)</f>
        <v>9</v>
      </c>
      <c r="BA16" s="257">
        <v>0</v>
      </c>
      <c r="BB16" s="258"/>
      <c r="BC16" s="618"/>
      <c r="BD16" s="257">
        <v>0</v>
      </c>
      <c r="BE16" s="258"/>
      <c r="BF16" s="24"/>
      <c r="BG16" s="257">
        <v>0</v>
      </c>
      <c r="BH16" s="258"/>
      <c r="BI16" s="24"/>
      <c r="BJ16" s="257">
        <f t="shared" ref="BJ16:BJ17" si="2">SUM(AA16,AD16,AG16,AJ16,AM16,AP16,AS16,AV16,AY16,BB16)</f>
        <v>0</v>
      </c>
      <c r="BK16" s="15">
        <f t="shared" ref="BK16:BK17" si="3">SUM(AB16,AE16,AH16,AK16,AN16,AQ16,AT16,AW16,AZ16,BC16)</f>
        <v>9</v>
      </c>
      <c r="BL16" s="258">
        <f t="shared" ref="BL16:BL17" si="4">SUM(BJ16:BK16)</f>
        <v>9</v>
      </c>
      <c r="BM16" s="24"/>
      <c r="BN16" s="24"/>
      <c r="BO16" s="24"/>
      <c r="BP16" s="24"/>
      <c r="BQ16" s="24"/>
    </row>
    <row r="17" spans="1:69" ht="16.5" thickBot="1">
      <c r="A17" s="1238"/>
      <c r="B17" s="86" t="s">
        <v>22</v>
      </c>
      <c r="C17" s="259">
        <v>0</v>
      </c>
      <c r="D17" s="260"/>
      <c r="E17" s="24"/>
      <c r="F17" s="259">
        <v>0</v>
      </c>
      <c r="G17" s="261"/>
      <c r="H17" s="24"/>
      <c r="I17" s="259">
        <v>0</v>
      </c>
      <c r="J17" s="261"/>
      <c r="K17" s="24"/>
      <c r="L17" s="259">
        <v>0</v>
      </c>
      <c r="M17" s="261"/>
      <c r="N17" s="24"/>
      <c r="O17" s="259">
        <v>0</v>
      </c>
      <c r="P17" s="261"/>
      <c r="Q17" s="24"/>
      <c r="R17" s="259">
        <v>0</v>
      </c>
      <c r="S17" s="261"/>
      <c r="T17" s="24"/>
      <c r="U17" s="259">
        <v>0</v>
      </c>
      <c r="V17" s="261"/>
      <c r="W17" s="24"/>
      <c r="X17" s="259">
        <v>0</v>
      </c>
      <c r="Y17" s="261"/>
      <c r="Z17" s="396"/>
      <c r="AA17" s="259">
        <v>0</v>
      </c>
      <c r="AB17" s="261"/>
      <c r="AC17" s="24"/>
      <c r="AD17" s="259">
        <v>0</v>
      </c>
      <c r="AE17" s="261"/>
      <c r="AF17" s="24"/>
      <c r="AG17" s="24"/>
      <c r="AH17" s="24"/>
      <c r="AI17" s="24"/>
      <c r="AJ17" s="24"/>
      <c r="AK17" s="24"/>
      <c r="AL17" s="259">
        <f t="shared" si="0"/>
        <v>0</v>
      </c>
      <c r="AM17" s="260">
        <f t="shared" si="0"/>
        <v>0</v>
      </c>
      <c r="AN17" s="261">
        <f t="shared" si="1"/>
        <v>0</v>
      </c>
      <c r="BA17" s="259">
        <v>0</v>
      </c>
      <c r="BB17" s="261"/>
      <c r="BC17" s="618"/>
      <c r="BD17" s="259">
        <v>0</v>
      </c>
      <c r="BE17" s="261"/>
      <c r="BF17" s="24"/>
      <c r="BG17" s="259">
        <v>0</v>
      </c>
      <c r="BH17" s="261"/>
      <c r="BI17" s="24"/>
      <c r="BJ17" s="259">
        <f t="shared" si="2"/>
        <v>0</v>
      </c>
      <c r="BK17" s="260">
        <f t="shared" si="3"/>
        <v>0</v>
      </c>
      <c r="BL17" s="261">
        <f t="shared" si="4"/>
        <v>0</v>
      </c>
      <c r="BM17" s="24"/>
      <c r="BN17" s="24"/>
      <c r="BO17" s="24"/>
      <c r="BP17" s="24"/>
      <c r="BQ17" s="24"/>
    </row>
    <row r="18" spans="1:69" ht="16.5" thickBot="1">
      <c r="A18" s="20"/>
      <c r="C18" s="2"/>
      <c r="D18" s="2"/>
      <c r="E18" s="24"/>
      <c r="F18" s="2"/>
      <c r="G18" s="2"/>
      <c r="H18" s="24"/>
      <c r="I18" s="2"/>
      <c r="J18" s="2"/>
      <c r="K18" s="24"/>
      <c r="L18" s="2"/>
      <c r="M18" s="2"/>
      <c r="N18" s="24"/>
      <c r="O18" s="2"/>
      <c r="P18" s="2"/>
      <c r="Q18" s="24"/>
      <c r="R18" s="2"/>
      <c r="S18" s="2"/>
      <c r="T18" s="24"/>
      <c r="U18" s="2"/>
      <c r="V18" s="2"/>
      <c r="W18" s="24"/>
      <c r="Y18" s="2"/>
      <c r="Z18" s="2"/>
      <c r="AA18" s="2"/>
      <c r="AB18" s="2"/>
      <c r="AC18" s="24"/>
      <c r="AD18" s="2"/>
      <c r="AE18" s="2"/>
      <c r="AF18" s="24"/>
      <c r="AG18" s="24"/>
      <c r="AH18" s="24"/>
      <c r="AI18" s="24"/>
      <c r="AJ18" s="24"/>
      <c r="AK18" s="24"/>
      <c r="AL18" s="2"/>
      <c r="AM18" s="467"/>
      <c r="AN18" s="2"/>
      <c r="BA18" s="2"/>
      <c r="BB18" s="2"/>
      <c r="BC18" s="618"/>
      <c r="BD18" s="2"/>
      <c r="BE18" s="2"/>
      <c r="BF18" s="24"/>
      <c r="BG18" s="2"/>
      <c r="BH18" s="2"/>
      <c r="BI18" s="24"/>
      <c r="BJ18" s="618"/>
      <c r="BK18" s="717"/>
      <c r="BL18" s="2"/>
      <c r="BM18" s="24"/>
      <c r="BN18" s="24"/>
      <c r="BO18" s="24"/>
      <c r="BP18" s="24"/>
      <c r="BQ18" s="24"/>
    </row>
    <row r="19" spans="1:69">
      <c r="A19" s="1236" t="s">
        <v>607</v>
      </c>
      <c r="B19" s="84" t="s">
        <v>19</v>
      </c>
      <c r="C19" s="254">
        <v>8</v>
      </c>
      <c r="D19" s="255"/>
      <c r="E19" s="24"/>
      <c r="F19" s="254">
        <v>1</v>
      </c>
      <c r="G19" s="256"/>
      <c r="H19" s="24"/>
      <c r="I19" s="254">
        <v>2</v>
      </c>
      <c r="J19" s="256"/>
      <c r="K19" s="24"/>
      <c r="L19" s="254">
        <v>0</v>
      </c>
      <c r="M19" s="256"/>
      <c r="N19" s="24"/>
      <c r="O19" s="254">
        <v>0</v>
      </c>
      <c r="P19" s="256"/>
      <c r="Q19" s="24"/>
      <c r="R19" s="254">
        <v>0</v>
      </c>
      <c r="S19" s="256"/>
      <c r="T19" s="24"/>
      <c r="U19" s="254">
        <v>0</v>
      </c>
      <c r="V19" s="256"/>
      <c r="W19" s="24"/>
      <c r="X19" s="254">
        <v>0</v>
      </c>
      <c r="Y19" s="256"/>
      <c r="Z19" s="133"/>
      <c r="AA19" s="254">
        <v>0</v>
      </c>
      <c r="AB19" s="256"/>
      <c r="AC19" s="24"/>
      <c r="AD19" s="254">
        <v>0</v>
      </c>
      <c r="AE19" s="256"/>
      <c r="AF19" s="24"/>
      <c r="AG19" s="24"/>
      <c r="AH19" s="24"/>
      <c r="AI19" s="24"/>
      <c r="AJ19" s="24"/>
      <c r="AK19" s="24"/>
      <c r="AL19" s="254">
        <f>SUM(C19,F19,I19,L19,O19,R19,U19,X19,AA19,AD19)</f>
        <v>11</v>
      </c>
      <c r="AM19" s="255">
        <f t="shared" si="0"/>
        <v>0</v>
      </c>
      <c r="AN19" s="256">
        <f t="shared" ref="AN19:AN21" si="5">SUM(AL19:AM19)</f>
        <v>11</v>
      </c>
      <c r="BA19" s="254">
        <v>0</v>
      </c>
      <c r="BB19" s="256"/>
      <c r="BC19" s="618"/>
      <c r="BD19" s="254">
        <v>0</v>
      </c>
      <c r="BE19" s="256"/>
      <c r="BF19" s="24"/>
      <c r="BG19" s="254">
        <v>0</v>
      </c>
      <c r="BH19" s="256"/>
      <c r="BI19" s="24"/>
      <c r="BJ19" s="254">
        <f>SUM(AA19,AD19,AG19,AJ19,AM19,AP19,AS19,AV19,AY19,BB19)</f>
        <v>0</v>
      </c>
      <c r="BK19" s="255">
        <f t="shared" ref="BK19:BK25" si="6">SUM(AB19,AE19,AH19,AK19,AN19,AQ19,AT19,AW19,AZ19,BC19)</f>
        <v>11</v>
      </c>
      <c r="BL19" s="256">
        <f t="shared" ref="BL19:BL21" si="7">SUM(BJ19:BK19)</f>
        <v>11</v>
      </c>
      <c r="BM19" s="24"/>
      <c r="BN19" s="24"/>
      <c r="BO19" s="24"/>
      <c r="BP19" s="24"/>
      <c r="BQ19" s="24"/>
    </row>
    <row r="20" spans="1:69">
      <c r="A20" s="1237"/>
      <c r="B20" s="85" t="s">
        <v>21</v>
      </c>
      <c r="C20" s="257">
        <v>0</v>
      </c>
      <c r="D20" s="15"/>
      <c r="E20" s="24"/>
      <c r="F20" s="257">
        <v>1</v>
      </c>
      <c r="G20" s="258"/>
      <c r="H20" s="24"/>
      <c r="I20" s="257">
        <v>0</v>
      </c>
      <c r="J20" s="258"/>
      <c r="K20" s="24"/>
      <c r="L20" s="257">
        <v>0</v>
      </c>
      <c r="M20" s="258"/>
      <c r="N20" s="24"/>
      <c r="O20" s="257">
        <v>0</v>
      </c>
      <c r="P20" s="258"/>
      <c r="Q20" s="24"/>
      <c r="R20" s="257">
        <v>0</v>
      </c>
      <c r="S20" s="258"/>
      <c r="T20" s="24"/>
      <c r="U20" s="257">
        <v>0</v>
      </c>
      <c r="V20" s="258"/>
      <c r="W20" s="24"/>
      <c r="X20" s="257">
        <v>0</v>
      </c>
      <c r="Y20" s="258"/>
      <c r="Z20" s="395"/>
      <c r="AA20" s="257">
        <v>0</v>
      </c>
      <c r="AB20" s="258"/>
      <c r="AC20" s="24"/>
      <c r="AD20" s="257">
        <v>0</v>
      </c>
      <c r="AE20" s="258"/>
      <c r="AF20" s="24"/>
      <c r="AG20" s="24"/>
      <c r="AH20" s="24"/>
      <c r="AI20" s="24"/>
      <c r="AJ20" s="24"/>
      <c r="AK20" s="24"/>
      <c r="AL20" s="257">
        <f t="shared" ref="AL20:AL21" si="8">SUM(C20,F20,I20,L20,O20,R20,U20,X20,AA20,AD20)</f>
        <v>1</v>
      </c>
      <c r="AM20" s="15">
        <f t="shared" si="0"/>
        <v>0</v>
      </c>
      <c r="AN20" s="258">
        <f t="shared" si="5"/>
        <v>1</v>
      </c>
      <c r="BA20" s="257">
        <v>0</v>
      </c>
      <c r="BB20" s="258"/>
      <c r="BC20" s="618"/>
      <c r="BD20" s="257">
        <v>0</v>
      </c>
      <c r="BE20" s="258"/>
      <c r="BF20" s="24"/>
      <c r="BG20" s="257">
        <v>0</v>
      </c>
      <c r="BH20" s="258"/>
      <c r="BI20" s="24"/>
      <c r="BJ20" s="257">
        <f t="shared" ref="BJ20:BJ21" si="9">SUM(AA20,AD20,AG20,AJ20,AM20,AP20,AS20,AV20,AY20,BB20)</f>
        <v>0</v>
      </c>
      <c r="BK20" s="15">
        <f t="shared" si="6"/>
        <v>1</v>
      </c>
      <c r="BL20" s="258">
        <f t="shared" si="7"/>
        <v>1</v>
      </c>
      <c r="BM20" s="24"/>
      <c r="BN20" s="24"/>
      <c r="BO20" s="24"/>
      <c r="BP20" s="24"/>
      <c r="BQ20" s="24"/>
    </row>
    <row r="21" spans="1:69" ht="16.5" thickBot="1">
      <c r="A21" s="1238"/>
      <c r="B21" s="86" t="s">
        <v>22</v>
      </c>
      <c r="C21" s="259">
        <v>0</v>
      </c>
      <c r="D21" s="260"/>
      <c r="E21" s="24"/>
      <c r="F21" s="259">
        <v>0</v>
      </c>
      <c r="G21" s="261"/>
      <c r="H21" s="24"/>
      <c r="I21" s="259">
        <v>0</v>
      </c>
      <c r="J21" s="261"/>
      <c r="K21" s="24"/>
      <c r="L21" s="259">
        <v>0</v>
      </c>
      <c r="M21" s="261"/>
      <c r="N21" s="24"/>
      <c r="O21" s="259">
        <v>0</v>
      </c>
      <c r="P21" s="261"/>
      <c r="Q21" s="24"/>
      <c r="R21" s="259">
        <v>0</v>
      </c>
      <c r="S21" s="261"/>
      <c r="T21" s="24"/>
      <c r="U21" s="259">
        <v>0</v>
      </c>
      <c r="V21" s="261"/>
      <c r="W21" s="24"/>
      <c r="X21" s="259">
        <v>0</v>
      </c>
      <c r="Y21" s="261"/>
      <c r="Z21" s="396"/>
      <c r="AA21" s="259">
        <v>0</v>
      </c>
      <c r="AB21" s="261"/>
      <c r="AC21" s="24"/>
      <c r="AD21" s="259">
        <v>0</v>
      </c>
      <c r="AE21" s="261"/>
      <c r="AF21" s="24"/>
      <c r="AG21" s="24"/>
      <c r="AH21" s="24"/>
      <c r="AI21" s="24"/>
      <c r="AJ21" s="24"/>
      <c r="AK21" s="24"/>
      <c r="AL21" s="259">
        <f t="shared" si="8"/>
        <v>0</v>
      </c>
      <c r="AM21" s="260">
        <f t="shared" si="0"/>
        <v>0</v>
      </c>
      <c r="AN21" s="261">
        <f t="shared" si="5"/>
        <v>0</v>
      </c>
      <c r="BA21" s="259">
        <v>0</v>
      </c>
      <c r="BB21" s="261"/>
      <c r="BC21" s="618"/>
      <c r="BD21" s="259">
        <v>0</v>
      </c>
      <c r="BE21" s="261"/>
      <c r="BF21" s="24"/>
      <c r="BG21" s="259">
        <v>0</v>
      </c>
      <c r="BH21" s="261"/>
      <c r="BI21" s="24"/>
      <c r="BJ21" s="259">
        <f t="shared" si="9"/>
        <v>0</v>
      </c>
      <c r="BK21" s="260">
        <f t="shared" si="6"/>
        <v>0</v>
      </c>
      <c r="BL21" s="261">
        <f t="shared" si="7"/>
        <v>0</v>
      </c>
      <c r="BM21" s="24"/>
      <c r="BN21" s="24"/>
      <c r="BO21" s="24"/>
      <c r="BP21" s="24"/>
      <c r="BQ21" s="24"/>
    </row>
    <row r="22" spans="1:69" ht="16.5" thickBot="1">
      <c r="A22" s="20"/>
      <c r="C22" s="2"/>
      <c r="D22" s="2"/>
      <c r="E22" s="24"/>
      <c r="F22" s="2"/>
      <c r="G22" s="2"/>
      <c r="H22" s="24"/>
      <c r="I22" s="2"/>
      <c r="J22" s="2"/>
      <c r="K22" s="24"/>
      <c r="L22" s="2"/>
      <c r="M22" s="2"/>
      <c r="N22" s="24"/>
      <c r="O22" s="2"/>
      <c r="P22" s="2"/>
      <c r="Q22" s="24"/>
      <c r="R22" s="2"/>
      <c r="S22" s="2"/>
      <c r="T22" s="24"/>
      <c r="U22" s="2"/>
      <c r="V22" s="2"/>
      <c r="W22" s="24"/>
      <c r="Y22" s="2"/>
      <c r="Z22" s="2"/>
      <c r="AA22" s="2"/>
      <c r="AB22" s="2"/>
      <c r="AC22" s="24"/>
      <c r="AD22" s="2"/>
      <c r="AE22" s="2"/>
      <c r="AF22" s="24"/>
      <c r="AG22" s="24"/>
      <c r="AH22" s="24"/>
      <c r="AI22" s="24"/>
      <c r="AJ22" s="24"/>
      <c r="AK22" s="24"/>
      <c r="AL22" s="2"/>
      <c r="AM22" s="467">
        <f t="shared" si="0"/>
        <v>0</v>
      </c>
      <c r="AN22" s="2"/>
      <c r="BA22" s="2"/>
      <c r="BB22" s="2"/>
      <c r="BC22" s="618"/>
      <c r="BD22" s="2"/>
      <c r="BE22" s="2"/>
      <c r="BF22" s="24"/>
      <c r="BG22" s="2"/>
      <c r="BH22" s="2"/>
      <c r="BI22" s="24"/>
      <c r="BJ22" s="618"/>
      <c r="BK22" s="717">
        <f t="shared" si="6"/>
        <v>0</v>
      </c>
      <c r="BL22" s="2"/>
      <c r="BM22" s="24"/>
      <c r="BN22" s="24"/>
      <c r="BO22" s="24"/>
      <c r="BP22" s="24"/>
      <c r="BQ22" s="24"/>
    </row>
    <row r="23" spans="1:69">
      <c r="A23" s="1236" t="s">
        <v>358</v>
      </c>
      <c r="B23" s="84" t="s">
        <v>19</v>
      </c>
      <c r="C23" s="254">
        <v>0</v>
      </c>
      <c r="D23" s="255"/>
      <c r="E23" s="24"/>
      <c r="F23" s="254">
        <v>0</v>
      </c>
      <c r="G23" s="256"/>
      <c r="H23" s="24"/>
      <c r="I23" s="254">
        <v>0</v>
      </c>
      <c r="J23" s="256"/>
      <c r="K23" s="24"/>
      <c r="L23" s="254">
        <v>0</v>
      </c>
      <c r="M23" s="256"/>
      <c r="N23" s="24"/>
      <c r="O23" s="254">
        <v>0</v>
      </c>
      <c r="P23" s="256"/>
      <c r="Q23" s="24"/>
      <c r="R23" s="254">
        <v>1</v>
      </c>
      <c r="S23" s="256"/>
      <c r="T23" s="24"/>
      <c r="U23" s="254">
        <v>1</v>
      </c>
      <c r="V23" s="256"/>
      <c r="W23" s="24"/>
      <c r="X23" s="254">
        <v>0</v>
      </c>
      <c r="Y23" s="256"/>
      <c r="Z23" s="133"/>
      <c r="AA23" s="254">
        <v>1</v>
      </c>
      <c r="AB23" s="256"/>
      <c r="AC23" s="24"/>
      <c r="AD23" s="254">
        <v>0</v>
      </c>
      <c r="AE23" s="256"/>
      <c r="AF23" s="24"/>
      <c r="AG23" s="24"/>
      <c r="AH23" s="24"/>
      <c r="AI23" s="24"/>
      <c r="AJ23" s="24"/>
      <c r="AK23" s="24"/>
      <c r="AL23" s="254">
        <f>SUM(C23,F23,I23,L23,O23,R23,U23,X23,AA23,AD23)</f>
        <v>3</v>
      </c>
      <c r="AM23" s="255">
        <f t="shared" si="0"/>
        <v>0</v>
      </c>
      <c r="AN23" s="256">
        <f t="shared" ref="AN23:AN25" si="10">SUM(AL23:AM23)</f>
        <v>3</v>
      </c>
      <c r="BA23" s="254">
        <v>0</v>
      </c>
      <c r="BB23" s="256"/>
      <c r="BC23" s="618"/>
      <c r="BD23" s="254">
        <v>1</v>
      </c>
      <c r="BE23" s="256"/>
      <c r="BF23" s="24"/>
      <c r="BG23" s="254">
        <v>0</v>
      </c>
      <c r="BH23" s="256"/>
      <c r="BI23" s="24"/>
      <c r="BJ23" s="254">
        <f>SUM(AA23,AD23,AG23,AJ23,AM23,AP23,AS23,AV23,AY23,BB23)</f>
        <v>1</v>
      </c>
      <c r="BK23" s="255">
        <f t="shared" si="6"/>
        <v>3</v>
      </c>
      <c r="BL23" s="256">
        <f t="shared" ref="BL23:BL25" si="11">SUM(BJ23:BK23)</f>
        <v>4</v>
      </c>
      <c r="BM23" s="24"/>
      <c r="BN23" s="24"/>
      <c r="BO23" s="24"/>
      <c r="BP23" s="24"/>
      <c r="BQ23" s="24"/>
    </row>
    <row r="24" spans="1:69">
      <c r="A24" s="1237"/>
      <c r="B24" s="85" t="s">
        <v>21</v>
      </c>
      <c r="C24" s="257">
        <v>0</v>
      </c>
      <c r="D24" s="15"/>
      <c r="E24" s="24"/>
      <c r="F24" s="257">
        <v>0</v>
      </c>
      <c r="G24" s="258"/>
      <c r="H24" s="24"/>
      <c r="I24" s="257">
        <v>0</v>
      </c>
      <c r="J24" s="258"/>
      <c r="K24" s="24"/>
      <c r="L24" s="257">
        <v>0</v>
      </c>
      <c r="M24" s="258"/>
      <c r="N24" s="24"/>
      <c r="O24" s="257">
        <v>0</v>
      </c>
      <c r="P24" s="258"/>
      <c r="Q24" s="24"/>
      <c r="R24" s="257">
        <v>0</v>
      </c>
      <c r="S24" s="258"/>
      <c r="T24" s="24"/>
      <c r="U24" s="257">
        <v>0</v>
      </c>
      <c r="V24" s="258"/>
      <c r="W24" s="24"/>
      <c r="X24" s="257">
        <v>0</v>
      </c>
      <c r="Y24" s="258"/>
      <c r="Z24" s="395"/>
      <c r="AA24" s="257">
        <v>0</v>
      </c>
      <c r="AB24" s="258"/>
      <c r="AC24" s="24"/>
      <c r="AD24" s="257">
        <v>0</v>
      </c>
      <c r="AE24" s="258"/>
      <c r="AF24" s="24"/>
      <c r="AG24" s="24"/>
      <c r="AH24" s="24"/>
      <c r="AI24" s="24"/>
      <c r="AJ24" s="24"/>
      <c r="AK24" s="24"/>
      <c r="AL24" s="257">
        <f t="shared" ref="AL24:AL25" si="12">SUM(C24,F24,I24,L24,O24,R24,U24,X24,AA24,AD24)</f>
        <v>0</v>
      </c>
      <c r="AM24" s="15">
        <f t="shared" si="0"/>
        <v>0</v>
      </c>
      <c r="AN24" s="258">
        <f t="shared" si="10"/>
        <v>0</v>
      </c>
      <c r="BA24" s="257">
        <v>0</v>
      </c>
      <c r="BB24" s="258"/>
      <c r="BC24" s="618"/>
      <c r="BD24" s="257">
        <v>0</v>
      </c>
      <c r="BE24" s="258"/>
      <c r="BF24" s="24"/>
      <c r="BG24" s="257">
        <v>0</v>
      </c>
      <c r="BH24" s="258"/>
      <c r="BI24" s="24"/>
      <c r="BJ24" s="257">
        <f t="shared" ref="BJ24:BJ25" si="13">SUM(AA24,AD24,AG24,AJ24,AM24,AP24,AS24,AV24,AY24,BB24)</f>
        <v>0</v>
      </c>
      <c r="BK24" s="15">
        <f t="shared" si="6"/>
        <v>0</v>
      </c>
      <c r="BL24" s="258">
        <f t="shared" si="11"/>
        <v>0</v>
      </c>
      <c r="BM24" s="24"/>
      <c r="BN24" s="24"/>
      <c r="BO24" s="24"/>
      <c r="BP24" s="24"/>
      <c r="BQ24" s="24"/>
    </row>
    <row r="25" spans="1:69" ht="16.5" thickBot="1">
      <c r="A25" s="1238"/>
      <c r="B25" s="86" t="s">
        <v>22</v>
      </c>
      <c r="C25" s="259">
        <v>0</v>
      </c>
      <c r="D25" s="260"/>
      <c r="E25" s="24"/>
      <c r="F25" s="259">
        <v>0</v>
      </c>
      <c r="G25" s="261"/>
      <c r="H25" s="24"/>
      <c r="I25" s="259">
        <v>0</v>
      </c>
      <c r="J25" s="261"/>
      <c r="K25" s="24"/>
      <c r="L25" s="259">
        <v>0</v>
      </c>
      <c r="M25" s="261"/>
      <c r="N25" s="24"/>
      <c r="O25" s="259">
        <v>0</v>
      </c>
      <c r="P25" s="261"/>
      <c r="Q25" s="24"/>
      <c r="R25" s="259">
        <v>0</v>
      </c>
      <c r="S25" s="261"/>
      <c r="T25" s="24"/>
      <c r="U25" s="259">
        <v>0</v>
      </c>
      <c r="V25" s="261"/>
      <c r="W25" s="24"/>
      <c r="X25" s="259">
        <v>0</v>
      </c>
      <c r="Y25" s="261"/>
      <c r="Z25" s="396"/>
      <c r="AA25" s="259">
        <v>0</v>
      </c>
      <c r="AB25" s="261"/>
      <c r="AC25" s="24"/>
      <c r="AD25" s="259">
        <v>0</v>
      </c>
      <c r="AE25" s="261"/>
      <c r="AF25" s="24"/>
      <c r="AG25" s="24"/>
      <c r="AH25" s="24"/>
      <c r="AI25" s="24"/>
      <c r="AJ25" s="24"/>
      <c r="AK25" s="24"/>
      <c r="AL25" s="259">
        <f t="shared" si="12"/>
        <v>0</v>
      </c>
      <c r="AM25" s="260">
        <f t="shared" si="0"/>
        <v>0</v>
      </c>
      <c r="AN25" s="261">
        <f t="shared" si="10"/>
        <v>0</v>
      </c>
      <c r="BA25" s="259">
        <v>0</v>
      </c>
      <c r="BB25" s="261"/>
      <c r="BC25" s="618"/>
      <c r="BD25" s="259">
        <v>0</v>
      </c>
      <c r="BE25" s="261"/>
      <c r="BF25" s="24"/>
      <c r="BG25" s="259">
        <v>0</v>
      </c>
      <c r="BH25" s="261"/>
      <c r="BI25" s="24"/>
      <c r="BJ25" s="259">
        <f t="shared" si="13"/>
        <v>0</v>
      </c>
      <c r="BK25" s="260">
        <f t="shared" si="6"/>
        <v>0</v>
      </c>
      <c r="BL25" s="261">
        <f t="shared" si="11"/>
        <v>0</v>
      </c>
      <c r="BM25" s="24"/>
      <c r="BN25" s="24"/>
      <c r="BO25" s="24"/>
      <c r="BP25" s="24"/>
      <c r="BQ25" s="24"/>
    </row>
    <row r="26" spans="1:69" ht="16.5" thickBot="1">
      <c r="A26" s="20"/>
      <c r="C26" s="2"/>
      <c r="D26" s="2"/>
      <c r="E26" s="24"/>
      <c r="F26" s="2"/>
      <c r="G26" s="2"/>
      <c r="H26" s="24"/>
      <c r="I26" s="2"/>
      <c r="J26" s="2"/>
      <c r="K26" s="24"/>
      <c r="L26" s="2"/>
      <c r="M26" s="2"/>
      <c r="N26" s="24"/>
      <c r="O26" s="2"/>
      <c r="P26" s="2"/>
      <c r="Q26" s="24"/>
      <c r="R26" s="2"/>
      <c r="S26" s="2"/>
      <c r="T26" s="24"/>
      <c r="U26" s="2"/>
      <c r="V26" s="2"/>
      <c r="W26" s="24"/>
      <c r="Y26" s="2"/>
      <c r="Z26" s="2"/>
      <c r="AA26" s="2"/>
      <c r="AB26" s="2"/>
      <c r="AC26" s="24"/>
      <c r="AD26" s="2"/>
      <c r="AE26" s="2"/>
      <c r="AF26" s="24"/>
      <c r="AG26" s="24"/>
      <c r="AH26" s="24"/>
      <c r="AI26" s="24"/>
      <c r="AJ26" s="24"/>
      <c r="AK26" s="24"/>
      <c r="AL26" s="2"/>
      <c r="AM26" s="467"/>
      <c r="AN26" s="2"/>
      <c r="BA26" s="2"/>
      <c r="BB26" s="2"/>
      <c r="BC26" s="618"/>
      <c r="BD26" s="2"/>
      <c r="BE26" s="2"/>
      <c r="BF26" s="24"/>
      <c r="BG26" s="2"/>
      <c r="BH26" s="2"/>
      <c r="BI26" s="24"/>
      <c r="BJ26" s="618"/>
      <c r="BK26" s="717"/>
      <c r="BL26" s="2"/>
      <c r="BM26" s="24"/>
      <c r="BN26" s="24"/>
      <c r="BO26" s="24"/>
      <c r="BP26" s="24"/>
      <c r="BQ26" s="24"/>
    </row>
    <row r="27" spans="1:69">
      <c r="A27" s="1236" t="s">
        <v>608</v>
      </c>
      <c r="B27" s="84" t="s">
        <v>19</v>
      </c>
      <c r="C27" s="254">
        <v>0</v>
      </c>
      <c r="D27" s="255"/>
      <c r="E27" s="24"/>
      <c r="F27" s="254">
        <v>0</v>
      </c>
      <c r="G27" s="256"/>
      <c r="H27" s="24"/>
      <c r="I27" s="254">
        <v>0</v>
      </c>
      <c r="J27" s="256"/>
      <c r="K27" s="24"/>
      <c r="L27" s="254">
        <v>0</v>
      </c>
      <c r="M27" s="256"/>
      <c r="N27" s="24"/>
      <c r="O27" s="254">
        <v>0</v>
      </c>
      <c r="P27" s="256"/>
      <c r="Q27" s="24"/>
      <c r="R27" s="254">
        <v>1</v>
      </c>
      <c r="S27" s="256"/>
      <c r="T27" s="24"/>
      <c r="U27" s="254">
        <v>0</v>
      </c>
      <c r="V27" s="256"/>
      <c r="W27" s="24"/>
      <c r="X27" s="254">
        <v>0</v>
      </c>
      <c r="Y27" s="256"/>
      <c r="Z27" s="133"/>
      <c r="AA27" s="254">
        <v>0</v>
      </c>
      <c r="AB27" s="256"/>
      <c r="AC27" s="24"/>
      <c r="AD27" s="254">
        <v>0</v>
      </c>
      <c r="AE27" s="256"/>
      <c r="AF27" s="24"/>
      <c r="AG27" s="24"/>
      <c r="AH27" s="24"/>
      <c r="AI27" s="24"/>
      <c r="AJ27" s="24"/>
      <c r="AK27" s="24"/>
      <c r="AL27" s="254">
        <f>SUM(C27,F27,I27,L27,O27,R27,U27,X27,AA27,AD27)</f>
        <v>1</v>
      </c>
      <c r="AM27" s="255">
        <f t="shared" si="0"/>
        <v>0</v>
      </c>
      <c r="AN27" s="256">
        <f t="shared" ref="AN27:AN29" si="14">SUM(AL27:AM27)</f>
        <v>1</v>
      </c>
      <c r="BA27" s="254">
        <v>0</v>
      </c>
      <c r="BB27" s="256"/>
      <c r="BC27" s="618"/>
      <c r="BD27" s="254">
        <v>0</v>
      </c>
      <c r="BE27" s="256"/>
      <c r="BF27" s="24"/>
      <c r="BG27" s="254">
        <v>0</v>
      </c>
      <c r="BH27" s="256"/>
      <c r="BI27" s="24"/>
      <c r="BJ27" s="719">
        <f>SUM(AA27,AD27,AG27,AJ27,AM27,AP27,AS27,AV27,AY27,BB27)</f>
        <v>0</v>
      </c>
      <c r="BK27" s="255">
        <f t="shared" ref="BK27:BK29" si="15">SUM(AB27,AE27,AH27,AK27,AN27,AQ27,AT27,AW27,AZ27,BC27)</f>
        <v>1</v>
      </c>
      <c r="BL27" s="256">
        <f t="shared" ref="BL27:BL29" si="16">SUM(BJ27:BK27)</f>
        <v>1</v>
      </c>
      <c r="BM27" s="24"/>
      <c r="BN27" s="24"/>
      <c r="BO27" s="24"/>
      <c r="BP27" s="24"/>
      <c r="BQ27" s="24"/>
    </row>
    <row r="28" spans="1:69">
      <c r="A28" s="1237"/>
      <c r="B28" s="85" t="s">
        <v>21</v>
      </c>
      <c r="C28" s="257">
        <v>0</v>
      </c>
      <c r="D28" s="15"/>
      <c r="E28" s="24"/>
      <c r="F28" s="257">
        <v>0</v>
      </c>
      <c r="G28" s="258"/>
      <c r="H28" s="24"/>
      <c r="I28" s="257">
        <v>0</v>
      </c>
      <c r="J28" s="258"/>
      <c r="K28" s="24"/>
      <c r="L28" s="257">
        <v>0</v>
      </c>
      <c r="M28" s="258"/>
      <c r="N28" s="24"/>
      <c r="O28" s="257">
        <v>0</v>
      </c>
      <c r="P28" s="258"/>
      <c r="Q28" s="24"/>
      <c r="R28" s="257">
        <v>1</v>
      </c>
      <c r="S28" s="258"/>
      <c r="T28" s="24"/>
      <c r="U28" s="257">
        <v>0</v>
      </c>
      <c r="V28" s="258"/>
      <c r="W28" s="24"/>
      <c r="X28" s="257">
        <v>0</v>
      </c>
      <c r="Y28" s="258"/>
      <c r="Z28" s="395"/>
      <c r="AA28" s="257">
        <v>0</v>
      </c>
      <c r="AB28" s="258"/>
      <c r="AC28" s="24"/>
      <c r="AD28" s="257">
        <v>0</v>
      </c>
      <c r="AE28" s="258"/>
      <c r="AF28" s="24"/>
      <c r="AG28" s="24"/>
      <c r="AH28" s="24"/>
      <c r="AI28" s="24"/>
      <c r="AJ28" s="24"/>
      <c r="AK28" s="24"/>
      <c r="AL28" s="257">
        <f t="shared" ref="AL28:AL29" si="17">SUM(C28,F28,I28,L28,O28,R28,U28,X28,AA28,AD28)</f>
        <v>1</v>
      </c>
      <c r="AM28" s="15">
        <f t="shared" si="0"/>
        <v>0</v>
      </c>
      <c r="AN28" s="258">
        <f t="shared" si="14"/>
        <v>1</v>
      </c>
      <c r="BA28" s="257">
        <v>0</v>
      </c>
      <c r="BB28" s="258"/>
      <c r="BC28" s="618"/>
      <c r="BD28" s="257">
        <v>0</v>
      </c>
      <c r="BE28" s="258"/>
      <c r="BF28" s="24"/>
      <c r="BG28" s="257">
        <v>0</v>
      </c>
      <c r="BH28" s="258"/>
      <c r="BI28" s="24"/>
      <c r="BJ28" s="257">
        <f t="shared" ref="BJ28:BJ29" si="18">SUM(AA28,AD28,AG28,AJ28,AM28,AP28,AS28,AV28,AY28,BB28)</f>
        <v>0</v>
      </c>
      <c r="BK28" s="15">
        <f t="shared" si="15"/>
        <v>1</v>
      </c>
      <c r="BL28" s="258">
        <f t="shared" si="16"/>
        <v>1</v>
      </c>
      <c r="BM28" s="24"/>
      <c r="BN28" s="24"/>
      <c r="BO28" s="24"/>
      <c r="BP28" s="24"/>
      <c r="BQ28" s="24"/>
    </row>
    <row r="29" spans="1:69" ht="16.5" thickBot="1">
      <c r="A29" s="1238"/>
      <c r="B29" s="86" t="s">
        <v>22</v>
      </c>
      <c r="C29" s="259">
        <v>0</v>
      </c>
      <c r="D29" s="260"/>
      <c r="E29" s="24"/>
      <c r="F29" s="259">
        <v>0</v>
      </c>
      <c r="G29" s="261"/>
      <c r="H29" s="24"/>
      <c r="I29" s="259">
        <v>0</v>
      </c>
      <c r="J29" s="261"/>
      <c r="K29" s="24"/>
      <c r="L29" s="259">
        <v>0</v>
      </c>
      <c r="M29" s="261"/>
      <c r="N29" s="24"/>
      <c r="O29" s="259">
        <v>0</v>
      </c>
      <c r="P29" s="261"/>
      <c r="Q29" s="24"/>
      <c r="R29" s="259">
        <v>0</v>
      </c>
      <c r="S29" s="261"/>
      <c r="T29" s="24"/>
      <c r="U29" s="259">
        <v>0</v>
      </c>
      <c r="V29" s="261"/>
      <c r="W29" s="24"/>
      <c r="X29" s="259">
        <v>0</v>
      </c>
      <c r="Y29" s="261"/>
      <c r="Z29" s="396"/>
      <c r="AA29" s="259">
        <v>0</v>
      </c>
      <c r="AB29" s="261"/>
      <c r="AC29" s="24"/>
      <c r="AD29" s="259">
        <v>0</v>
      </c>
      <c r="AE29" s="261"/>
      <c r="AF29" s="24"/>
      <c r="AG29" s="24"/>
      <c r="AH29" s="24"/>
      <c r="AI29" s="24"/>
      <c r="AJ29" s="24"/>
      <c r="AK29" s="24"/>
      <c r="AL29" s="259">
        <f t="shared" si="17"/>
        <v>0</v>
      </c>
      <c r="AM29" s="260">
        <f t="shared" si="0"/>
        <v>0</v>
      </c>
      <c r="AN29" s="261">
        <f t="shared" si="14"/>
        <v>0</v>
      </c>
      <c r="BA29" s="259">
        <v>0</v>
      </c>
      <c r="BB29" s="261"/>
      <c r="BC29" s="618"/>
      <c r="BD29" s="259">
        <v>0</v>
      </c>
      <c r="BE29" s="261"/>
      <c r="BF29" s="24"/>
      <c r="BG29" s="259">
        <v>0</v>
      </c>
      <c r="BH29" s="261"/>
      <c r="BI29" s="24"/>
      <c r="BJ29" s="718">
        <f t="shared" si="18"/>
        <v>0</v>
      </c>
      <c r="BK29" s="260">
        <f t="shared" si="15"/>
        <v>0</v>
      </c>
      <c r="BL29" s="261">
        <f t="shared" si="16"/>
        <v>0</v>
      </c>
      <c r="BM29" s="24"/>
      <c r="BN29" s="24"/>
      <c r="BO29" s="24"/>
      <c r="BP29" s="24"/>
      <c r="BQ29" s="24"/>
    </row>
    <row r="30" spans="1:69" ht="16.5" thickBot="1">
      <c r="A30" s="20"/>
      <c r="C30" s="2"/>
      <c r="D30" s="2"/>
      <c r="E30" s="24"/>
      <c r="F30" s="2"/>
      <c r="G30" s="2"/>
      <c r="H30" s="24"/>
      <c r="I30" s="2"/>
      <c r="J30" s="2"/>
      <c r="K30" s="24"/>
      <c r="L30" s="2"/>
      <c r="M30" s="2"/>
      <c r="N30" s="24"/>
      <c r="O30" s="2"/>
      <c r="P30" s="2"/>
      <c r="Q30" s="24"/>
      <c r="R30" s="2"/>
      <c r="S30" s="2"/>
      <c r="T30" s="24"/>
      <c r="U30" s="2"/>
      <c r="V30" s="2"/>
      <c r="W30" s="24"/>
      <c r="Y30" s="2"/>
      <c r="Z30" s="2"/>
      <c r="AA30" s="2"/>
      <c r="AB30" s="2"/>
      <c r="AC30" s="24"/>
      <c r="AD30" s="2"/>
      <c r="AE30" s="2"/>
      <c r="AF30" s="24"/>
      <c r="AG30" s="24"/>
      <c r="AH30" s="24"/>
      <c r="AI30" s="24"/>
      <c r="AJ30" s="24"/>
      <c r="AK30" s="24"/>
      <c r="AL30" s="2"/>
      <c r="AM30" s="467"/>
      <c r="AN30" s="2"/>
      <c r="BA30" s="2"/>
      <c r="BB30" s="2"/>
      <c r="BC30" s="618"/>
      <c r="BD30" s="2"/>
      <c r="BE30" s="2"/>
      <c r="BF30" s="24"/>
      <c r="BG30" s="2"/>
      <c r="BH30" s="2"/>
      <c r="BI30" s="24"/>
      <c r="BJ30" s="618"/>
      <c r="BK30" s="717"/>
      <c r="BL30" s="2"/>
      <c r="BM30" s="24"/>
      <c r="BN30" s="24"/>
      <c r="BO30" s="24"/>
      <c r="BP30" s="24"/>
      <c r="BQ30" s="24"/>
    </row>
    <row r="31" spans="1:69">
      <c r="A31" s="1236" t="s">
        <v>609</v>
      </c>
      <c r="B31" s="84" t="s">
        <v>19</v>
      </c>
      <c r="C31" s="254">
        <v>5</v>
      </c>
      <c r="D31" s="255"/>
      <c r="E31" s="24"/>
      <c r="F31" s="254">
        <v>0</v>
      </c>
      <c r="G31" s="256"/>
      <c r="H31" s="24"/>
      <c r="I31" s="254">
        <v>5</v>
      </c>
      <c r="J31" s="256"/>
      <c r="K31" s="24"/>
      <c r="L31" s="254">
        <v>4</v>
      </c>
      <c r="M31" s="256"/>
      <c r="N31" s="24"/>
      <c r="O31" s="254">
        <v>5</v>
      </c>
      <c r="P31" s="256"/>
      <c r="Q31" s="24"/>
      <c r="R31" s="254">
        <v>0</v>
      </c>
      <c r="S31" s="256"/>
      <c r="T31" s="24"/>
      <c r="U31" s="254">
        <v>0</v>
      </c>
      <c r="V31" s="256"/>
      <c r="W31" s="24"/>
      <c r="X31" s="254">
        <v>0</v>
      </c>
      <c r="Y31" s="256"/>
      <c r="Z31" s="133"/>
      <c r="AA31" s="254">
        <v>0</v>
      </c>
      <c r="AB31" s="256"/>
      <c r="AC31" s="24"/>
      <c r="AD31" s="254">
        <v>0</v>
      </c>
      <c r="AE31" s="256"/>
      <c r="AF31" s="24"/>
      <c r="AG31" s="24"/>
      <c r="AH31" s="24"/>
      <c r="AI31" s="24"/>
      <c r="AJ31" s="24"/>
      <c r="AK31" s="24"/>
      <c r="AL31" s="254">
        <f>SUM(C31,F31,I31,L31,O31,R31,U31,X31,AA31,AD31)</f>
        <v>19</v>
      </c>
      <c r="AM31" s="255">
        <f t="shared" si="0"/>
        <v>0</v>
      </c>
      <c r="AN31" s="256">
        <f>SUM(AL31:AM31)</f>
        <v>19</v>
      </c>
      <c r="BA31" s="254">
        <v>0</v>
      </c>
      <c r="BB31" s="256"/>
      <c r="BC31" s="618"/>
      <c r="BD31" s="254">
        <v>0</v>
      </c>
      <c r="BE31" s="256"/>
      <c r="BF31" s="24"/>
      <c r="BG31" s="254">
        <v>0</v>
      </c>
      <c r="BH31" s="256"/>
      <c r="BI31" s="24"/>
      <c r="BJ31" s="254">
        <f>SUM(AA31,AD31,AG31,AJ31,AM31,AP31,AS31,AV31,AY31,BB31)</f>
        <v>0</v>
      </c>
      <c r="BK31" s="255">
        <f t="shared" ref="BK31:BK33" si="19">SUM(AB31,AE31,AH31,AK31,AN31,AQ31,AT31,AW31,AZ31,BC31)</f>
        <v>19</v>
      </c>
      <c r="BL31" s="256">
        <f>SUM(BJ31:BK31)</f>
        <v>19</v>
      </c>
      <c r="BM31" s="24"/>
      <c r="BN31" s="24"/>
      <c r="BO31" s="24"/>
      <c r="BP31" s="24"/>
      <c r="BQ31" s="24"/>
    </row>
    <row r="32" spans="1:69">
      <c r="A32" s="1237"/>
      <c r="B32" s="85" t="s">
        <v>21</v>
      </c>
      <c r="C32" s="257">
        <v>2</v>
      </c>
      <c r="D32" s="15"/>
      <c r="E32" s="24"/>
      <c r="F32" s="257">
        <v>0</v>
      </c>
      <c r="G32" s="258"/>
      <c r="H32" s="24"/>
      <c r="I32" s="257">
        <v>3</v>
      </c>
      <c r="J32" s="258"/>
      <c r="K32" s="24"/>
      <c r="L32" s="257">
        <v>1</v>
      </c>
      <c r="M32" s="258"/>
      <c r="N32" s="24"/>
      <c r="O32" s="257">
        <v>3</v>
      </c>
      <c r="P32" s="258"/>
      <c r="Q32" s="24"/>
      <c r="R32" s="257">
        <v>0</v>
      </c>
      <c r="S32" s="258"/>
      <c r="T32" s="24"/>
      <c r="U32" s="257">
        <v>0</v>
      </c>
      <c r="V32" s="258"/>
      <c r="W32" s="24"/>
      <c r="X32" s="257">
        <v>0</v>
      </c>
      <c r="Y32" s="258"/>
      <c r="Z32" s="395"/>
      <c r="AA32" s="257">
        <v>0</v>
      </c>
      <c r="AB32" s="258"/>
      <c r="AC32" s="24"/>
      <c r="AD32" s="257">
        <v>0</v>
      </c>
      <c r="AE32" s="258"/>
      <c r="AF32" s="24"/>
      <c r="AG32" s="24"/>
      <c r="AH32" s="24"/>
      <c r="AI32" s="24"/>
      <c r="AJ32" s="24"/>
      <c r="AK32" s="24"/>
      <c r="AL32" s="257">
        <f t="shared" ref="AL32:AM47" si="20">SUM(C32,F32,I32,L32,O32,R32,U32,X32,AA32,AD32)</f>
        <v>9</v>
      </c>
      <c r="AM32" s="15">
        <f t="shared" si="20"/>
        <v>0</v>
      </c>
      <c r="AN32" s="258">
        <f t="shared" ref="AN32:AN33" si="21">SUM(AL32:AM32)</f>
        <v>9</v>
      </c>
      <c r="BA32" s="257">
        <v>0</v>
      </c>
      <c r="BB32" s="258"/>
      <c r="BC32" s="618"/>
      <c r="BD32" s="257">
        <v>0</v>
      </c>
      <c r="BE32" s="258"/>
      <c r="BF32" s="24"/>
      <c r="BG32" s="257">
        <v>0</v>
      </c>
      <c r="BH32" s="258"/>
      <c r="BI32" s="24"/>
      <c r="BJ32" s="257">
        <f t="shared" ref="BJ32:BJ33" si="22">SUM(AA32,AD32,AG32,AJ32,AM32,AP32,AS32,AV32,AY32,BB32)</f>
        <v>0</v>
      </c>
      <c r="BK32" s="15">
        <f t="shared" si="19"/>
        <v>9</v>
      </c>
      <c r="BL32" s="258">
        <f t="shared" ref="BL32:BL33" si="23">SUM(BJ32:BK32)</f>
        <v>9</v>
      </c>
      <c r="BM32" s="24"/>
      <c r="BN32" s="24"/>
      <c r="BO32" s="24"/>
      <c r="BP32" s="24"/>
      <c r="BQ32" s="24"/>
    </row>
    <row r="33" spans="1:69" ht="16.5" thickBot="1">
      <c r="A33" s="1238"/>
      <c r="B33" s="86" t="s">
        <v>22</v>
      </c>
      <c r="C33" s="259">
        <v>0</v>
      </c>
      <c r="D33" s="260"/>
      <c r="E33" s="24"/>
      <c r="F33" s="259">
        <v>0</v>
      </c>
      <c r="G33" s="261"/>
      <c r="H33" s="24"/>
      <c r="I33" s="259">
        <v>0</v>
      </c>
      <c r="J33" s="261"/>
      <c r="K33" s="24"/>
      <c r="L33" s="259">
        <v>0</v>
      </c>
      <c r="M33" s="261"/>
      <c r="N33" s="24"/>
      <c r="O33" s="259">
        <v>0</v>
      </c>
      <c r="P33" s="261"/>
      <c r="Q33" s="24"/>
      <c r="R33" s="259">
        <v>0</v>
      </c>
      <c r="S33" s="261"/>
      <c r="T33" s="24"/>
      <c r="U33" s="259">
        <v>0</v>
      </c>
      <c r="V33" s="261"/>
      <c r="W33" s="24"/>
      <c r="X33" s="259">
        <v>0</v>
      </c>
      <c r="Y33" s="261"/>
      <c r="Z33" s="396"/>
      <c r="AA33" s="259">
        <v>0</v>
      </c>
      <c r="AB33" s="261"/>
      <c r="AC33" s="24"/>
      <c r="AD33" s="259">
        <v>0</v>
      </c>
      <c r="AE33" s="261"/>
      <c r="AF33" s="24"/>
      <c r="AG33" s="24"/>
      <c r="AH33" s="24"/>
      <c r="AI33" s="24"/>
      <c r="AJ33" s="24"/>
      <c r="AK33" s="24"/>
      <c r="AL33" s="259">
        <f t="shared" si="20"/>
        <v>0</v>
      </c>
      <c r="AM33" s="260">
        <f t="shared" si="20"/>
        <v>0</v>
      </c>
      <c r="AN33" s="261">
        <f t="shared" si="21"/>
        <v>0</v>
      </c>
      <c r="BA33" s="259">
        <v>0</v>
      </c>
      <c r="BB33" s="261"/>
      <c r="BC33" s="618"/>
      <c r="BD33" s="259">
        <v>0</v>
      </c>
      <c r="BE33" s="261"/>
      <c r="BF33" s="24"/>
      <c r="BG33" s="259">
        <v>0</v>
      </c>
      <c r="BH33" s="261"/>
      <c r="BI33" s="24"/>
      <c r="BJ33" s="259">
        <f t="shared" si="22"/>
        <v>0</v>
      </c>
      <c r="BK33" s="260">
        <f t="shared" si="19"/>
        <v>0</v>
      </c>
      <c r="BL33" s="261">
        <f t="shared" si="23"/>
        <v>0</v>
      </c>
      <c r="BM33" s="24"/>
      <c r="BN33" s="24"/>
      <c r="BO33" s="24"/>
      <c r="BP33" s="24"/>
      <c r="BQ33" s="24"/>
    </row>
    <row r="34" spans="1:69" ht="16.5" thickBot="1">
      <c r="A34" s="20"/>
      <c r="C34" s="2"/>
      <c r="D34" s="2"/>
      <c r="E34" s="24"/>
      <c r="F34" s="2"/>
      <c r="G34" s="2"/>
      <c r="H34" s="24"/>
      <c r="I34" s="2"/>
      <c r="J34" s="2"/>
      <c r="K34" s="24"/>
      <c r="L34" s="2"/>
      <c r="M34" s="2"/>
      <c r="N34" s="24"/>
      <c r="O34" s="2"/>
      <c r="P34" s="2"/>
      <c r="Q34" s="24"/>
      <c r="R34" s="2"/>
      <c r="S34" s="2"/>
      <c r="T34" s="24"/>
      <c r="U34" s="2"/>
      <c r="V34" s="2"/>
      <c r="W34" s="24"/>
      <c r="Y34" s="2"/>
      <c r="Z34" s="2"/>
      <c r="AA34" s="2"/>
      <c r="AB34" s="2"/>
      <c r="AC34" s="24"/>
      <c r="AD34" s="2"/>
      <c r="AE34" s="2"/>
      <c r="AF34" s="24"/>
      <c r="AG34" s="24"/>
      <c r="AH34" s="24"/>
      <c r="AI34" s="24"/>
      <c r="AJ34" s="24"/>
      <c r="AK34" s="24"/>
      <c r="AL34" s="2"/>
      <c r="AM34" s="467"/>
      <c r="AN34" s="2"/>
      <c r="BA34" s="2"/>
      <c r="BB34" s="2"/>
      <c r="BC34" s="618"/>
      <c r="BD34" s="2"/>
      <c r="BE34" s="2"/>
      <c r="BF34" s="24"/>
      <c r="BG34" s="2"/>
      <c r="BH34" s="2"/>
      <c r="BI34" s="24"/>
      <c r="BJ34" s="618"/>
      <c r="BK34" s="717"/>
      <c r="BL34" s="2"/>
      <c r="BM34" s="24"/>
      <c r="BN34" s="24"/>
      <c r="BO34" s="24"/>
      <c r="BP34" s="24"/>
      <c r="BQ34" s="24"/>
    </row>
    <row r="35" spans="1:69">
      <c r="A35" s="1236" t="s">
        <v>610</v>
      </c>
      <c r="B35" s="84" t="s">
        <v>19</v>
      </c>
      <c r="C35" s="254">
        <v>0</v>
      </c>
      <c r="D35" s="255"/>
      <c r="E35" s="24"/>
      <c r="F35" s="254">
        <v>2</v>
      </c>
      <c r="G35" s="256"/>
      <c r="H35" s="24"/>
      <c r="I35" s="254">
        <v>0</v>
      </c>
      <c r="J35" s="256"/>
      <c r="K35" s="24"/>
      <c r="L35" s="254">
        <v>0</v>
      </c>
      <c r="M35" s="256"/>
      <c r="N35" s="24"/>
      <c r="O35" s="254">
        <v>0</v>
      </c>
      <c r="P35" s="256"/>
      <c r="Q35" s="24"/>
      <c r="R35" s="254">
        <v>0</v>
      </c>
      <c r="S35" s="256"/>
      <c r="T35" s="24"/>
      <c r="U35" s="254">
        <v>0</v>
      </c>
      <c r="V35" s="256"/>
      <c r="W35" s="24"/>
      <c r="X35" s="254">
        <v>0</v>
      </c>
      <c r="Y35" s="256"/>
      <c r="Z35" s="133"/>
      <c r="AA35" s="254">
        <v>0</v>
      </c>
      <c r="AB35" s="256"/>
      <c r="AC35" s="24"/>
      <c r="AD35" s="254">
        <v>0</v>
      </c>
      <c r="AE35" s="256"/>
      <c r="AF35" s="24"/>
      <c r="AG35" s="24"/>
      <c r="AH35" s="24"/>
      <c r="AI35" s="24"/>
      <c r="AJ35" s="24"/>
      <c r="AK35" s="24"/>
      <c r="AL35" s="254">
        <f>SUM(C35,F35,I35,L35,O35,R35,U35,X35,AA35,AD35)</f>
        <v>2</v>
      </c>
      <c r="AM35" s="255">
        <f t="shared" si="20"/>
        <v>0</v>
      </c>
      <c r="AN35" s="256">
        <f t="shared" ref="AN35:AN37" si="24">SUM(AL35:AM35)</f>
        <v>2</v>
      </c>
      <c r="BA35" s="254">
        <v>0</v>
      </c>
      <c r="BB35" s="256"/>
      <c r="BC35" s="618"/>
      <c r="BD35" s="254">
        <v>0</v>
      </c>
      <c r="BE35" s="256"/>
      <c r="BF35" s="24"/>
      <c r="BG35" s="254">
        <v>0</v>
      </c>
      <c r="BH35" s="256"/>
      <c r="BI35" s="24"/>
      <c r="BJ35" s="254">
        <f>SUM(AA35,AD35,AG35,AJ35,AM35,AP35,AS35,AV35,AY35,BB35)</f>
        <v>0</v>
      </c>
      <c r="BK35" s="255">
        <f t="shared" ref="BK35:BK37" si="25">SUM(AB35,AE35,AH35,AK35,AN35,AQ35,AT35,AW35,AZ35,BC35)</f>
        <v>2</v>
      </c>
      <c r="BL35" s="256">
        <f t="shared" ref="BL35:BL37" si="26">SUM(BJ35:BK35)</f>
        <v>2</v>
      </c>
      <c r="BM35" s="24"/>
      <c r="BN35" s="24"/>
      <c r="BO35" s="24"/>
      <c r="BP35" s="24"/>
      <c r="BQ35" s="24"/>
    </row>
    <row r="36" spans="1:69">
      <c r="A36" s="1237"/>
      <c r="B36" s="85" t="s">
        <v>21</v>
      </c>
      <c r="C36" s="257">
        <v>0</v>
      </c>
      <c r="D36" s="15"/>
      <c r="E36" s="24"/>
      <c r="F36" s="257">
        <v>0</v>
      </c>
      <c r="G36" s="258"/>
      <c r="H36" s="24"/>
      <c r="I36" s="257">
        <v>0</v>
      </c>
      <c r="J36" s="258"/>
      <c r="K36" s="24"/>
      <c r="L36" s="257">
        <v>0</v>
      </c>
      <c r="M36" s="258"/>
      <c r="N36" s="24"/>
      <c r="O36" s="257">
        <v>0</v>
      </c>
      <c r="P36" s="258"/>
      <c r="Q36" s="24"/>
      <c r="R36" s="257">
        <v>0</v>
      </c>
      <c r="S36" s="258"/>
      <c r="T36" s="24"/>
      <c r="U36" s="257">
        <v>0</v>
      </c>
      <c r="V36" s="258"/>
      <c r="W36" s="24"/>
      <c r="X36" s="257">
        <v>0</v>
      </c>
      <c r="Y36" s="258"/>
      <c r="Z36" s="395"/>
      <c r="AA36" s="257">
        <v>0</v>
      </c>
      <c r="AB36" s="258"/>
      <c r="AC36" s="24"/>
      <c r="AD36" s="257">
        <v>0</v>
      </c>
      <c r="AE36" s="258"/>
      <c r="AF36" s="24"/>
      <c r="AG36" s="24"/>
      <c r="AH36" s="24"/>
      <c r="AI36" s="24"/>
      <c r="AJ36" s="24"/>
      <c r="AK36" s="24"/>
      <c r="AL36" s="257">
        <f t="shared" ref="AL36:AL37" si="27">SUM(C36,F36,I36,L36,O36,R36,U36,X36,AA36,AD36)</f>
        <v>0</v>
      </c>
      <c r="AM36" s="15">
        <f t="shared" si="20"/>
        <v>0</v>
      </c>
      <c r="AN36" s="258">
        <f t="shared" si="24"/>
        <v>0</v>
      </c>
      <c r="BA36" s="257">
        <v>0</v>
      </c>
      <c r="BB36" s="258"/>
      <c r="BC36" s="618"/>
      <c r="BD36" s="257">
        <v>0</v>
      </c>
      <c r="BE36" s="258"/>
      <c r="BF36" s="24"/>
      <c r="BG36" s="257">
        <v>0</v>
      </c>
      <c r="BH36" s="258"/>
      <c r="BI36" s="24"/>
      <c r="BJ36" s="257">
        <f t="shared" ref="BJ36:BJ37" si="28">SUM(AA36,AD36,AG36,AJ36,AM36,AP36,AS36,AV36,AY36,BB36)</f>
        <v>0</v>
      </c>
      <c r="BK36" s="15">
        <f t="shared" si="25"/>
        <v>0</v>
      </c>
      <c r="BL36" s="258">
        <f t="shared" si="26"/>
        <v>0</v>
      </c>
      <c r="BM36" s="24"/>
      <c r="BN36" s="24"/>
      <c r="BO36" s="24"/>
      <c r="BP36" s="24"/>
      <c r="BQ36" s="24"/>
    </row>
    <row r="37" spans="1:69" ht="16.5" thickBot="1">
      <c r="A37" s="1238"/>
      <c r="B37" s="86" t="s">
        <v>22</v>
      </c>
      <c r="C37" s="259">
        <v>0</v>
      </c>
      <c r="D37" s="260"/>
      <c r="E37" s="24"/>
      <c r="F37" s="259">
        <v>0</v>
      </c>
      <c r="G37" s="261"/>
      <c r="H37" s="24"/>
      <c r="I37" s="259">
        <v>0</v>
      </c>
      <c r="J37" s="261"/>
      <c r="K37" s="24"/>
      <c r="L37" s="259">
        <v>0</v>
      </c>
      <c r="M37" s="261"/>
      <c r="N37" s="24"/>
      <c r="O37" s="259">
        <v>0</v>
      </c>
      <c r="P37" s="261"/>
      <c r="Q37" s="24"/>
      <c r="R37" s="259">
        <v>0</v>
      </c>
      <c r="S37" s="261"/>
      <c r="T37" s="24"/>
      <c r="U37" s="259">
        <v>0</v>
      </c>
      <c r="V37" s="261"/>
      <c r="W37" s="24"/>
      <c r="X37" s="259">
        <v>0</v>
      </c>
      <c r="Y37" s="261"/>
      <c r="Z37" s="396"/>
      <c r="AA37" s="259">
        <v>0</v>
      </c>
      <c r="AB37" s="261"/>
      <c r="AC37" s="24"/>
      <c r="AD37" s="259">
        <v>0</v>
      </c>
      <c r="AE37" s="261"/>
      <c r="AF37" s="24"/>
      <c r="AG37" s="24"/>
      <c r="AH37" s="24"/>
      <c r="AI37" s="24"/>
      <c r="AJ37" s="24"/>
      <c r="AK37" s="24"/>
      <c r="AL37" s="259">
        <f t="shared" si="27"/>
        <v>0</v>
      </c>
      <c r="AM37" s="260">
        <f t="shared" si="20"/>
        <v>0</v>
      </c>
      <c r="AN37" s="261">
        <f t="shared" si="24"/>
        <v>0</v>
      </c>
      <c r="BA37" s="259">
        <v>0</v>
      </c>
      <c r="BB37" s="261"/>
      <c r="BC37" s="618"/>
      <c r="BD37" s="259">
        <v>0</v>
      </c>
      <c r="BE37" s="261"/>
      <c r="BF37" s="24"/>
      <c r="BG37" s="259">
        <v>0</v>
      </c>
      <c r="BH37" s="261"/>
      <c r="BI37" s="24"/>
      <c r="BJ37" s="259">
        <f t="shared" si="28"/>
        <v>0</v>
      </c>
      <c r="BK37" s="260">
        <f t="shared" si="25"/>
        <v>0</v>
      </c>
      <c r="BL37" s="261">
        <f t="shared" si="26"/>
        <v>0</v>
      </c>
      <c r="BM37" s="24"/>
      <c r="BN37" s="24"/>
      <c r="BO37" s="24"/>
      <c r="BP37" s="24"/>
      <c r="BQ37" s="24"/>
    </row>
    <row r="38" spans="1:69" ht="16.5" thickBot="1">
      <c r="A38" s="20"/>
      <c r="C38" s="2"/>
      <c r="D38" s="2"/>
      <c r="E38" s="24"/>
      <c r="F38" s="2"/>
      <c r="G38" s="2"/>
      <c r="H38" s="24"/>
      <c r="I38" s="2"/>
      <c r="J38" s="2"/>
      <c r="K38" s="24"/>
      <c r="L38" s="2"/>
      <c r="M38" s="2"/>
      <c r="N38" s="24"/>
      <c r="O38" s="2"/>
      <c r="P38" s="2"/>
      <c r="Q38" s="24"/>
      <c r="R38" s="2"/>
      <c r="S38" s="2"/>
      <c r="T38" s="24"/>
      <c r="U38" s="2"/>
      <c r="V38" s="2"/>
      <c r="W38" s="24"/>
      <c r="Y38" s="2"/>
      <c r="Z38" s="2"/>
      <c r="AA38" s="2"/>
      <c r="AB38" s="2"/>
      <c r="AC38" s="24"/>
      <c r="AD38" s="2"/>
      <c r="AE38" s="2"/>
      <c r="AF38" s="24"/>
      <c r="AG38" s="24"/>
      <c r="AH38" s="24"/>
      <c r="AI38" s="24"/>
      <c r="AJ38" s="24"/>
      <c r="AK38" s="24"/>
      <c r="AL38" s="2"/>
      <c r="AM38" s="467"/>
      <c r="AN38" s="2"/>
      <c r="BA38" s="2"/>
      <c r="BB38" s="2"/>
      <c r="BC38" s="618"/>
      <c r="BD38" s="2"/>
      <c r="BE38" s="2"/>
      <c r="BF38" s="24"/>
      <c r="BG38" s="2"/>
      <c r="BH38" s="2"/>
      <c r="BI38" s="24"/>
      <c r="BJ38" s="618"/>
      <c r="BK38" s="717"/>
      <c r="BL38" s="2"/>
      <c r="BM38" s="24"/>
      <c r="BN38" s="24"/>
      <c r="BO38" s="24"/>
      <c r="BP38" s="24"/>
      <c r="BQ38" s="24"/>
    </row>
    <row r="39" spans="1:69">
      <c r="A39" s="1236" t="s">
        <v>359</v>
      </c>
      <c r="B39" s="84" t="s">
        <v>19</v>
      </c>
      <c r="C39" s="254">
        <v>0</v>
      </c>
      <c r="D39" s="255"/>
      <c r="E39" s="24"/>
      <c r="F39" s="254">
        <v>2</v>
      </c>
      <c r="G39" s="256"/>
      <c r="H39" s="24"/>
      <c r="I39" s="254">
        <v>0</v>
      </c>
      <c r="J39" s="256"/>
      <c r="K39" s="24"/>
      <c r="L39" s="254">
        <v>0</v>
      </c>
      <c r="M39" s="256"/>
      <c r="N39" s="24"/>
      <c r="O39" s="254">
        <v>0</v>
      </c>
      <c r="P39" s="256"/>
      <c r="Q39" s="24"/>
      <c r="R39" s="254">
        <v>0</v>
      </c>
      <c r="S39" s="256"/>
      <c r="T39" s="24"/>
      <c r="U39" s="254">
        <v>0</v>
      </c>
      <c r="V39" s="256"/>
      <c r="W39" s="24"/>
      <c r="X39" s="254">
        <v>1</v>
      </c>
      <c r="Y39" s="256"/>
      <c r="Z39" s="133"/>
      <c r="AA39" s="254">
        <v>0</v>
      </c>
      <c r="AB39" s="256"/>
      <c r="AC39" s="24"/>
      <c r="AD39" s="254">
        <v>0</v>
      </c>
      <c r="AE39" s="256"/>
      <c r="AF39" s="24"/>
      <c r="AG39" s="24"/>
      <c r="AH39" s="24"/>
      <c r="AI39" s="24"/>
      <c r="AJ39" s="24"/>
      <c r="AK39" s="24"/>
      <c r="AL39" s="254">
        <f>SUM(C39,F39,I39,L39,O39,R39,U39,X39,AA39,AD39)</f>
        <v>3</v>
      </c>
      <c r="AM39" s="255">
        <f t="shared" si="20"/>
        <v>0</v>
      </c>
      <c r="AN39" s="256">
        <f t="shared" ref="AN39:AN41" si="29">SUM(AL39:AM39)</f>
        <v>3</v>
      </c>
      <c r="BA39" s="254">
        <v>1</v>
      </c>
      <c r="BB39" s="256"/>
      <c r="BC39" s="618"/>
      <c r="BD39" s="254">
        <v>0</v>
      </c>
      <c r="BE39" s="256"/>
      <c r="BF39" s="24"/>
      <c r="BG39" s="254">
        <v>0</v>
      </c>
      <c r="BH39" s="256"/>
      <c r="BI39" s="24"/>
      <c r="BJ39" s="254">
        <f>SUM(AA39,AD39,AG39,AJ39,AM39,AP39,AS39,AV39,AY39,BB39)</f>
        <v>0</v>
      </c>
      <c r="BK39" s="255">
        <f t="shared" ref="BK39:BK41" si="30">SUM(AB39,AE39,AH39,AK39,AN39,AQ39,AT39,AW39,AZ39,BC39)</f>
        <v>3</v>
      </c>
      <c r="BL39" s="256">
        <f t="shared" ref="BL39:BL41" si="31">SUM(BJ39:BK39)</f>
        <v>3</v>
      </c>
      <c r="BM39" s="24"/>
      <c r="BN39" s="24"/>
      <c r="BO39" s="24"/>
      <c r="BP39" s="24"/>
      <c r="BQ39" s="24"/>
    </row>
    <row r="40" spans="1:69">
      <c r="A40" s="1237"/>
      <c r="B40" s="85" t="s">
        <v>21</v>
      </c>
      <c r="C40" s="257">
        <v>0</v>
      </c>
      <c r="D40" s="15"/>
      <c r="E40" s="24"/>
      <c r="F40" s="257">
        <v>1</v>
      </c>
      <c r="G40" s="258"/>
      <c r="H40" s="24"/>
      <c r="I40" s="257">
        <v>0</v>
      </c>
      <c r="J40" s="258"/>
      <c r="K40" s="24"/>
      <c r="L40" s="257">
        <v>0</v>
      </c>
      <c r="M40" s="258"/>
      <c r="N40" s="24"/>
      <c r="O40" s="257">
        <v>0</v>
      </c>
      <c r="P40" s="258"/>
      <c r="Q40" s="24"/>
      <c r="R40" s="257">
        <v>0</v>
      </c>
      <c r="S40" s="258"/>
      <c r="T40" s="24"/>
      <c r="U40" s="257">
        <v>0</v>
      </c>
      <c r="V40" s="258"/>
      <c r="W40" s="24"/>
      <c r="X40" s="257">
        <v>1</v>
      </c>
      <c r="Y40" s="258"/>
      <c r="Z40" s="395"/>
      <c r="AA40" s="257">
        <v>0</v>
      </c>
      <c r="AB40" s="258"/>
      <c r="AC40" s="24"/>
      <c r="AD40" s="257">
        <v>0</v>
      </c>
      <c r="AE40" s="258"/>
      <c r="AF40" s="24"/>
      <c r="AG40" s="24"/>
      <c r="AH40" s="24"/>
      <c r="AI40" s="24"/>
      <c r="AJ40" s="24"/>
      <c r="AK40" s="24"/>
      <c r="AL40" s="257">
        <f t="shared" ref="AL40:AL41" si="32">SUM(C40,F40,I40,L40,O40,R40,U40,X40,AA40,AD40)</f>
        <v>2</v>
      </c>
      <c r="AM40" s="15">
        <f t="shared" si="20"/>
        <v>0</v>
      </c>
      <c r="AN40" s="258">
        <f t="shared" si="29"/>
        <v>2</v>
      </c>
      <c r="BA40" s="257">
        <v>1</v>
      </c>
      <c r="BB40" s="258"/>
      <c r="BC40" s="618"/>
      <c r="BD40" s="257">
        <v>0</v>
      </c>
      <c r="BE40" s="258"/>
      <c r="BF40" s="24"/>
      <c r="BG40" s="257">
        <v>0</v>
      </c>
      <c r="BH40" s="258"/>
      <c r="BI40" s="24"/>
      <c r="BJ40" s="257">
        <f t="shared" ref="BJ40:BJ41" si="33">SUM(AA40,AD40,AG40,AJ40,AM40,AP40,AS40,AV40,AY40,BB40)</f>
        <v>0</v>
      </c>
      <c r="BK40" s="15">
        <f t="shared" si="30"/>
        <v>2</v>
      </c>
      <c r="BL40" s="258">
        <f t="shared" si="31"/>
        <v>2</v>
      </c>
      <c r="BM40" s="24"/>
      <c r="BN40" s="24"/>
      <c r="BO40" s="24"/>
      <c r="BP40" s="24"/>
      <c r="BQ40" s="24"/>
    </row>
    <row r="41" spans="1:69" ht="16.5" thickBot="1">
      <c r="A41" s="1238"/>
      <c r="B41" s="86" t="s">
        <v>22</v>
      </c>
      <c r="C41" s="259">
        <v>0</v>
      </c>
      <c r="D41" s="260"/>
      <c r="E41" s="24"/>
      <c r="F41" s="259">
        <v>0</v>
      </c>
      <c r="G41" s="261"/>
      <c r="H41" s="24"/>
      <c r="I41" s="259">
        <v>0</v>
      </c>
      <c r="J41" s="261"/>
      <c r="K41" s="24"/>
      <c r="L41" s="259">
        <v>0</v>
      </c>
      <c r="M41" s="261"/>
      <c r="N41" s="24"/>
      <c r="O41" s="259">
        <v>0</v>
      </c>
      <c r="P41" s="261"/>
      <c r="Q41" s="24"/>
      <c r="R41" s="259">
        <v>0</v>
      </c>
      <c r="S41" s="261"/>
      <c r="T41" s="24"/>
      <c r="U41" s="259">
        <v>0</v>
      </c>
      <c r="V41" s="261"/>
      <c r="W41" s="24"/>
      <c r="X41" s="259">
        <v>0</v>
      </c>
      <c r="Y41" s="261"/>
      <c r="Z41" s="396"/>
      <c r="AA41" s="259">
        <v>0</v>
      </c>
      <c r="AB41" s="261"/>
      <c r="AC41" s="24"/>
      <c r="AD41" s="259">
        <v>0</v>
      </c>
      <c r="AE41" s="261"/>
      <c r="AF41" s="24"/>
      <c r="AG41" s="24"/>
      <c r="AH41" s="24"/>
      <c r="AI41" s="24"/>
      <c r="AJ41" s="24"/>
      <c r="AK41" s="24"/>
      <c r="AL41" s="259">
        <f t="shared" si="32"/>
        <v>0</v>
      </c>
      <c r="AM41" s="260">
        <f t="shared" si="20"/>
        <v>0</v>
      </c>
      <c r="AN41" s="261">
        <f t="shared" si="29"/>
        <v>0</v>
      </c>
      <c r="BA41" s="259">
        <v>0</v>
      </c>
      <c r="BB41" s="261"/>
      <c r="BC41" s="618"/>
      <c r="BD41" s="259">
        <v>0</v>
      </c>
      <c r="BE41" s="261"/>
      <c r="BF41" s="24"/>
      <c r="BG41" s="259">
        <v>0</v>
      </c>
      <c r="BH41" s="261"/>
      <c r="BI41" s="24"/>
      <c r="BJ41" s="259">
        <f t="shared" si="33"/>
        <v>0</v>
      </c>
      <c r="BK41" s="260">
        <f t="shared" si="30"/>
        <v>0</v>
      </c>
      <c r="BL41" s="261">
        <f t="shared" si="31"/>
        <v>0</v>
      </c>
      <c r="BM41" s="24"/>
      <c r="BN41" s="24"/>
      <c r="BO41" s="24"/>
      <c r="BP41" s="24"/>
      <c r="BQ41" s="24"/>
    </row>
    <row r="42" spans="1:69" ht="16.5" thickBot="1">
      <c r="A42" s="20"/>
      <c r="C42" s="2"/>
      <c r="D42" s="2"/>
      <c r="E42" s="24"/>
      <c r="F42" s="2"/>
      <c r="G42" s="2"/>
      <c r="H42" s="24"/>
      <c r="I42" s="2"/>
      <c r="J42" s="2"/>
      <c r="K42" s="24"/>
      <c r="L42" s="2"/>
      <c r="M42" s="2"/>
      <c r="N42" s="24"/>
      <c r="O42" s="2"/>
      <c r="P42" s="2"/>
      <c r="Q42" s="24"/>
      <c r="R42" s="2"/>
      <c r="S42" s="2"/>
      <c r="T42" s="24"/>
      <c r="U42" s="2"/>
      <c r="V42" s="2"/>
      <c r="W42" s="24"/>
      <c r="Y42" s="2"/>
      <c r="Z42" s="2"/>
      <c r="AA42" s="2"/>
      <c r="AB42" s="2"/>
      <c r="AC42" s="24"/>
      <c r="AD42" s="2"/>
      <c r="AE42" s="2"/>
      <c r="AF42" s="24"/>
      <c r="AG42" s="24"/>
      <c r="AH42" s="24"/>
      <c r="AI42" s="24"/>
      <c r="AJ42" s="24"/>
      <c r="AK42" s="24"/>
      <c r="AL42" s="2"/>
      <c r="AM42" s="467"/>
      <c r="AN42" s="2"/>
      <c r="BA42" s="2"/>
      <c r="BB42" s="2"/>
      <c r="BC42" s="618"/>
      <c r="BD42" s="2"/>
      <c r="BE42" s="2"/>
      <c r="BF42" s="24"/>
      <c r="BG42" s="2"/>
      <c r="BH42" s="2"/>
      <c r="BI42" s="24"/>
      <c r="BJ42" s="618"/>
      <c r="BK42" s="717"/>
      <c r="BL42" s="2"/>
      <c r="BM42" s="24"/>
      <c r="BN42" s="24"/>
      <c r="BO42" s="24"/>
      <c r="BP42" s="24"/>
      <c r="BQ42" s="24"/>
    </row>
    <row r="43" spans="1:69">
      <c r="A43" s="273"/>
      <c r="B43" s="84" t="s">
        <v>19</v>
      </c>
      <c r="C43" s="254"/>
      <c r="D43" s="255"/>
      <c r="E43" s="24"/>
      <c r="F43" s="254"/>
      <c r="G43" s="256"/>
      <c r="H43" s="24"/>
      <c r="I43" s="254"/>
      <c r="J43" s="256"/>
      <c r="K43" s="24"/>
      <c r="L43" s="254"/>
      <c r="M43" s="256"/>
      <c r="N43" s="24"/>
      <c r="O43" s="254"/>
      <c r="P43" s="256"/>
      <c r="Q43" s="24"/>
      <c r="R43" s="254"/>
      <c r="S43" s="256"/>
      <c r="T43" s="24"/>
      <c r="U43" s="254"/>
      <c r="V43" s="256"/>
      <c r="W43" s="24"/>
      <c r="X43" s="254"/>
      <c r="Y43" s="256"/>
      <c r="Z43" s="133"/>
      <c r="AA43" s="254"/>
      <c r="AB43" s="256"/>
      <c r="AC43" s="24"/>
      <c r="AD43" s="254"/>
      <c r="AE43" s="256"/>
      <c r="AF43" s="24"/>
      <c r="AG43" s="24"/>
      <c r="AH43" s="24"/>
      <c r="AI43" s="24"/>
      <c r="AJ43" s="24"/>
      <c r="AK43" s="24"/>
      <c r="AL43" s="254">
        <f t="shared" ref="AL43:AL45" si="34">C43+F43+I43</f>
        <v>0</v>
      </c>
      <c r="AM43" s="255">
        <f t="shared" si="20"/>
        <v>0</v>
      </c>
      <c r="AN43" s="256">
        <f t="shared" ref="AN43:AN45" si="35">SUM(AL43:AM43)</f>
        <v>0</v>
      </c>
      <c r="BA43" s="254"/>
      <c r="BB43" s="256"/>
      <c r="BC43" s="618"/>
      <c r="BD43" s="254"/>
      <c r="BE43" s="256"/>
      <c r="BF43" s="24"/>
      <c r="BG43" s="254"/>
      <c r="BH43" s="256"/>
      <c r="BI43" s="24"/>
      <c r="BJ43" s="254">
        <f t="shared" ref="BJ43:BJ45" si="36">AA43+AD43+AG43</f>
        <v>0</v>
      </c>
      <c r="BK43" s="255">
        <f t="shared" ref="BK43:BK45" si="37">SUM(AB43,AE43,AH43,AK43,AN43,AQ43,AT43,AW43,AZ43,BC43)</f>
        <v>0</v>
      </c>
      <c r="BL43" s="256">
        <f t="shared" ref="BL43:BL45" si="38">SUM(BJ43:BK43)</f>
        <v>0</v>
      </c>
      <c r="BM43" s="24"/>
      <c r="BN43" s="24"/>
      <c r="BO43" s="24"/>
      <c r="BP43" s="24"/>
      <c r="BQ43" s="24"/>
    </row>
    <row r="44" spans="1:69">
      <c r="A44" s="82"/>
      <c r="B44" s="85" t="s">
        <v>21</v>
      </c>
      <c r="C44" s="257"/>
      <c r="D44" s="15"/>
      <c r="E44" s="24"/>
      <c r="F44" s="257"/>
      <c r="G44" s="258"/>
      <c r="H44" s="24"/>
      <c r="I44" s="257"/>
      <c r="J44" s="258"/>
      <c r="K44" s="24"/>
      <c r="L44" s="257"/>
      <c r="M44" s="258"/>
      <c r="N44" s="24"/>
      <c r="O44" s="257"/>
      <c r="P44" s="258"/>
      <c r="Q44" s="24"/>
      <c r="R44" s="257"/>
      <c r="S44" s="258"/>
      <c r="T44" s="24"/>
      <c r="U44" s="257"/>
      <c r="V44" s="258"/>
      <c r="W44" s="24"/>
      <c r="X44" s="257"/>
      <c r="Y44" s="258"/>
      <c r="Z44" s="395"/>
      <c r="AA44" s="257"/>
      <c r="AB44" s="258"/>
      <c r="AC44" s="24"/>
      <c r="AD44" s="257"/>
      <c r="AE44" s="258"/>
      <c r="AF44" s="24"/>
      <c r="AG44" s="24"/>
      <c r="AH44" s="24"/>
      <c r="AI44" s="24"/>
      <c r="AJ44" s="24"/>
      <c r="AK44" s="24"/>
      <c r="AL44" s="257">
        <f t="shared" si="34"/>
        <v>0</v>
      </c>
      <c r="AM44" s="15">
        <f t="shared" si="20"/>
        <v>0</v>
      </c>
      <c r="AN44" s="258">
        <f t="shared" si="35"/>
        <v>0</v>
      </c>
      <c r="BA44" s="257"/>
      <c r="BB44" s="258"/>
      <c r="BC44" s="618"/>
      <c r="BD44" s="257"/>
      <c r="BE44" s="258"/>
      <c r="BF44" s="24"/>
      <c r="BG44" s="257"/>
      <c r="BH44" s="258"/>
      <c r="BI44" s="24"/>
      <c r="BJ44" s="257">
        <f t="shared" si="36"/>
        <v>0</v>
      </c>
      <c r="BK44" s="15">
        <f t="shared" si="37"/>
        <v>0</v>
      </c>
      <c r="BL44" s="258">
        <f t="shared" si="38"/>
        <v>0</v>
      </c>
      <c r="BM44" s="24"/>
      <c r="BN44" s="24"/>
      <c r="BO44" s="24"/>
      <c r="BP44" s="24"/>
      <c r="BQ44" s="24"/>
    </row>
    <row r="45" spans="1:69" ht="16.5" thickBot="1">
      <c r="A45" s="83"/>
      <c r="B45" s="86" t="s">
        <v>22</v>
      </c>
      <c r="C45" s="259"/>
      <c r="D45" s="260"/>
      <c r="E45" s="24"/>
      <c r="F45" s="259"/>
      <c r="G45" s="261"/>
      <c r="H45" s="24"/>
      <c r="I45" s="259"/>
      <c r="J45" s="261"/>
      <c r="K45" s="24"/>
      <c r="L45" s="259"/>
      <c r="M45" s="261"/>
      <c r="N45" s="24"/>
      <c r="O45" s="259"/>
      <c r="P45" s="261"/>
      <c r="Q45" s="24"/>
      <c r="R45" s="259"/>
      <c r="S45" s="261"/>
      <c r="T45" s="24"/>
      <c r="U45" s="259"/>
      <c r="V45" s="261"/>
      <c r="W45" s="24"/>
      <c r="X45" s="259"/>
      <c r="Y45" s="261"/>
      <c r="Z45" s="396"/>
      <c r="AA45" s="259"/>
      <c r="AB45" s="261"/>
      <c r="AC45" s="24"/>
      <c r="AD45" s="259"/>
      <c r="AE45" s="261"/>
      <c r="AF45" s="24"/>
      <c r="AG45" s="24"/>
      <c r="AH45" s="24"/>
      <c r="AI45" s="24"/>
      <c r="AJ45" s="24"/>
      <c r="AK45" s="24"/>
      <c r="AL45" s="259">
        <f t="shared" si="34"/>
        <v>0</v>
      </c>
      <c r="AM45" s="260">
        <f t="shared" si="20"/>
        <v>0</v>
      </c>
      <c r="AN45" s="261">
        <f t="shared" si="35"/>
        <v>0</v>
      </c>
      <c r="BA45" s="259"/>
      <c r="BB45" s="261"/>
      <c r="BC45" s="618"/>
      <c r="BD45" s="259"/>
      <c r="BE45" s="261"/>
      <c r="BF45" s="24"/>
      <c r="BG45" s="259"/>
      <c r="BH45" s="261"/>
      <c r="BI45" s="24"/>
      <c r="BJ45" s="259">
        <f t="shared" si="36"/>
        <v>0</v>
      </c>
      <c r="BK45" s="260">
        <f t="shared" si="37"/>
        <v>0</v>
      </c>
      <c r="BL45" s="261">
        <f t="shared" si="38"/>
        <v>0</v>
      </c>
      <c r="BM45" s="24"/>
      <c r="BN45" s="24"/>
      <c r="BO45" s="24"/>
      <c r="BP45" s="24"/>
      <c r="BQ45" s="24"/>
    </row>
    <row r="46" spans="1:69" ht="16.5" thickBot="1">
      <c r="A46" s="20"/>
      <c r="C46" s="2"/>
      <c r="D46" s="2"/>
      <c r="E46" s="24"/>
      <c r="F46" s="2"/>
      <c r="G46" s="2"/>
      <c r="H46" s="24"/>
      <c r="I46" s="2"/>
      <c r="J46" s="2"/>
      <c r="K46" s="24"/>
      <c r="L46" s="2"/>
      <c r="M46" s="2"/>
      <c r="N46" s="24"/>
      <c r="O46" s="2"/>
      <c r="P46" s="2"/>
      <c r="Q46" s="24"/>
      <c r="R46" s="2"/>
      <c r="S46" s="2"/>
      <c r="T46" s="24"/>
      <c r="U46" s="2"/>
      <c r="V46" s="2"/>
      <c r="W46" s="24"/>
      <c r="Y46" s="2"/>
      <c r="Z46" s="2"/>
      <c r="AA46" s="2"/>
      <c r="AB46" s="2"/>
      <c r="AC46" s="24"/>
      <c r="AD46" s="2"/>
      <c r="AE46" s="2"/>
      <c r="AF46" s="24"/>
      <c r="AG46" s="24"/>
      <c r="AH46" s="24"/>
      <c r="AI46" s="24"/>
      <c r="AJ46" s="24"/>
      <c r="AK46" s="24"/>
      <c r="AL46" s="2"/>
      <c r="AM46" s="467"/>
      <c r="AN46" s="2"/>
      <c r="BA46" s="2"/>
      <c r="BB46" s="2"/>
      <c r="BC46" s="618"/>
      <c r="BD46" s="2"/>
      <c r="BE46" s="2"/>
      <c r="BF46" s="24"/>
      <c r="BG46" s="2"/>
      <c r="BH46" s="2"/>
      <c r="BI46" s="24"/>
      <c r="BJ46" s="618"/>
      <c r="BK46" s="717"/>
      <c r="BL46" s="2"/>
      <c r="BM46" s="24"/>
      <c r="BN46" s="24"/>
      <c r="BO46" s="24"/>
      <c r="BP46" s="24"/>
      <c r="BQ46" s="24"/>
    </row>
    <row r="47" spans="1:69">
      <c r="A47" s="81"/>
      <c r="B47" s="84" t="s">
        <v>19</v>
      </c>
      <c r="C47" s="254"/>
      <c r="D47" s="255"/>
      <c r="E47" s="24"/>
      <c r="F47" s="254"/>
      <c r="G47" s="256"/>
      <c r="H47" s="24"/>
      <c r="I47" s="254"/>
      <c r="J47" s="256"/>
      <c r="K47" s="24"/>
      <c r="L47" s="254"/>
      <c r="M47" s="256"/>
      <c r="N47" s="24"/>
      <c r="O47" s="254"/>
      <c r="P47" s="256"/>
      <c r="Q47" s="24"/>
      <c r="R47" s="254"/>
      <c r="S47" s="256"/>
      <c r="T47" s="24"/>
      <c r="U47" s="254"/>
      <c r="V47" s="256"/>
      <c r="W47" s="24"/>
      <c r="X47" s="254"/>
      <c r="Y47" s="256"/>
      <c r="Z47" s="133"/>
      <c r="AA47" s="254"/>
      <c r="AB47" s="256"/>
      <c r="AC47" s="24"/>
      <c r="AD47" s="254"/>
      <c r="AE47" s="256"/>
      <c r="AF47" s="24"/>
      <c r="AG47" s="24"/>
      <c r="AH47" s="24"/>
      <c r="AI47" s="24"/>
      <c r="AJ47" s="24"/>
      <c r="AK47" s="24"/>
      <c r="AL47" s="254">
        <f t="shared" ref="AL47:AL49" si="39">C47+F47+I47</f>
        <v>0</v>
      </c>
      <c r="AM47" s="255">
        <f t="shared" si="20"/>
        <v>0</v>
      </c>
      <c r="AN47" s="256">
        <f t="shared" ref="AN47:AN49" si="40">SUM(AL47:AM47)</f>
        <v>0</v>
      </c>
      <c r="BA47" s="254"/>
      <c r="BB47" s="256"/>
      <c r="BC47" s="618"/>
      <c r="BD47" s="254"/>
      <c r="BE47" s="256"/>
      <c r="BF47" s="24"/>
      <c r="BG47" s="254"/>
      <c r="BH47" s="256"/>
      <c r="BI47" s="24"/>
      <c r="BJ47" s="254">
        <f t="shared" ref="BJ47:BJ49" si="41">AA47+AD47+AG47</f>
        <v>0</v>
      </c>
      <c r="BK47" s="255">
        <f t="shared" ref="BK47:BK49" si="42">SUM(AB47,AE47,AH47,AK47,AN47,AQ47,AT47,AW47,AZ47,BC47)</f>
        <v>0</v>
      </c>
      <c r="BL47" s="256">
        <f t="shared" ref="BL47:BL49" si="43">SUM(BJ47:BK47)</f>
        <v>0</v>
      </c>
      <c r="BM47" s="24"/>
      <c r="BN47" s="24"/>
      <c r="BO47" s="24"/>
      <c r="BP47" s="24"/>
      <c r="BQ47" s="24"/>
    </row>
    <row r="48" spans="1:69">
      <c r="A48" s="82"/>
      <c r="B48" s="85" t="s">
        <v>21</v>
      </c>
      <c r="C48" s="257"/>
      <c r="D48" s="15"/>
      <c r="E48" s="24"/>
      <c r="F48" s="257"/>
      <c r="G48" s="258"/>
      <c r="H48" s="24"/>
      <c r="I48" s="257"/>
      <c r="J48" s="258"/>
      <c r="K48" s="24"/>
      <c r="L48" s="257"/>
      <c r="M48" s="258"/>
      <c r="N48" s="24"/>
      <c r="O48" s="257"/>
      <c r="P48" s="258"/>
      <c r="Q48" s="24"/>
      <c r="R48" s="257"/>
      <c r="S48" s="258"/>
      <c r="T48" s="24"/>
      <c r="U48" s="257"/>
      <c r="V48" s="258"/>
      <c r="W48" s="24"/>
      <c r="X48" s="257"/>
      <c r="Y48" s="258"/>
      <c r="Z48" s="395"/>
      <c r="AA48" s="257"/>
      <c r="AB48" s="258"/>
      <c r="AC48" s="24"/>
      <c r="AD48" s="257"/>
      <c r="AE48" s="258"/>
      <c r="AF48" s="24"/>
      <c r="AG48" s="24"/>
      <c r="AH48" s="24"/>
      <c r="AI48" s="24"/>
      <c r="AJ48" s="24"/>
      <c r="AK48" s="24"/>
      <c r="AL48" s="257">
        <f t="shared" si="39"/>
        <v>0</v>
      </c>
      <c r="AM48" s="15">
        <f t="shared" ref="AM48:AM49" si="44">SUM(D48,G48,J48,M48,P48,S48,V48,Y48,AB48,AE48)</f>
        <v>0</v>
      </c>
      <c r="AN48" s="258">
        <f t="shared" si="40"/>
        <v>0</v>
      </c>
      <c r="BA48" s="257"/>
      <c r="BB48" s="258"/>
      <c r="BC48" s="618"/>
      <c r="BD48" s="257"/>
      <c r="BE48" s="258"/>
      <c r="BF48" s="24"/>
      <c r="BG48" s="257"/>
      <c r="BH48" s="258"/>
      <c r="BI48" s="24"/>
      <c r="BJ48" s="257">
        <f t="shared" si="41"/>
        <v>0</v>
      </c>
      <c r="BK48" s="15">
        <f t="shared" si="42"/>
        <v>0</v>
      </c>
      <c r="BL48" s="258">
        <f t="shared" si="43"/>
        <v>0</v>
      </c>
      <c r="BM48" s="24"/>
      <c r="BN48" s="24"/>
      <c r="BO48" s="24"/>
      <c r="BP48" s="24"/>
      <c r="BQ48" s="24"/>
    </row>
    <row r="49" spans="1:69" ht="16.5" thickBot="1">
      <c r="A49" s="83"/>
      <c r="B49" s="86" t="s">
        <v>22</v>
      </c>
      <c r="C49" s="259"/>
      <c r="D49" s="260"/>
      <c r="E49" s="24"/>
      <c r="F49" s="259"/>
      <c r="G49" s="261"/>
      <c r="H49" s="24"/>
      <c r="I49" s="259"/>
      <c r="J49" s="261"/>
      <c r="K49" s="24"/>
      <c r="L49" s="259"/>
      <c r="M49" s="261"/>
      <c r="N49" s="24"/>
      <c r="O49" s="259"/>
      <c r="P49" s="261"/>
      <c r="Q49" s="24"/>
      <c r="R49" s="259"/>
      <c r="S49" s="261"/>
      <c r="T49" s="24"/>
      <c r="U49" s="259"/>
      <c r="V49" s="261"/>
      <c r="W49" s="24"/>
      <c r="X49" s="259"/>
      <c r="Y49" s="261"/>
      <c r="Z49" s="396"/>
      <c r="AA49" s="259"/>
      <c r="AB49" s="261"/>
      <c r="AC49" s="24"/>
      <c r="AD49" s="259"/>
      <c r="AE49" s="261"/>
      <c r="AF49" s="24"/>
      <c r="AG49" s="24"/>
      <c r="AH49" s="24"/>
      <c r="AI49" s="24"/>
      <c r="AJ49" s="24"/>
      <c r="AK49" s="24"/>
      <c r="AL49" s="259">
        <f t="shared" si="39"/>
        <v>0</v>
      </c>
      <c r="AM49" s="260">
        <f t="shared" si="44"/>
        <v>0</v>
      </c>
      <c r="AN49" s="261">
        <f t="shared" si="40"/>
        <v>0</v>
      </c>
      <c r="BA49" s="259"/>
      <c r="BB49" s="261"/>
      <c r="BC49" s="618"/>
      <c r="BD49" s="259"/>
      <c r="BE49" s="261"/>
      <c r="BF49" s="24"/>
      <c r="BG49" s="259"/>
      <c r="BH49" s="261"/>
      <c r="BI49" s="24"/>
      <c r="BJ49" s="259">
        <f t="shared" si="41"/>
        <v>0</v>
      </c>
      <c r="BK49" s="260">
        <f t="shared" si="42"/>
        <v>0</v>
      </c>
      <c r="BL49" s="261">
        <f t="shared" si="43"/>
        <v>0</v>
      </c>
      <c r="BM49" s="24"/>
      <c r="BN49" s="24"/>
      <c r="BO49" s="24"/>
      <c r="BP49" s="24"/>
      <c r="BQ49" s="24"/>
    </row>
    <row r="50" spans="1:69" ht="16.5" thickBot="1">
      <c r="A50" s="20"/>
      <c r="C50" s="2"/>
      <c r="D50" s="2"/>
      <c r="E50" s="24"/>
      <c r="F50" s="2"/>
      <c r="G50" s="2"/>
      <c r="H50" s="24"/>
      <c r="I50" s="2"/>
      <c r="J50" s="2"/>
      <c r="K50" s="24"/>
      <c r="L50" s="2"/>
      <c r="M50" s="2"/>
      <c r="N50" s="24"/>
      <c r="O50" s="2"/>
      <c r="P50" s="2"/>
      <c r="Q50" s="24"/>
      <c r="R50" s="2"/>
      <c r="S50" s="2"/>
      <c r="T50" s="24"/>
      <c r="U50" s="2"/>
      <c r="V50" s="2"/>
      <c r="W50" s="24"/>
      <c r="Y50" s="2"/>
      <c r="Z50" s="2"/>
      <c r="AA50" s="2"/>
      <c r="AB50" s="2"/>
      <c r="AC50" s="24"/>
      <c r="AD50" s="2"/>
      <c r="AE50" s="2"/>
      <c r="AF50" s="24"/>
      <c r="AG50" s="24"/>
      <c r="AH50" s="24"/>
      <c r="AI50" s="24"/>
      <c r="AJ50" s="24"/>
      <c r="AK50" s="24"/>
      <c r="AL50" s="2"/>
      <c r="AM50" s="467"/>
      <c r="AN50" s="2"/>
      <c r="BA50" s="2"/>
      <c r="BB50" s="2"/>
      <c r="BC50" s="618"/>
      <c r="BD50" s="2"/>
      <c r="BE50" s="2"/>
      <c r="BF50" s="24"/>
      <c r="BG50" s="2"/>
      <c r="BH50" s="2"/>
      <c r="BI50" s="24"/>
      <c r="BJ50" s="618"/>
      <c r="BK50" s="717"/>
      <c r="BL50" s="2"/>
      <c r="BM50" s="24"/>
      <c r="BN50" s="24"/>
      <c r="BO50" s="24"/>
      <c r="BP50" s="24"/>
      <c r="BQ50" s="24"/>
    </row>
    <row r="51" spans="1:69">
      <c r="A51" s="468"/>
      <c r="B51" s="700" t="s">
        <v>19</v>
      </c>
      <c r="C51" s="254">
        <f t="shared" ref="C51:AE53" si="45">SUM(C15,C19,C23,C27,C31,C35,C39)</f>
        <v>20</v>
      </c>
      <c r="D51" s="256">
        <f t="shared" si="45"/>
        <v>0</v>
      </c>
      <c r="E51" s="618">
        <f t="shared" si="45"/>
        <v>0</v>
      </c>
      <c r="F51" s="254">
        <f t="shared" si="45"/>
        <v>12</v>
      </c>
      <c r="G51" s="256">
        <f t="shared" si="45"/>
        <v>0</v>
      </c>
      <c r="H51" s="618">
        <f t="shared" si="45"/>
        <v>0</v>
      </c>
      <c r="I51" s="254">
        <f t="shared" si="45"/>
        <v>9</v>
      </c>
      <c r="J51" s="256">
        <f t="shared" si="45"/>
        <v>0</v>
      </c>
      <c r="K51" s="618">
        <f t="shared" si="45"/>
        <v>0</v>
      </c>
      <c r="L51" s="254">
        <f t="shared" si="45"/>
        <v>9</v>
      </c>
      <c r="M51" s="256">
        <f t="shared" si="45"/>
        <v>0</v>
      </c>
      <c r="N51" s="618">
        <f t="shared" si="45"/>
        <v>0</v>
      </c>
      <c r="O51" s="254">
        <f t="shared" si="45"/>
        <v>10</v>
      </c>
      <c r="P51" s="256">
        <f t="shared" si="45"/>
        <v>0</v>
      </c>
      <c r="Q51" s="618">
        <f t="shared" si="45"/>
        <v>0</v>
      </c>
      <c r="R51" s="254">
        <f t="shared" si="45"/>
        <v>2</v>
      </c>
      <c r="S51" s="256">
        <f t="shared" si="45"/>
        <v>0</v>
      </c>
      <c r="T51" s="618">
        <f t="shared" si="45"/>
        <v>0</v>
      </c>
      <c r="U51" s="254">
        <f t="shared" si="45"/>
        <v>1</v>
      </c>
      <c r="V51" s="256">
        <f t="shared" si="45"/>
        <v>0</v>
      </c>
      <c r="W51" s="618">
        <f t="shared" si="45"/>
        <v>0</v>
      </c>
      <c r="X51" s="618">
        <f t="shared" si="45"/>
        <v>1</v>
      </c>
      <c r="Y51" s="618">
        <f t="shared" si="45"/>
        <v>0</v>
      </c>
      <c r="Z51" s="618">
        <f t="shared" si="45"/>
        <v>0</v>
      </c>
      <c r="AA51" s="618">
        <f t="shared" si="45"/>
        <v>1</v>
      </c>
      <c r="AB51" s="618">
        <f t="shared" si="45"/>
        <v>0</v>
      </c>
      <c r="AC51" s="618">
        <f t="shared" si="45"/>
        <v>0</v>
      </c>
      <c r="AD51" s="618">
        <f t="shared" si="45"/>
        <v>0</v>
      </c>
      <c r="AE51" s="618">
        <f t="shared" si="45"/>
        <v>0</v>
      </c>
      <c r="AF51" s="618"/>
      <c r="AG51" s="618"/>
      <c r="AH51" s="618"/>
      <c r="AI51" s="618"/>
      <c r="AJ51" s="618"/>
      <c r="AK51" s="618"/>
      <c r="AL51" s="618">
        <f t="shared" ref="AL51:AM53" si="46">SUM(C51,F51,I51,L51,O51,R51,U51,X51,AA51,AD51)</f>
        <v>65</v>
      </c>
      <c r="AM51" s="618">
        <f t="shared" si="46"/>
        <v>0</v>
      </c>
      <c r="AN51" s="618">
        <f t="shared" ref="AN51:AN53" si="47">SUM(AL51:AM51)</f>
        <v>65</v>
      </c>
      <c r="AO51" s="611"/>
      <c r="AP51" s="611"/>
      <c r="AQ51" s="611"/>
      <c r="AR51" s="611"/>
      <c r="AS51" s="611"/>
      <c r="AT51" s="611"/>
      <c r="AU51" s="611"/>
      <c r="AV51" s="611"/>
      <c r="AW51" s="611"/>
      <c r="AX51" s="611"/>
      <c r="AY51" s="611"/>
      <c r="AZ51" s="611"/>
      <c r="BA51" s="254">
        <f t="shared" ref="BA51:BH53" si="48">SUM(BA15,BA19,BA23,BA27,BA31,BA35,BA39)</f>
        <v>1</v>
      </c>
      <c r="BB51" s="256">
        <f t="shared" si="48"/>
        <v>0</v>
      </c>
      <c r="BC51" s="618"/>
      <c r="BD51" s="254">
        <f t="shared" si="48"/>
        <v>1</v>
      </c>
      <c r="BE51" s="256">
        <f t="shared" si="48"/>
        <v>0</v>
      </c>
      <c r="BF51" s="618">
        <f t="shared" si="48"/>
        <v>0</v>
      </c>
      <c r="BG51" s="254">
        <f t="shared" si="48"/>
        <v>0</v>
      </c>
      <c r="BH51" s="256">
        <f t="shared" si="48"/>
        <v>0</v>
      </c>
      <c r="BI51" s="24"/>
      <c r="BJ51" s="254">
        <f t="shared" ref="BJ51:BJ53" si="49">SUM(AA51,AD51,AG51,AJ51,AM51,AP51,AS51,AV51,AY51,BB51)</f>
        <v>1</v>
      </c>
      <c r="BK51" s="255">
        <f t="shared" ref="BK51:BK53" si="50">SUM(AB51,AE51,AH51,AK51,AN51,AQ51,AT51,AW51,AZ51,BC51)</f>
        <v>65</v>
      </c>
      <c r="BL51" s="256">
        <f t="shared" ref="BL51:BL53" si="51">SUM(BJ51:BK51)</f>
        <v>66</v>
      </c>
      <c r="BM51" s="24"/>
      <c r="BN51" s="24"/>
      <c r="BO51" s="24"/>
      <c r="BP51" s="24"/>
      <c r="BQ51" s="24"/>
    </row>
    <row r="52" spans="1:69">
      <c r="A52" s="469" t="s">
        <v>9</v>
      </c>
      <c r="B52" s="681" t="s">
        <v>21</v>
      </c>
      <c r="C52" s="257">
        <f t="shared" si="45"/>
        <v>4</v>
      </c>
      <c r="D52" s="258">
        <f t="shared" si="45"/>
        <v>0</v>
      </c>
      <c r="E52" s="618">
        <f t="shared" si="45"/>
        <v>0</v>
      </c>
      <c r="F52" s="257">
        <f t="shared" si="45"/>
        <v>3</v>
      </c>
      <c r="G52" s="258">
        <f t="shared" si="45"/>
        <v>0</v>
      </c>
      <c r="H52" s="618">
        <f t="shared" si="45"/>
        <v>0</v>
      </c>
      <c r="I52" s="257">
        <f t="shared" si="45"/>
        <v>4</v>
      </c>
      <c r="J52" s="258">
        <f t="shared" si="45"/>
        <v>0</v>
      </c>
      <c r="K52" s="618">
        <f t="shared" si="45"/>
        <v>0</v>
      </c>
      <c r="L52" s="257">
        <f t="shared" si="45"/>
        <v>3</v>
      </c>
      <c r="M52" s="258">
        <f t="shared" si="45"/>
        <v>0</v>
      </c>
      <c r="N52" s="618">
        <f t="shared" si="45"/>
        <v>0</v>
      </c>
      <c r="O52" s="257">
        <f t="shared" si="45"/>
        <v>6</v>
      </c>
      <c r="P52" s="258">
        <f t="shared" si="45"/>
        <v>0</v>
      </c>
      <c r="Q52" s="618">
        <f t="shared" si="45"/>
        <v>0</v>
      </c>
      <c r="R52" s="257">
        <f t="shared" si="45"/>
        <v>1</v>
      </c>
      <c r="S52" s="258">
        <f t="shared" si="45"/>
        <v>0</v>
      </c>
      <c r="T52" s="618">
        <f t="shared" si="45"/>
        <v>0</v>
      </c>
      <c r="U52" s="257">
        <f t="shared" si="45"/>
        <v>0</v>
      </c>
      <c r="V52" s="258">
        <f t="shared" si="45"/>
        <v>0</v>
      </c>
      <c r="W52" s="618">
        <f t="shared" si="45"/>
        <v>0</v>
      </c>
      <c r="X52" s="618">
        <f t="shared" si="45"/>
        <v>1</v>
      </c>
      <c r="Y52" s="618">
        <f t="shared" si="45"/>
        <v>0</v>
      </c>
      <c r="Z52" s="618">
        <f t="shared" si="45"/>
        <v>0</v>
      </c>
      <c r="AA52" s="618">
        <f t="shared" si="45"/>
        <v>0</v>
      </c>
      <c r="AB52" s="618">
        <f t="shared" si="45"/>
        <v>0</v>
      </c>
      <c r="AC52" s="618">
        <f t="shared" si="45"/>
        <v>0</v>
      </c>
      <c r="AD52" s="618">
        <f t="shared" si="45"/>
        <v>0</v>
      </c>
      <c r="AE52" s="618">
        <f t="shared" si="45"/>
        <v>0</v>
      </c>
      <c r="AF52" s="618"/>
      <c r="AG52" s="618"/>
      <c r="AH52" s="618"/>
      <c r="AI52" s="618"/>
      <c r="AJ52" s="618"/>
      <c r="AK52" s="618"/>
      <c r="AL52" s="618">
        <f t="shared" si="46"/>
        <v>22</v>
      </c>
      <c r="AM52" s="618">
        <f t="shared" si="46"/>
        <v>0</v>
      </c>
      <c r="AN52" s="618">
        <f t="shared" si="47"/>
        <v>22</v>
      </c>
      <c r="AO52" s="611"/>
      <c r="AP52" s="611"/>
      <c r="AQ52" s="611"/>
      <c r="AR52" s="611"/>
      <c r="AS52" s="611"/>
      <c r="AT52" s="611"/>
      <c r="AU52" s="611"/>
      <c r="AV52" s="611"/>
      <c r="AW52" s="611"/>
      <c r="AX52" s="611"/>
      <c r="AY52" s="611"/>
      <c r="AZ52" s="611"/>
      <c r="BA52" s="257">
        <f t="shared" si="48"/>
        <v>1</v>
      </c>
      <c r="BB52" s="258">
        <f t="shared" si="48"/>
        <v>0</v>
      </c>
      <c r="BC52" s="618"/>
      <c r="BD52" s="257">
        <f t="shared" si="48"/>
        <v>0</v>
      </c>
      <c r="BE52" s="258">
        <f t="shared" si="48"/>
        <v>0</v>
      </c>
      <c r="BF52" s="618">
        <f t="shared" si="48"/>
        <v>0</v>
      </c>
      <c r="BG52" s="257">
        <f t="shared" si="48"/>
        <v>0</v>
      </c>
      <c r="BH52" s="258">
        <f t="shared" si="48"/>
        <v>0</v>
      </c>
      <c r="BI52" s="24"/>
      <c r="BJ52" s="257">
        <f t="shared" si="49"/>
        <v>0</v>
      </c>
      <c r="BK52" s="15">
        <f t="shared" si="50"/>
        <v>22</v>
      </c>
      <c r="BL52" s="258">
        <f t="shared" si="51"/>
        <v>22</v>
      </c>
      <c r="BM52" s="24"/>
      <c r="BN52" s="24"/>
      <c r="BO52" s="24"/>
      <c r="BP52" s="24"/>
      <c r="BQ52" s="24"/>
    </row>
    <row r="53" spans="1:69" ht="16.5" thickBot="1">
      <c r="A53" s="409"/>
      <c r="B53" s="682" t="s">
        <v>22</v>
      </c>
      <c r="C53" s="259">
        <f t="shared" si="45"/>
        <v>0</v>
      </c>
      <c r="D53" s="261">
        <f t="shared" si="45"/>
        <v>0</v>
      </c>
      <c r="E53" s="618">
        <f t="shared" si="45"/>
        <v>0</v>
      </c>
      <c r="F53" s="259">
        <f t="shared" si="45"/>
        <v>0</v>
      </c>
      <c r="G53" s="261">
        <f t="shared" si="45"/>
        <v>0</v>
      </c>
      <c r="H53" s="618">
        <f t="shared" si="45"/>
        <v>0</v>
      </c>
      <c r="I53" s="259">
        <f t="shared" si="45"/>
        <v>0</v>
      </c>
      <c r="J53" s="261">
        <f t="shared" si="45"/>
        <v>0</v>
      </c>
      <c r="K53" s="618"/>
      <c r="L53" s="259">
        <f t="shared" si="45"/>
        <v>0</v>
      </c>
      <c r="M53" s="261">
        <f t="shared" si="45"/>
        <v>0</v>
      </c>
      <c r="N53" s="618">
        <f t="shared" si="45"/>
        <v>0</v>
      </c>
      <c r="O53" s="259">
        <f t="shared" si="45"/>
        <v>0</v>
      </c>
      <c r="P53" s="261">
        <f t="shared" si="45"/>
        <v>0</v>
      </c>
      <c r="Q53" s="618">
        <f t="shared" si="45"/>
        <v>0</v>
      </c>
      <c r="R53" s="259">
        <f t="shared" si="45"/>
        <v>0</v>
      </c>
      <c r="S53" s="261">
        <f t="shared" si="45"/>
        <v>0</v>
      </c>
      <c r="T53" s="618"/>
      <c r="U53" s="259">
        <f t="shared" si="45"/>
        <v>0</v>
      </c>
      <c r="V53" s="261">
        <f t="shared" si="45"/>
        <v>0</v>
      </c>
      <c r="W53" s="618">
        <f t="shared" si="45"/>
        <v>0</v>
      </c>
      <c r="X53" s="618">
        <f t="shared" si="45"/>
        <v>0</v>
      </c>
      <c r="Y53" s="618">
        <f t="shared" si="45"/>
        <v>0</v>
      </c>
      <c r="Z53" s="618">
        <f t="shared" si="45"/>
        <v>0</v>
      </c>
      <c r="AA53" s="618">
        <f t="shared" si="45"/>
        <v>0</v>
      </c>
      <c r="AB53" s="618">
        <f t="shared" si="45"/>
        <v>0</v>
      </c>
      <c r="AC53" s="618">
        <f t="shared" si="45"/>
        <v>0</v>
      </c>
      <c r="AD53" s="618">
        <f t="shared" si="45"/>
        <v>0</v>
      </c>
      <c r="AE53" s="618">
        <f t="shared" si="45"/>
        <v>0</v>
      </c>
      <c r="AF53" s="618"/>
      <c r="AG53" s="618"/>
      <c r="AH53" s="618"/>
      <c r="AI53" s="618"/>
      <c r="AJ53" s="618"/>
      <c r="AK53" s="618"/>
      <c r="AL53" s="618">
        <f t="shared" si="46"/>
        <v>0</v>
      </c>
      <c r="AM53" s="618">
        <f t="shared" si="46"/>
        <v>0</v>
      </c>
      <c r="AN53" s="618">
        <f t="shared" si="47"/>
        <v>0</v>
      </c>
      <c r="AO53" s="611"/>
      <c r="AP53" s="611"/>
      <c r="AQ53" s="611"/>
      <c r="AR53" s="611"/>
      <c r="AS53" s="611"/>
      <c r="AT53" s="611"/>
      <c r="AU53" s="611"/>
      <c r="AV53" s="611"/>
      <c r="AW53" s="611"/>
      <c r="AX53" s="611"/>
      <c r="AY53" s="611"/>
      <c r="AZ53" s="611"/>
      <c r="BA53" s="259">
        <f t="shared" si="48"/>
        <v>0</v>
      </c>
      <c r="BB53" s="261">
        <f t="shared" si="48"/>
        <v>0</v>
      </c>
      <c r="BC53" s="618"/>
      <c r="BD53" s="259">
        <f t="shared" si="48"/>
        <v>0</v>
      </c>
      <c r="BE53" s="261">
        <f t="shared" si="48"/>
        <v>0</v>
      </c>
      <c r="BF53" s="618">
        <f t="shared" si="48"/>
        <v>0</v>
      </c>
      <c r="BG53" s="259">
        <f t="shared" si="48"/>
        <v>0</v>
      </c>
      <c r="BH53" s="261">
        <f t="shared" si="48"/>
        <v>0</v>
      </c>
      <c r="BI53" s="24"/>
      <c r="BJ53" s="259">
        <f t="shared" si="49"/>
        <v>0</v>
      </c>
      <c r="BK53" s="260">
        <f t="shared" si="50"/>
        <v>0</v>
      </c>
      <c r="BL53" s="261">
        <f t="shared" si="51"/>
        <v>0</v>
      </c>
      <c r="BM53" s="24"/>
      <c r="BN53" s="24"/>
      <c r="BO53" s="24"/>
      <c r="BP53" s="24"/>
      <c r="BQ53" s="24"/>
    </row>
    <row r="54" spans="1:69">
      <c r="A54" s="89" t="s">
        <v>40</v>
      </c>
      <c r="B54" s="2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BO54" s="4"/>
      <c r="BP54" s="4"/>
      <c r="BQ54" s="4"/>
    </row>
    <row r="55" spans="1:69">
      <c r="A55" s="23"/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</row>
    <row r="56" spans="1:69">
      <c r="A56" s="89" t="s">
        <v>54</v>
      </c>
      <c r="B56" s="24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</row>
    <row r="57" spans="1:69">
      <c r="A57" s="89" t="s">
        <v>363</v>
      </c>
      <c r="B57" s="2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</row>
    <row r="58" spans="1:69">
      <c r="A58" s="23"/>
      <c r="B58" s="2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</row>
    <row r="59" spans="1:69" ht="18.75">
      <c r="A59" s="1130" t="s">
        <v>26</v>
      </c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30"/>
      <c r="N59" s="1130"/>
      <c r="O59" s="1130"/>
      <c r="P59" s="1130"/>
      <c r="Q59" s="1130"/>
      <c r="R59" s="1130"/>
      <c r="S59" s="1130"/>
      <c r="T59" s="1130"/>
      <c r="U59" s="1130"/>
      <c r="V59" s="1130"/>
      <c r="W59" s="1130"/>
      <c r="X59" s="1130"/>
      <c r="Y59" s="1130"/>
      <c r="Z59" s="1130"/>
      <c r="AA59" s="1130"/>
      <c r="AB59" s="1130"/>
      <c r="AC59" s="1130"/>
      <c r="AD59" s="1130"/>
      <c r="AE59" s="1130"/>
      <c r="AF59" s="1130"/>
      <c r="AG59" s="1130"/>
      <c r="AH59" s="1130"/>
      <c r="AI59" s="1130"/>
      <c r="AJ59" s="1130"/>
      <c r="AK59" s="1130"/>
      <c r="AL59" s="1130"/>
      <c r="AM59" s="1130"/>
      <c r="AN59" s="1130"/>
    </row>
    <row r="60" spans="1:69" ht="16.5" thickBot="1">
      <c r="A60" s="1112" t="s">
        <v>27</v>
      </c>
      <c r="B60" s="1112"/>
      <c r="C60" s="1112"/>
      <c r="D60" s="1112"/>
      <c r="E60" s="1112"/>
      <c r="F60" s="1112"/>
      <c r="G60" s="1112"/>
      <c r="H60" s="1112"/>
      <c r="I60" s="1112"/>
      <c r="J60" s="1112"/>
      <c r="K60" s="1112"/>
      <c r="L60" s="1112"/>
      <c r="M60" s="1112"/>
      <c r="N60" s="1112"/>
      <c r="O60" s="1112"/>
      <c r="P60" s="1112"/>
      <c r="Q60" s="1112"/>
      <c r="R60" s="1112"/>
      <c r="S60" s="1112"/>
      <c r="T60" s="1112"/>
      <c r="U60" s="1112"/>
      <c r="V60" s="1112"/>
      <c r="W60" s="1112"/>
      <c r="X60" s="1112"/>
      <c r="Y60" s="1112"/>
      <c r="Z60" s="1112"/>
      <c r="AA60" s="1112"/>
      <c r="AB60" s="1112"/>
      <c r="AC60" s="1112"/>
      <c r="AD60" s="1112"/>
      <c r="AE60" s="1112"/>
      <c r="AF60" s="1112"/>
      <c r="AG60" s="1112"/>
      <c r="AH60" s="1112"/>
      <c r="AI60" s="1112"/>
      <c r="AJ60" s="1112"/>
      <c r="AK60" s="1112"/>
      <c r="AL60" s="1112"/>
      <c r="AM60" s="1112"/>
      <c r="AN60" s="1112"/>
    </row>
    <row r="61" spans="1:69" ht="24" thickBot="1">
      <c r="A61" s="1142" t="s">
        <v>53</v>
      </c>
      <c r="B61" s="1143"/>
      <c r="C61" s="1143"/>
      <c r="D61" s="1143"/>
      <c r="E61" s="1143"/>
      <c r="F61" s="1143"/>
      <c r="G61" s="1143"/>
      <c r="H61" s="1143"/>
      <c r="I61" s="1143"/>
      <c r="J61" s="1143"/>
      <c r="K61" s="1143"/>
      <c r="L61" s="1143"/>
      <c r="M61" s="1143"/>
      <c r="N61" s="1143"/>
      <c r="O61" s="1143"/>
      <c r="P61" s="1143"/>
      <c r="Q61" s="1143"/>
      <c r="R61" s="1143"/>
      <c r="S61" s="1143"/>
      <c r="T61" s="1143"/>
      <c r="U61" s="1143"/>
      <c r="V61" s="1143"/>
      <c r="W61" s="1143"/>
      <c r="X61" s="1143"/>
      <c r="Y61" s="1143"/>
      <c r="Z61" s="1143"/>
      <c r="AA61" s="1143"/>
      <c r="AB61" s="1143"/>
      <c r="AC61" s="1143"/>
      <c r="AD61" s="1143"/>
      <c r="AE61" s="1143"/>
      <c r="AF61" s="1143"/>
      <c r="AG61" s="1143"/>
      <c r="AH61" s="1143"/>
      <c r="AI61" s="1143"/>
      <c r="AJ61" s="1143"/>
      <c r="AK61" s="1143"/>
      <c r="AL61" s="1143"/>
      <c r="AM61" s="1143"/>
      <c r="AN61" s="1144"/>
      <c r="AO61" s="710"/>
      <c r="AP61" s="710"/>
      <c r="AQ61" s="710"/>
      <c r="AR61" s="710"/>
      <c r="AS61" s="710"/>
      <c r="AT61" s="710"/>
      <c r="AU61" s="710"/>
      <c r="AV61" s="710"/>
      <c r="AW61" s="710"/>
      <c r="AX61" s="710"/>
      <c r="AY61" s="710"/>
      <c r="AZ61" s="711"/>
    </row>
    <row r="62" spans="1:69" ht="16.5" thickBot="1">
      <c r="A62" s="33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</row>
    <row r="63" spans="1:69" ht="16.5">
      <c r="A63" s="40" t="s">
        <v>848</v>
      </c>
      <c r="B63" s="41"/>
      <c r="C63" s="41" t="s">
        <v>849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34"/>
      <c r="AM63" s="34"/>
      <c r="AN63" s="35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3"/>
    </row>
    <row r="64" spans="1:69" ht="16.5">
      <c r="A64" s="623" t="s">
        <v>850</v>
      </c>
      <c r="B64" s="624"/>
      <c r="C64" s="624" t="s">
        <v>793</v>
      </c>
      <c r="D64" s="624"/>
      <c r="E64" s="624"/>
      <c r="F64" s="624"/>
      <c r="G64" s="624"/>
      <c r="H64" s="624"/>
      <c r="I64" s="624"/>
      <c r="J64" s="624"/>
      <c r="K64" s="624"/>
      <c r="L64" s="624"/>
      <c r="M64" s="624"/>
      <c r="N64" s="624"/>
      <c r="O64" s="624"/>
      <c r="P64" s="624"/>
      <c r="Q64" s="624"/>
      <c r="R64" s="624"/>
      <c r="S64" s="624"/>
      <c r="T64" s="624"/>
      <c r="U64" s="624"/>
      <c r="V64" s="624"/>
      <c r="W64" s="624"/>
      <c r="X64" s="624"/>
      <c r="Y64" s="624"/>
      <c r="Z64" s="624"/>
      <c r="AA64" s="624"/>
      <c r="AB64" s="624"/>
      <c r="AC64" s="624"/>
      <c r="AD64" s="624"/>
      <c r="AE64" s="624"/>
      <c r="AF64" s="624"/>
      <c r="AG64" s="624"/>
      <c r="AH64" s="624"/>
      <c r="AI64" s="624"/>
      <c r="AJ64" s="624"/>
      <c r="AK64" s="624"/>
      <c r="AL64" s="36"/>
      <c r="AM64" s="36"/>
      <c r="AN64" s="240"/>
      <c r="AO64" s="611"/>
      <c r="AP64" s="611"/>
      <c r="AQ64" s="611"/>
      <c r="AR64" s="611"/>
      <c r="AS64" s="611"/>
      <c r="AT64" s="611"/>
      <c r="AU64" s="611"/>
      <c r="AV64" s="611"/>
      <c r="AW64" s="611"/>
      <c r="AX64" s="611"/>
      <c r="AY64" s="611"/>
      <c r="AZ64" s="611"/>
      <c r="BA64" s="611"/>
      <c r="BB64" s="611"/>
      <c r="BC64" s="611"/>
      <c r="BD64" s="611"/>
      <c r="BE64" s="611"/>
      <c r="BF64" s="611"/>
      <c r="BG64" s="611"/>
      <c r="BH64" s="611"/>
      <c r="BI64" s="611"/>
      <c r="BJ64" s="611"/>
      <c r="BK64" s="611"/>
      <c r="BL64" s="714"/>
    </row>
    <row r="65" spans="1:66" ht="17.25" thickBot="1">
      <c r="A65" s="43" t="s">
        <v>851</v>
      </c>
      <c r="B65" s="625"/>
      <c r="C65" s="625" t="s">
        <v>154</v>
      </c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5"/>
      <c r="AF65" s="625"/>
      <c r="AG65" s="625"/>
      <c r="AH65" s="625"/>
      <c r="AI65" s="625"/>
      <c r="AJ65" s="625"/>
      <c r="AK65" s="625"/>
      <c r="AL65" s="37"/>
      <c r="AM65" s="37"/>
      <c r="AN65" s="38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6"/>
    </row>
    <row r="66" spans="1:66" ht="16.5" thickBot="1">
      <c r="A66" s="33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</row>
    <row r="67" spans="1:66" ht="17.25" thickBot="1">
      <c r="A67" s="32"/>
      <c r="B67" s="32"/>
      <c r="C67" s="58" t="s">
        <v>602</v>
      </c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130"/>
      <c r="AM67" s="130"/>
      <c r="AN67" s="130"/>
      <c r="AO67" s="710"/>
      <c r="AP67" s="710"/>
      <c r="AQ67" s="710"/>
      <c r="AR67" s="710"/>
      <c r="AS67" s="710"/>
      <c r="AT67" s="710"/>
      <c r="AU67" s="710"/>
      <c r="AV67" s="710"/>
      <c r="AW67" s="710"/>
      <c r="AX67" s="710"/>
      <c r="AY67" s="710"/>
      <c r="AZ67" s="711"/>
      <c r="BA67" s="611"/>
      <c r="BB67" s="611"/>
      <c r="BC67" s="611"/>
      <c r="BD67" s="611"/>
      <c r="BE67" s="611"/>
      <c r="BF67" s="611"/>
      <c r="BG67" s="611"/>
      <c r="BH67" s="611"/>
      <c r="BI67" s="611"/>
      <c r="BJ67" s="611"/>
      <c r="BK67" s="611"/>
      <c r="BL67" s="611"/>
    </row>
    <row r="68" spans="1:66" ht="16.5" thickBot="1">
      <c r="A68" s="1"/>
      <c r="X68" s="3"/>
    </row>
    <row r="69" spans="1:66" ht="23.25" customHeight="1">
      <c r="A69" s="6"/>
      <c r="B69" s="7"/>
      <c r="C69" s="1210" t="s">
        <v>42</v>
      </c>
      <c r="D69" s="1211"/>
      <c r="E69" s="888"/>
      <c r="F69" s="1218" t="s">
        <v>853</v>
      </c>
      <c r="G69" s="1219"/>
      <c r="H69" s="888"/>
      <c r="I69" s="1218" t="s">
        <v>854</v>
      </c>
      <c r="J69" s="1219"/>
      <c r="K69" s="888"/>
      <c r="L69" s="1218" t="s">
        <v>855</v>
      </c>
      <c r="M69" s="1219"/>
      <c r="N69" s="888"/>
      <c r="O69" s="1218" t="s">
        <v>856</v>
      </c>
      <c r="P69" s="1219"/>
      <c r="Q69" s="888"/>
      <c r="R69" s="1218" t="s">
        <v>857</v>
      </c>
      <c r="S69" s="1219"/>
      <c r="T69" s="888"/>
      <c r="U69" s="1218" t="s">
        <v>858</v>
      </c>
      <c r="V69" s="1219"/>
      <c r="W69" s="888"/>
      <c r="X69" s="1218" t="s">
        <v>859</v>
      </c>
      <c r="Y69" s="1219"/>
      <c r="Z69" s="888"/>
      <c r="AA69" s="1218" t="s">
        <v>860</v>
      </c>
      <c r="AB69" s="1219"/>
      <c r="AC69" s="888"/>
      <c r="AD69" s="1218" t="s">
        <v>861</v>
      </c>
      <c r="AE69" s="1219"/>
      <c r="AF69" s="888"/>
      <c r="AG69" s="888"/>
      <c r="AH69" s="888"/>
      <c r="AI69" s="888"/>
      <c r="AJ69" s="888"/>
      <c r="AK69" s="888"/>
      <c r="AL69" s="889"/>
      <c r="AM69" s="890" t="s">
        <v>9</v>
      </c>
      <c r="AN69" s="891"/>
      <c r="AO69" s="892"/>
      <c r="AP69" s="892"/>
      <c r="AQ69" s="892"/>
      <c r="AR69" s="892"/>
      <c r="AS69" s="892"/>
      <c r="AT69" s="892"/>
      <c r="AU69" s="892"/>
      <c r="AV69" s="892"/>
      <c r="AW69" s="892"/>
      <c r="AX69" s="892"/>
      <c r="AY69" s="892"/>
      <c r="AZ69" s="892"/>
      <c r="BA69" s="1218" t="s">
        <v>859</v>
      </c>
      <c r="BB69" s="1219"/>
      <c r="BC69" s="888"/>
      <c r="BD69" s="1218" t="s">
        <v>860</v>
      </c>
      <c r="BE69" s="1219"/>
      <c r="BF69" s="888"/>
      <c r="BG69" s="1218" t="s">
        <v>861</v>
      </c>
      <c r="BH69" s="1219"/>
      <c r="BI69" s="888"/>
      <c r="BJ69" s="889"/>
      <c r="BK69" s="890" t="s">
        <v>9</v>
      </c>
      <c r="BL69" s="891"/>
      <c r="BM69" s="131"/>
      <c r="BN69" s="131"/>
    </row>
    <row r="70" spans="1:66" ht="133.5" thickBot="1">
      <c r="A70" s="348" t="s">
        <v>606</v>
      </c>
      <c r="B70" s="46"/>
      <c r="C70" s="54" t="s">
        <v>41</v>
      </c>
      <c r="D70" s="57" t="s">
        <v>32</v>
      </c>
      <c r="E70" s="50"/>
      <c r="F70" s="54" t="s">
        <v>15</v>
      </c>
      <c r="G70" s="57" t="s">
        <v>32</v>
      </c>
      <c r="H70" s="50"/>
      <c r="I70" s="54" t="s">
        <v>15</v>
      </c>
      <c r="J70" s="57" t="s">
        <v>32</v>
      </c>
      <c r="K70" s="50"/>
      <c r="L70" s="54" t="s">
        <v>15</v>
      </c>
      <c r="M70" s="57" t="s">
        <v>32</v>
      </c>
      <c r="N70" s="50"/>
      <c r="O70" s="54" t="s">
        <v>15</v>
      </c>
      <c r="P70" s="57" t="s">
        <v>32</v>
      </c>
      <c r="Q70" s="50"/>
      <c r="R70" s="54" t="s">
        <v>15</v>
      </c>
      <c r="S70" s="57" t="s">
        <v>32</v>
      </c>
      <c r="T70" s="50"/>
      <c r="U70" s="54" t="s">
        <v>15</v>
      </c>
      <c r="V70" s="57" t="s">
        <v>32</v>
      </c>
      <c r="W70" s="50"/>
      <c r="X70" s="54" t="s">
        <v>15</v>
      </c>
      <c r="Y70" s="57" t="s">
        <v>32</v>
      </c>
      <c r="Z70" s="466"/>
      <c r="AA70" s="54" t="s">
        <v>15</v>
      </c>
      <c r="AB70" s="57" t="s">
        <v>32</v>
      </c>
      <c r="AC70" s="50"/>
      <c r="AD70" s="54" t="s">
        <v>15</v>
      </c>
      <c r="AE70" s="57" t="s">
        <v>32</v>
      </c>
      <c r="AF70" s="50"/>
      <c r="AG70" s="50"/>
      <c r="AH70" s="50"/>
      <c r="AI70" s="50"/>
      <c r="AJ70" s="50"/>
      <c r="AK70" s="50"/>
      <c r="AL70" s="54" t="s">
        <v>15</v>
      </c>
      <c r="AM70" s="56" t="s">
        <v>32</v>
      </c>
      <c r="AN70" s="71" t="s">
        <v>9</v>
      </c>
      <c r="BA70" s="630" t="s">
        <v>15</v>
      </c>
      <c r="BB70" s="632" t="s">
        <v>32</v>
      </c>
      <c r="BC70" s="627"/>
      <c r="BD70" s="630" t="s">
        <v>15</v>
      </c>
      <c r="BE70" s="632" t="s">
        <v>32</v>
      </c>
      <c r="BF70" s="50"/>
      <c r="BG70" s="54" t="s">
        <v>15</v>
      </c>
      <c r="BH70" s="57" t="s">
        <v>32</v>
      </c>
      <c r="BI70" s="50"/>
      <c r="BJ70" s="54" t="s">
        <v>15</v>
      </c>
      <c r="BK70" s="56" t="s">
        <v>32</v>
      </c>
      <c r="BL70" s="71" t="s">
        <v>9</v>
      </c>
      <c r="BM70" s="50"/>
      <c r="BN70" s="50"/>
    </row>
    <row r="71" spans="1:66" ht="16.5" thickBot="1">
      <c r="A71" s="20"/>
      <c r="E71" s="4"/>
      <c r="H71" s="4"/>
      <c r="K71" s="4"/>
      <c r="N71" s="4"/>
      <c r="Q71" s="4"/>
      <c r="T71" s="4"/>
      <c r="W71" s="4"/>
      <c r="X71" s="3"/>
      <c r="AC71" s="4"/>
      <c r="AF71" s="4"/>
      <c r="AG71" s="4"/>
      <c r="AH71" s="4"/>
      <c r="AI71" s="4"/>
      <c r="AJ71" s="4"/>
      <c r="AK71" s="4"/>
      <c r="BC71" s="611"/>
      <c r="BF71" s="4"/>
      <c r="BI71" s="4"/>
      <c r="BM71" s="4"/>
      <c r="BN71" s="4"/>
    </row>
    <row r="72" spans="1:66">
      <c r="A72" s="140" t="s">
        <v>365</v>
      </c>
      <c r="B72" s="84" t="s">
        <v>19</v>
      </c>
      <c r="C72" s="254">
        <v>0</v>
      </c>
      <c r="D72" s="255"/>
      <c r="E72" s="24"/>
      <c r="F72" s="254">
        <v>0</v>
      </c>
      <c r="G72" s="256"/>
      <c r="H72" s="24"/>
      <c r="I72" s="254">
        <v>0</v>
      </c>
      <c r="J72" s="256"/>
      <c r="K72" s="24"/>
      <c r="L72" s="254">
        <v>0</v>
      </c>
      <c r="M72" s="256"/>
      <c r="N72" s="24"/>
      <c r="O72" s="254">
        <v>0</v>
      </c>
      <c r="P72" s="256"/>
      <c r="Q72" s="24"/>
      <c r="R72" s="254">
        <v>2</v>
      </c>
      <c r="S72" s="256"/>
      <c r="T72" s="24"/>
      <c r="U72" s="254">
        <v>0</v>
      </c>
      <c r="V72" s="256"/>
      <c r="W72" s="24"/>
      <c r="X72" s="254">
        <v>0</v>
      </c>
      <c r="Y72" s="256"/>
      <c r="Z72" s="133"/>
      <c r="AA72" s="254">
        <v>0</v>
      </c>
      <c r="AB72" s="256"/>
      <c r="AC72" s="24"/>
      <c r="AD72" s="254">
        <v>0</v>
      </c>
      <c r="AE72" s="256"/>
      <c r="AF72" s="24"/>
      <c r="AG72" s="24"/>
      <c r="AH72" s="24"/>
      <c r="AI72" s="24"/>
      <c r="AJ72" s="24"/>
      <c r="AK72" s="24"/>
      <c r="AL72" s="254">
        <f>SUM(C72,F72,I72,L72,O72,R72,U72,X72,AA72,AD72)</f>
        <v>2</v>
      </c>
      <c r="AM72" s="255">
        <f>SUM(D72,G72,J72,M72,P72,S72,V72,Y72,AB72,AE72)</f>
        <v>0</v>
      </c>
      <c r="AN72" s="256">
        <f>SUM(AL72:AM72)</f>
        <v>2</v>
      </c>
      <c r="BA72" s="254">
        <v>0</v>
      </c>
      <c r="BB72" s="256"/>
      <c r="BC72" s="618"/>
      <c r="BD72" s="254">
        <v>0</v>
      </c>
      <c r="BE72" s="256"/>
      <c r="BF72" s="24"/>
      <c r="BG72" s="254">
        <v>0</v>
      </c>
      <c r="BH72" s="256"/>
      <c r="BI72" s="24"/>
      <c r="BJ72" s="254">
        <f t="shared" ref="BJ72:BK74" si="52">SUM(AF72,AI72,AL72,AO72,AR72,AU72,AX72,BA72,BD72,BG72)</f>
        <v>2</v>
      </c>
      <c r="BK72" s="255">
        <f t="shared" si="52"/>
        <v>0</v>
      </c>
      <c r="BL72" s="256">
        <f>SUM(BJ72:BK72)</f>
        <v>2</v>
      </c>
      <c r="BM72" s="24"/>
      <c r="BN72" s="24"/>
    </row>
    <row r="73" spans="1:66">
      <c r="A73" s="654"/>
      <c r="B73" s="85" t="s">
        <v>21</v>
      </c>
      <c r="C73" s="257">
        <v>0</v>
      </c>
      <c r="D73" s="15"/>
      <c r="E73" s="24"/>
      <c r="F73" s="257">
        <v>0</v>
      </c>
      <c r="G73" s="258"/>
      <c r="H73" s="24"/>
      <c r="I73" s="257">
        <v>0</v>
      </c>
      <c r="J73" s="258"/>
      <c r="K73" s="24"/>
      <c r="L73" s="257">
        <v>0</v>
      </c>
      <c r="M73" s="258"/>
      <c r="N73" s="24"/>
      <c r="O73" s="257">
        <v>0</v>
      </c>
      <c r="P73" s="258"/>
      <c r="Q73" s="24"/>
      <c r="R73" s="257">
        <v>0</v>
      </c>
      <c r="S73" s="258"/>
      <c r="T73" s="24"/>
      <c r="U73" s="257">
        <v>0</v>
      </c>
      <c r="V73" s="258"/>
      <c r="W73" s="24"/>
      <c r="X73" s="257">
        <v>0</v>
      </c>
      <c r="Y73" s="258"/>
      <c r="Z73" s="395"/>
      <c r="AA73" s="257">
        <v>0</v>
      </c>
      <c r="AB73" s="258"/>
      <c r="AC73" s="24"/>
      <c r="AD73" s="257">
        <v>0</v>
      </c>
      <c r="AE73" s="258"/>
      <c r="AF73" s="24"/>
      <c r="AG73" s="24"/>
      <c r="AH73" s="24"/>
      <c r="AI73" s="24"/>
      <c r="AJ73" s="24"/>
      <c r="AK73" s="24"/>
      <c r="AL73" s="257">
        <f t="shared" ref="AL73:AM74" si="53">SUM(C73,F73,I73,L73,O73,R73,U73,X73,AA73,AD73)</f>
        <v>0</v>
      </c>
      <c r="AM73" s="15">
        <f t="shared" si="53"/>
        <v>0</v>
      </c>
      <c r="AN73" s="258">
        <f t="shared" ref="AN73:AN74" si="54">SUM(AL73:AM73)</f>
        <v>0</v>
      </c>
      <c r="BA73" s="257">
        <v>0</v>
      </c>
      <c r="BB73" s="258"/>
      <c r="BC73" s="618"/>
      <c r="BD73" s="257">
        <v>0</v>
      </c>
      <c r="BE73" s="258"/>
      <c r="BF73" s="24"/>
      <c r="BG73" s="257">
        <v>0</v>
      </c>
      <c r="BH73" s="258"/>
      <c r="BI73" s="24"/>
      <c r="BJ73" s="257">
        <f t="shared" si="52"/>
        <v>0</v>
      </c>
      <c r="BK73" s="15">
        <f t="shared" si="52"/>
        <v>0</v>
      </c>
      <c r="BL73" s="258">
        <f t="shared" ref="BL73:BL74" si="55">SUM(BJ73:BK73)</f>
        <v>0</v>
      </c>
      <c r="BM73" s="24"/>
      <c r="BN73" s="24"/>
    </row>
    <row r="74" spans="1:66" ht="16.5" thickBot="1">
      <c r="A74" s="655"/>
      <c r="B74" s="86" t="s">
        <v>22</v>
      </c>
      <c r="C74" s="259"/>
      <c r="D74" s="260"/>
      <c r="E74" s="24"/>
      <c r="F74" s="259">
        <v>0</v>
      </c>
      <c r="G74" s="261"/>
      <c r="H74" s="24"/>
      <c r="I74" s="259">
        <v>0</v>
      </c>
      <c r="J74" s="261"/>
      <c r="K74" s="24"/>
      <c r="L74" s="259">
        <v>0</v>
      </c>
      <c r="M74" s="261"/>
      <c r="N74" s="24"/>
      <c r="O74" s="259">
        <v>0</v>
      </c>
      <c r="P74" s="261"/>
      <c r="Q74" s="24"/>
      <c r="R74" s="259">
        <v>0</v>
      </c>
      <c r="S74" s="261"/>
      <c r="T74" s="24"/>
      <c r="U74" s="259">
        <v>0</v>
      </c>
      <c r="V74" s="261"/>
      <c r="W74" s="24"/>
      <c r="X74" s="259">
        <v>0</v>
      </c>
      <c r="Y74" s="261"/>
      <c r="Z74" s="396"/>
      <c r="AA74" s="259">
        <v>0</v>
      </c>
      <c r="AB74" s="261"/>
      <c r="AC74" s="24"/>
      <c r="AD74" s="259">
        <v>0</v>
      </c>
      <c r="AE74" s="261"/>
      <c r="AF74" s="24"/>
      <c r="AG74" s="24"/>
      <c r="AH74" s="24"/>
      <c r="AI74" s="24"/>
      <c r="AJ74" s="24"/>
      <c r="AK74" s="24"/>
      <c r="AL74" s="259">
        <f t="shared" si="53"/>
        <v>0</v>
      </c>
      <c r="AM74" s="260">
        <f t="shared" si="53"/>
        <v>0</v>
      </c>
      <c r="AN74" s="261">
        <f t="shared" si="54"/>
        <v>0</v>
      </c>
      <c r="BA74" s="259">
        <v>0</v>
      </c>
      <c r="BB74" s="261"/>
      <c r="BC74" s="618"/>
      <c r="BD74" s="259">
        <v>0</v>
      </c>
      <c r="BE74" s="261"/>
      <c r="BF74" s="24"/>
      <c r="BG74" s="259">
        <v>0</v>
      </c>
      <c r="BH74" s="261"/>
      <c r="BI74" s="24"/>
      <c r="BJ74" s="259">
        <f t="shared" si="52"/>
        <v>0</v>
      </c>
      <c r="BK74" s="260">
        <f t="shared" si="52"/>
        <v>0</v>
      </c>
      <c r="BL74" s="261">
        <f t="shared" si="55"/>
        <v>0</v>
      </c>
      <c r="BM74" s="24"/>
      <c r="BN74" s="24"/>
    </row>
    <row r="75" spans="1:66" ht="16.5" thickBot="1">
      <c r="A75" s="616"/>
      <c r="C75" s="2"/>
      <c r="D75" s="2"/>
      <c r="E75" s="24"/>
      <c r="F75" s="2"/>
      <c r="G75" s="2"/>
      <c r="H75" s="24"/>
      <c r="I75" s="2"/>
      <c r="J75" s="2"/>
      <c r="K75" s="24"/>
      <c r="L75" s="2"/>
      <c r="M75" s="2"/>
      <c r="N75" s="24"/>
      <c r="O75" s="2"/>
      <c r="P75" s="2"/>
      <c r="Q75" s="24"/>
      <c r="R75" s="2"/>
      <c r="S75" s="2"/>
      <c r="T75" s="24"/>
      <c r="U75" s="2"/>
      <c r="V75" s="2"/>
      <c r="W75" s="24"/>
      <c r="Y75" s="2"/>
      <c r="Z75" s="2"/>
      <c r="AA75" s="2"/>
      <c r="AB75" s="2"/>
      <c r="AC75" s="24"/>
      <c r="AD75" s="2"/>
      <c r="AE75" s="2"/>
      <c r="AF75" s="24"/>
      <c r="AG75" s="24"/>
      <c r="AH75" s="24"/>
      <c r="AI75" s="24"/>
      <c r="AJ75" s="24"/>
      <c r="AK75" s="24"/>
      <c r="AL75" s="2"/>
      <c r="AM75" s="467"/>
      <c r="AN75" s="2"/>
      <c r="BA75" s="2"/>
      <c r="BB75" s="2"/>
      <c r="BC75" s="618"/>
      <c r="BD75" s="2"/>
      <c r="BE75" s="2"/>
      <c r="BF75" s="24"/>
      <c r="BG75" s="2"/>
      <c r="BH75" s="2"/>
      <c r="BI75" s="24"/>
      <c r="BJ75" s="618"/>
      <c r="BK75" s="717"/>
      <c r="BL75" s="2"/>
      <c r="BM75" s="24"/>
      <c r="BN75" s="24"/>
    </row>
    <row r="76" spans="1:66">
      <c r="A76" s="1236" t="s">
        <v>611</v>
      </c>
      <c r="B76" s="84" t="s">
        <v>19</v>
      </c>
      <c r="C76" s="254">
        <v>0</v>
      </c>
      <c r="D76" s="255"/>
      <c r="E76" s="24"/>
      <c r="F76" s="254">
        <v>0</v>
      </c>
      <c r="G76" s="256"/>
      <c r="H76" s="24"/>
      <c r="I76" s="254">
        <v>5</v>
      </c>
      <c r="J76" s="256"/>
      <c r="K76" s="24"/>
      <c r="L76" s="254">
        <v>4</v>
      </c>
      <c r="M76" s="256"/>
      <c r="N76" s="24"/>
      <c r="O76" s="254">
        <v>2</v>
      </c>
      <c r="P76" s="256"/>
      <c r="Q76" s="24"/>
      <c r="R76" s="254">
        <v>0</v>
      </c>
      <c r="S76" s="256"/>
      <c r="T76" s="24"/>
      <c r="U76" s="254">
        <v>0</v>
      </c>
      <c r="V76" s="256"/>
      <c r="W76" s="24"/>
      <c r="X76" s="254">
        <v>0</v>
      </c>
      <c r="Y76" s="256"/>
      <c r="Z76" s="133"/>
      <c r="AA76" s="254">
        <v>0</v>
      </c>
      <c r="AB76" s="256"/>
      <c r="AC76" s="24"/>
      <c r="AD76" s="254">
        <v>0</v>
      </c>
      <c r="AE76" s="256"/>
      <c r="AF76" s="24"/>
      <c r="AG76" s="24"/>
      <c r="AH76" s="24"/>
      <c r="AI76" s="24"/>
      <c r="AJ76" s="24"/>
      <c r="AK76" s="24"/>
      <c r="AL76" s="254">
        <f>SUM(C76,F76,I76,L76,O76,R76,U76,X76,AA76,AD76)</f>
        <v>11</v>
      </c>
      <c r="AM76" s="255">
        <f t="shared" ref="AM76:AM82" si="56">SUM(D76,G76,J76,M76,P76,S76,V76,Y76,AB76,AE76)</f>
        <v>0</v>
      </c>
      <c r="AN76" s="256">
        <f t="shared" ref="AN76:AN78" si="57">SUM(AL76:AM76)</f>
        <v>11</v>
      </c>
      <c r="BA76" s="254">
        <v>0</v>
      </c>
      <c r="BB76" s="256"/>
      <c r="BC76" s="618"/>
      <c r="BD76" s="254">
        <v>0</v>
      </c>
      <c r="BE76" s="256"/>
      <c r="BF76" s="24"/>
      <c r="BG76" s="254">
        <v>0</v>
      </c>
      <c r="BH76" s="256"/>
      <c r="BI76" s="24"/>
      <c r="BJ76" s="254">
        <f t="shared" ref="BJ76:BK78" si="58">SUM(AF76,AI76,AL76,AO76,AR76,AU76,AX76,BA76,BD76,BG76)</f>
        <v>11</v>
      </c>
      <c r="BK76" s="255">
        <f t="shared" si="58"/>
        <v>0</v>
      </c>
      <c r="BL76" s="256">
        <f t="shared" ref="BL76:BL78" si="59">SUM(BJ76:BK76)</f>
        <v>11</v>
      </c>
      <c r="BM76" s="24"/>
      <c r="BN76" s="24"/>
    </row>
    <row r="77" spans="1:66">
      <c r="A77" s="1237"/>
      <c r="B77" s="85" t="s">
        <v>21</v>
      </c>
      <c r="C77" s="257">
        <v>0</v>
      </c>
      <c r="D77" s="15"/>
      <c r="E77" s="24"/>
      <c r="F77" s="257">
        <v>0</v>
      </c>
      <c r="G77" s="258"/>
      <c r="H77" s="24"/>
      <c r="I77" s="257">
        <v>0</v>
      </c>
      <c r="J77" s="258"/>
      <c r="K77" s="24"/>
      <c r="L77" s="257">
        <v>0</v>
      </c>
      <c r="M77" s="258"/>
      <c r="N77" s="24"/>
      <c r="O77" s="257">
        <v>1</v>
      </c>
      <c r="P77" s="258"/>
      <c r="Q77" s="24"/>
      <c r="R77" s="257">
        <v>0</v>
      </c>
      <c r="S77" s="258"/>
      <c r="T77" s="24"/>
      <c r="U77" s="257">
        <v>0</v>
      </c>
      <c r="V77" s="258"/>
      <c r="W77" s="24"/>
      <c r="X77" s="257">
        <v>0</v>
      </c>
      <c r="Y77" s="258"/>
      <c r="Z77" s="395"/>
      <c r="AA77" s="257">
        <v>0</v>
      </c>
      <c r="AB77" s="258"/>
      <c r="AC77" s="24"/>
      <c r="AD77" s="257">
        <v>0</v>
      </c>
      <c r="AE77" s="258"/>
      <c r="AF77" s="24"/>
      <c r="AG77" s="24"/>
      <c r="AH77" s="24"/>
      <c r="AI77" s="24"/>
      <c r="AJ77" s="24"/>
      <c r="AK77" s="24"/>
      <c r="AL77" s="257">
        <f t="shared" ref="AL77:AL78" si="60">SUM(C77,F77,I77,L77,O77,R77,U77,X77,AA77,AD77)</f>
        <v>1</v>
      </c>
      <c r="AM77" s="15">
        <f t="shared" si="56"/>
        <v>0</v>
      </c>
      <c r="AN77" s="258">
        <f t="shared" si="57"/>
        <v>1</v>
      </c>
      <c r="BA77" s="257">
        <v>0</v>
      </c>
      <c r="BB77" s="258"/>
      <c r="BC77" s="618"/>
      <c r="BD77" s="257">
        <v>0</v>
      </c>
      <c r="BE77" s="258"/>
      <c r="BF77" s="24"/>
      <c r="BG77" s="257">
        <v>0</v>
      </c>
      <c r="BH77" s="258"/>
      <c r="BI77" s="24"/>
      <c r="BJ77" s="257">
        <f t="shared" si="58"/>
        <v>1</v>
      </c>
      <c r="BK77" s="15">
        <f t="shared" si="58"/>
        <v>0</v>
      </c>
      <c r="BL77" s="258">
        <f t="shared" si="59"/>
        <v>1</v>
      </c>
      <c r="BM77" s="24"/>
      <c r="BN77" s="24"/>
    </row>
    <row r="78" spans="1:66" ht="16.5" thickBot="1">
      <c r="A78" s="1238"/>
      <c r="B78" s="86" t="s">
        <v>22</v>
      </c>
      <c r="C78" s="259"/>
      <c r="D78" s="260"/>
      <c r="E78" s="24"/>
      <c r="F78" s="259">
        <v>0</v>
      </c>
      <c r="G78" s="261"/>
      <c r="H78" s="24"/>
      <c r="I78" s="259">
        <v>0</v>
      </c>
      <c r="J78" s="261"/>
      <c r="K78" s="24"/>
      <c r="L78" s="259">
        <v>0</v>
      </c>
      <c r="M78" s="261"/>
      <c r="N78" s="24"/>
      <c r="O78" s="259">
        <v>0</v>
      </c>
      <c r="P78" s="261"/>
      <c r="Q78" s="24"/>
      <c r="R78" s="259">
        <v>0</v>
      </c>
      <c r="S78" s="261"/>
      <c r="T78" s="24"/>
      <c r="U78" s="259">
        <v>0</v>
      </c>
      <c r="V78" s="261"/>
      <c r="W78" s="24"/>
      <c r="X78" s="259">
        <v>0</v>
      </c>
      <c r="Y78" s="261"/>
      <c r="Z78" s="396"/>
      <c r="AA78" s="259">
        <v>0</v>
      </c>
      <c r="AB78" s="261"/>
      <c r="AC78" s="24"/>
      <c r="AD78" s="259">
        <v>0</v>
      </c>
      <c r="AE78" s="261"/>
      <c r="AF78" s="24"/>
      <c r="AG78" s="24"/>
      <c r="AH78" s="24"/>
      <c r="AI78" s="24"/>
      <c r="AJ78" s="24"/>
      <c r="AK78" s="24"/>
      <c r="AL78" s="259">
        <f t="shared" si="60"/>
        <v>0</v>
      </c>
      <c r="AM78" s="260">
        <f t="shared" si="56"/>
        <v>0</v>
      </c>
      <c r="AN78" s="261">
        <f t="shared" si="57"/>
        <v>0</v>
      </c>
      <c r="BA78" s="259">
        <v>0</v>
      </c>
      <c r="BB78" s="261"/>
      <c r="BC78" s="618"/>
      <c r="BD78" s="259">
        <v>0</v>
      </c>
      <c r="BE78" s="261"/>
      <c r="BF78" s="24"/>
      <c r="BG78" s="259">
        <v>0</v>
      </c>
      <c r="BH78" s="261"/>
      <c r="BI78" s="24"/>
      <c r="BJ78" s="259">
        <f t="shared" si="58"/>
        <v>0</v>
      </c>
      <c r="BK78" s="260">
        <f t="shared" si="58"/>
        <v>0</v>
      </c>
      <c r="BL78" s="261">
        <f t="shared" si="59"/>
        <v>0</v>
      </c>
      <c r="BM78" s="24"/>
      <c r="BN78" s="24"/>
    </row>
    <row r="79" spans="1:66" ht="16.5" thickBot="1">
      <c r="A79" s="616"/>
      <c r="C79" s="2"/>
      <c r="D79" s="2"/>
      <c r="E79" s="24"/>
      <c r="F79" s="2"/>
      <c r="G79" s="2"/>
      <c r="H79" s="24"/>
      <c r="I79" s="2"/>
      <c r="J79" s="2"/>
      <c r="K79" s="24"/>
      <c r="L79" s="2"/>
      <c r="M79" s="2"/>
      <c r="N79" s="24"/>
      <c r="O79" s="2"/>
      <c r="P79" s="2"/>
      <c r="Q79" s="24"/>
      <c r="R79" s="2"/>
      <c r="S79" s="2"/>
      <c r="T79" s="24"/>
      <c r="U79" s="2"/>
      <c r="V79" s="2"/>
      <c r="W79" s="24"/>
      <c r="Y79" s="2"/>
      <c r="Z79" s="2"/>
      <c r="AA79" s="2"/>
      <c r="AB79" s="2"/>
      <c r="AC79" s="24"/>
      <c r="AD79" s="2"/>
      <c r="AE79" s="2"/>
      <c r="AF79" s="24"/>
      <c r="AG79" s="24"/>
      <c r="AH79" s="24"/>
      <c r="AI79" s="24"/>
      <c r="AJ79" s="24"/>
      <c r="AK79" s="24"/>
      <c r="AL79" s="2"/>
      <c r="AM79" s="467"/>
      <c r="AN79" s="2"/>
      <c r="BA79" s="2"/>
      <c r="BB79" s="2"/>
      <c r="BC79" s="618"/>
      <c r="BD79" s="2"/>
      <c r="BE79" s="2"/>
      <c r="BF79" s="24"/>
      <c r="BG79" s="2"/>
      <c r="BH79" s="2"/>
      <c r="BI79" s="24"/>
      <c r="BJ79" s="618"/>
      <c r="BK79" s="717"/>
      <c r="BL79" s="2"/>
      <c r="BM79" s="24"/>
      <c r="BN79" s="24"/>
    </row>
    <row r="80" spans="1:66">
      <c r="A80" s="1236" t="s">
        <v>612</v>
      </c>
      <c r="B80" s="84" t="s">
        <v>19</v>
      </c>
      <c r="C80" s="254">
        <v>6</v>
      </c>
      <c r="D80" s="255"/>
      <c r="E80" s="24"/>
      <c r="F80" s="254">
        <v>0</v>
      </c>
      <c r="G80" s="256"/>
      <c r="H80" s="24"/>
      <c r="I80" s="254">
        <v>0</v>
      </c>
      <c r="J80" s="256"/>
      <c r="K80" s="24"/>
      <c r="L80" s="254">
        <v>0</v>
      </c>
      <c r="M80" s="256"/>
      <c r="N80" s="24"/>
      <c r="O80" s="254">
        <v>0</v>
      </c>
      <c r="P80" s="256"/>
      <c r="Q80" s="24"/>
      <c r="R80" s="254">
        <v>0</v>
      </c>
      <c r="S80" s="256"/>
      <c r="T80" s="24"/>
      <c r="U80" s="254">
        <v>0</v>
      </c>
      <c r="V80" s="256"/>
      <c r="W80" s="24"/>
      <c r="X80" s="254">
        <v>0</v>
      </c>
      <c r="Y80" s="256"/>
      <c r="Z80" s="133"/>
      <c r="AA80" s="254">
        <v>0</v>
      </c>
      <c r="AB80" s="256"/>
      <c r="AC80" s="24"/>
      <c r="AD80" s="254">
        <v>0</v>
      </c>
      <c r="AE80" s="256"/>
      <c r="AF80" s="24"/>
      <c r="AG80" s="24"/>
      <c r="AH80" s="24"/>
      <c r="AI80" s="24"/>
      <c r="AJ80" s="24"/>
      <c r="AK80" s="24"/>
      <c r="AL80" s="254">
        <f>SUM(C80,F80,I80,L80,O80,R80,U80,X80,AA80,AD80)</f>
        <v>6</v>
      </c>
      <c r="AM80" s="255">
        <f t="shared" si="56"/>
        <v>0</v>
      </c>
      <c r="AN80" s="256">
        <f t="shared" ref="AN80:AN82" si="61">SUM(AL80:AM80)</f>
        <v>6</v>
      </c>
      <c r="BA80" s="254">
        <v>0</v>
      </c>
      <c r="BB80" s="256"/>
      <c r="BC80" s="618"/>
      <c r="BD80" s="254">
        <v>0</v>
      </c>
      <c r="BE80" s="256"/>
      <c r="BF80" s="24"/>
      <c r="BG80" s="254">
        <v>0</v>
      </c>
      <c r="BH80" s="256"/>
      <c r="BI80" s="24"/>
      <c r="BJ80" s="254">
        <f t="shared" ref="BJ80:BK82" si="62">SUM(AF80,AI80,AL80,AO80,AR80,AU80,AX80,BA80,BD80,BG80)</f>
        <v>6</v>
      </c>
      <c r="BK80" s="255">
        <f t="shared" si="62"/>
        <v>0</v>
      </c>
      <c r="BL80" s="256">
        <f t="shared" ref="BL80:BL82" si="63">SUM(BJ80:BK80)</f>
        <v>6</v>
      </c>
      <c r="BM80" s="24"/>
      <c r="BN80" s="24"/>
    </row>
    <row r="81" spans="1:66">
      <c r="A81" s="1237"/>
      <c r="B81" s="85" t="s">
        <v>21</v>
      </c>
      <c r="C81" s="257">
        <v>0</v>
      </c>
      <c r="D81" s="15"/>
      <c r="E81" s="24"/>
      <c r="F81" s="257">
        <v>0</v>
      </c>
      <c r="G81" s="258"/>
      <c r="H81" s="24"/>
      <c r="I81" s="257">
        <v>0</v>
      </c>
      <c r="J81" s="258"/>
      <c r="K81" s="24"/>
      <c r="L81" s="257">
        <v>0</v>
      </c>
      <c r="M81" s="258"/>
      <c r="N81" s="24"/>
      <c r="O81" s="257">
        <v>0</v>
      </c>
      <c r="P81" s="258"/>
      <c r="Q81" s="24"/>
      <c r="R81" s="257">
        <v>0</v>
      </c>
      <c r="S81" s="258"/>
      <c r="T81" s="24"/>
      <c r="U81" s="257">
        <v>0</v>
      </c>
      <c r="V81" s="258"/>
      <c r="W81" s="24"/>
      <c r="X81" s="257">
        <v>0</v>
      </c>
      <c r="Y81" s="258"/>
      <c r="Z81" s="395"/>
      <c r="AA81" s="257">
        <v>0</v>
      </c>
      <c r="AB81" s="258"/>
      <c r="AC81" s="24"/>
      <c r="AD81" s="257">
        <v>0</v>
      </c>
      <c r="AE81" s="258"/>
      <c r="AF81" s="24"/>
      <c r="AG81" s="24"/>
      <c r="AH81" s="24"/>
      <c r="AI81" s="24"/>
      <c r="AJ81" s="24"/>
      <c r="AK81" s="24"/>
      <c r="AL81" s="257">
        <f t="shared" ref="AL81:AL82" si="64">SUM(C81,F81,I81,L81,O81,R81,U81,X81,AA81,AD81)</f>
        <v>0</v>
      </c>
      <c r="AM81" s="15">
        <f t="shared" si="56"/>
        <v>0</v>
      </c>
      <c r="AN81" s="258">
        <f t="shared" si="61"/>
        <v>0</v>
      </c>
      <c r="BA81" s="257">
        <v>0</v>
      </c>
      <c r="BB81" s="258"/>
      <c r="BC81" s="618"/>
      <c r="BD81" s="257">
        <v>0</v>
      </c>
      <c r="BE81" s="258"/>
      <c r="BF81" s="24"/>
      <c r="BG81" s="257">
        <v>0</v>
      </c>
      <c r="BH81" s="258"/>
      <c r="BI81" s="24"/>
      <c r="BJ81" s="257">
        <f t="shared" si="62"/>
        <v>0</v>
      </c>
      <c r="BK81" s="15">
        <f t="shared" si="62"/>
        <v>0</v>
      </c>
      <c r="BL81" s="258">
        <f t="shared" si="63"/>
        <v>0</v>
      </c>
      <c r="BM81" s="24"/>
      <c r="BN81" s="24"/>
    </row>
    <row r="82" spans="1:66" ht="16.5" thickBot="1">
      <c r="A82" s="1238"/>
      <c r="B82" s="86" t="s">
        <v>22</v>
      </c>
      <c r="C82" s="259"/>
      <c r="D82" s="260"/>
      <c r="E82" s="24"/>
      <c r="F82" s="259">
        <v>0</v>
      </c>
      <c r="G82" s="261"/>
      <c r="H82" s="24"/>
      <c r="I82" s="259">
        <v>0</v>
      </c>
      <c r="J82" s="261"/>
      <c r="K82" s="24"/>
      <c r="L82" s="259">
        <v>0</v>
      </c>
      <c r="M82" s="261"/>
      <c r="N82" s="24"/>
      <c r="O82" s="259">
        <v>0</v>
      </c>
      <c r="P82" s="261"/>
      <c r="Q82" s="24"/>
      <c r="R82" s="259">
        <v>0</v>
      </c>
      <c r="S82" s="261"/>
      <c r="T82" s="24"/>
      <c r="U82" s="259">
        <v>0</v>
      </c>
      <c r="V82" s="261"/>
      <c r="W82" s="24"/>
      <c r="X82" s="259">
        <v>0</v>
      </c>
      <c r="Y82" s="261"/>
      <c r="Z82" s="396"/>
      <c r="AA82" s="259">
        <v>0</v>
      </c>
      <c r="AB82" s="261"/>
      <c r="AC82" s="24"/>
      <c r="AD82" s="259">
        <v>0</v>
      </c>
      <c r="AE82" s="261"/>
      <c r="AF82" s="24"/>
      <c r="AG82" s="24"/>
      <c r="AH82" s="24"/>
      <c r="AI82" s="24"/>
      <c r="AJ82" s="24"/>
      <c r="AK82" s="24"/>
      <c r="AL82" s="259">
        <f t="shared" si="64"/>
        <v>0</v>
      </c>
      <c r="AM82" s="260">
        <f t="shared" si="56"/>
        <v>0</v>
      </c>
      <c r="AN82" s="261">
        <f t="shared" si="61"/>
        <v>0</v>
      </c>
      <c r="BA82" s="259">
        <v>0</v>
      </c>
      <c r="BB82" s="261"/>
      <c r="BC82" s="618"/>
      <c r="BD82" s="259">
        <v>0</v>
      </c>
      <c r="BE82" s="261"/>
      <c r="BF82" s="24"/>
      <c r="BG82" s="259">
        <v>0</v>
      </c>
      <c r="BH82" s="261"/>
      <c r="BI82" s="24"/>
      <c r="BJ82" s="259">
        <f t="shared" si="62"/>
        <v>0</v>
      </c>
      <c r="BK82" s="260">
        <f t="shared" si="62"/>
        <v>0</v>
      </c>
      <c r="BL82" s="261">
        <f t="shared" si="63"/>
        <v>0</v>
      </c>
      <c r="BM82" s="24"/>
      <c r="BN82" s="24"/>
    </row>
    <row r="83" spans="1:66" ht="16.5" thickBot="1">
      <c r="A83" s="20"/>
      <c r="C83" s="2"/>
      <c r="D83" s="2"/>
      <c r="E83" s="24"/>
      <c r="F83" s="2"/>
      <c r="G83" s="2"/>
      <c r="H83" s="24"/>
      <c r="I83" s="2"/>
      <c r="J83" s="2"/>
      <c r="K83" s="24"/>
      <c r="L83" s="2"/>
      <c r="M83" s="2"/>
      <c r="N83" s="24"/>
      <c r="O83" s="2"/>
      <c r="P83" s="2"/>
      <c r="Q83" s="24"/>
      <c r="R83" s="2"/>
      <c r="S83" s="2"/>
      <c r="T83" s="24"/>
      <c r="U83" s="2"/>
      <c r="V83" s="2"/>
      <c r="W83" s="24"/>
      <c r="Y83" s="2"/>
      <c r="Z83" s="2"/>
      <c r="AA83" s="2"/>
      <c r="AB83" s="2"/>
      <c r="AC83" s="24"/>
      <c r="AD83" s="2"/>
      <c r="AE83" s="2"/>
      <c r="AF83" s="24"/>
      <c r="AG83" s="24"/>
      <c r="AH83" s="24"/>
      <c r="AI83" s="24"/>
      <c r="AJ83" s="24"/>
      <c r="AK83" s="24"/>
      <c r="AL83" s="2"/>
      <c r="AM83" s="467"/>
      <c r="AN83" s="2"/>
      <c r="BA83" s="2"/>
      <c r="BB83" s="2"/>
      <c r="BC83" s="618"/>
      <c r="BD83" s="2"/>
      <c r="BE83" s="2"/>
      <c r="BF83" s="24"/>
      <c r="BG83" s="2"/>
      <c r="BH83" s="2"/>
      <c r="BI83" s="24"/>
      <c r="BJ83" s="618"/>
      <c r="BK83" s="717"/>
      <c r="BL83" s="2"/>
      <c r="BM83" s="24"/>
      <c r="BN83" s="24"/>
    </row>
    <row r="84" spans="1:66">
      <c r="A84" s="87"/>
      <c r="B84" s="84" t="s">
        <v>19</v>
      </c>
      <c r="C84" s="254"/>
      <c r="D84" s="255"/>
      <c r="E84" s="24"/>
      <c r="F84" s="254"/>
      <c r="G84" s="256"/>
      <c r="H84" s="24"/>
      <c r="I84" s="254"/>
      <c r="J84" s="256"/>
      <c r="K84" s="24"/>
      <c r="L84" s="254"/>
      <c r="M84" s="256"/>
      <c r="N84" s="24"/>
      <c r="O84" s="254"/>
      <c r="P84" s="256"/>
      <c r="Q84" s="24"/>
      <c r="R84" s="254"/>
      <c r="S84" s="256"/>
      <c r="T84" s="24"/>
      <c r="U84" s="254"/>
      <c r="V84" s="256"/>
      <c r="W84" s="24"/>
      <c r="X84" s="254"/>
      <c r="Y84" s="256"/>
      <c r="Z84" s="133"/>
      <c r="AA84" s="254"/>
      <c r="AB84" s="256"/>
      <c r="AC84" s="24"/>
      <c r="AD84" s="254"/>
      <c r="AE84" s="256"/>
      <c r="AF84" s="24"/>
      <c r="AG84" s="24"/>
      <c r="AH84" s="24"/>
      <c r="AI84" s="24"/>
      <c r="AJ84" s="24"/>
      <c r="AK84" s="24"/>
      <c r="AL84" s="254">
        <f>SUM(C84,F84,I84,L84,O84,R84,U84,X84,AA84,AD84)</f>
        <v>0</v>
      </c>
      <c r="AM84" s="255">
        <f t="shared" ref="AM84:AM86" si="65">SUM(D84,G84,J84,M84,P84,S84,V84,Y84,AB84,AE84)</f>
        <v>0</v>
      </c>
      <c r="AN84" s="256">
        <f t="shared" ref="AN84:AN86" si="66">SUM(AL84:AM84)</f>
        <v>0</v>
      </c>
      <c r="BA84" s="254"/>
      <c r="BB84" s="256"/>
      <c r="BC84" s="618"/>
      <c r="BD84" s="254"/>
      <c r="BE84" s="256"/>
      <c r="BF84" s="24"/>
      <c r="BG84" s="254"/>
      <c r="BH84" s="256"/>
      <c r="BI84" s="24"/>
      <c r="BJ84" s="254">
        <f t="shared" ref="BJ84:BK86" si="67">SUM(AF84,AI84,AL84,AO84,AR84,AU84,AX84,BA84,BD84,BG84)</f>
        <v>0</v>
      </c>
      <c r="BK84" s="255">
        <f t="shared" si="67"/>
        <v>0</v>
      </c>
      <c r="BL84" s="256">
        <f t="shared" ref="BL84:BL86" si="68">SUM(BJ84:BK84)</f>
        <v>0</v>
      </c>
      <c r="BM84" s="24"/>
      <c r="BN84" s="24"/>
    </row>
    <row r="85" spans="1:66">
      <c r="A85" s="82"/>
      <c r="B85" s="85" t="s">
        <v>21</v>
      </c>
      <c r="C85" s="257"/>
      <c r="D85" s="15"/>
      <c r="E85" s="24"/>
      <c r="F85" s="257"/>
      <c r="G85" s="258"/>
      <c r="H85" s="24"/>
      <c r="I85" s="257"/>
      <c r="J85" s="258"/>
      <c r="K85" s="24"/>
      <c r="L85" s="257"/>
      <c r="M85" s="258"/>
      <c r="N85" s="24"/>
      <c r="O85" s="257"/>
      <c r="P85" s="258"/>
      <c r="Q85" s="24"/>
      <c r="R85" s="257"/>
      <c r="S85" s="258"/>
      <c r="T85" s="24"/>
      <c r="U85" s="257"/>
      <c r="V85" s="258"/>
      <c r="W85" s="24"/>
      <c r="X85" s="257"/>
      <c r="Y85" s="258"/>
      <c r="Z85" s="395"/>
      <c r="AA85" s="257"/>
      <c r="AB85" s="258"/>
      <c r="AC85" s="24"/>
      <c r="AD85" s="257"/>
      <c r="AE85" s="258"/>
      <c r="AF85" s="24"/>
      <c r="AG85" s="24"/>
      <c r="AH85" s="24"/>
      <c r="AI85" s="24"/>
      <c r="AJ85" s="24"/>
      <c r="AK85" s="24"/>
      <c r="AL85" s="257">
        <f t="shared" ref="AL85:AL86" si="69">SUM(C85,F85,I85,L85,O85,R85,U85,X85,AA85,AD85)</f>
        <v>0</v>
      </c>
      <c r="AM85" s="15">
        <f t="shared" si="65"/>
        <v>0</v>
      </c>
      <c r="AN85" s="258">
        <f t="shared" si="66"/>
        <v>0</v>
      </c>
      <c r="BA85" s="257"/>
      <c r="BB85" s="258"/>
      <c r="BC85" s="618"/>
      <c r="BD85" s="257"/>
      <c r="BE85" s="258"/>
      <c r="BF85" s="24"/>
      <c r="BG85" s="257"/>
      <c r="BH85" s="258"/>
      <c r="BI85" s="24"/>
      <c r="BJ85" s="257">
        <f t="shared" si="67"/>
        <v>0</v>
      </c>
      <c r="BK85" s="15">
        <f t="shared" si="67"/>
        <v>0</v>
      </c>
      <c r="BL85" s="258">
        <f t="shared" si="68"/>
        <v>0</v>
      </c>
      <c r="BM85" s="24"/>
      <c r="BN85" s="24"/>
    </row>
    <row r="86" spans="1:66" ht="16.5" thickBot="1">
      <c r="A86" s="83"/>
      <c r="B86" s="86" t="s">
        <v>22</v>
      </c>
      <c r="C86" s="259"/>
      <c r="D86" s="260"/>
      <c r="E86" s="24"/>
      <c r="F86" s="259"/>
      <c r="G86" s="261"/>
      <c r="H86" s="24"/>
      <c r="I86" s="259"/>
      <c r="J86" s="261"/>
      <c r="K86" s="24"/>
      <c r="L86" s="259"/>
      <c r="M86" s="261"/>
      <c r="N86" s="24"/>
      <c r="O86" s="259"/>
      <c r="P86" s="261"/>
      <c r="Q86" s="24"/>
      <c r="R86" s="259"/>
      <c r="S86" s="261"/>
      <c r="T86" s="24"/>
      <c r="U86" s="259"/>
      <c r="V86" s="261"/>
      <c r="W86" s="24"/>
      <c r="X86" s="259"/>
      <c r="Y86" s="261"/>
      <c r="Z86" s="396"/>
      <c r="AA86" s="259"/>
      <c r="AB86" s="261"/>
      <c r="AC86" s="24"/>
      <c r="AD86" s="259"/>
      <c r="AE86" s="261"/>
      <c r="AF86" s="24"/>
      <c r="AG86" s="24"/>
      <c r="AH86" s="24"/>
      <c r="AI86" s="24"/>
      <c r="AJ86" s="24"/>
      <c r="AK86" s="24"/>
      <c r="AL86" s="259">
        <f t="shared" si="69"/>
        <v>0</v>
      </c>
      <c r="AM86" s="260">
        <f t="shared" si="65"/>
        <v>0</v>
      </c>
      <c r="AN86" s="261">
        <f t="shared" si="66"/>
        <v>0</v>
      </c>
      <c r="BA86" s="259"/>
      <c r="BB86" s="261"/>
      <c r="BC86" s="618"/>
      <c r="BD86" s="259"/>
      <c r="BE86" s="261"/>
      <c r="BF86" s="24"/>
      <c r="BG86" s="259"/>
      <c r="BH86" s="261"/>
      <c r="BI86" s="24"/>
      <c r="BJ86" s="259">
        <f t="shared" si="67"/>
        <v>0</v>
      </c>
      <c r="BK86" s="260">
        <f t="shared" si="67"/>
        <v>0</v>
      </c>
      <c r="BL86" s="261">
        <f t="shared" si="68"/>
        <v>0</v>
      </c>
      <c r="BM86" s="24"/>
      <c r="BN86" s="24"/>
    </row>
    <row r="87" spans="1:66" ht="16.5" thickBot="1">
      <c r="A87" s="20"/>
      <c r="C87" s="2"/>
      <c r="D87" s="2"/>
      <c r="E87" s="24"/>
      <c r="F87" s="2"/>
      <c r="G87" s="2"/>
      <c r="H87" s="24"/>
      <c r="I87" s="2"/>
      <c r="J87" s="2"/>
      <c r="K87" s="24"/>
      <c r="L87" s="2"/>
      <c r="M87" s="2"/>
      <c r="N87" s="24"/>
      <c r="O87" s="2"/>
      <c r="P87" s="2"/>
      <c r="Q87" s="24"/>
      <c r="R87" s="2"/>
      <c r="S87" s="2"/>
      <c r="T87" s="24"/>
      <c r="U87" s="2"/>
      <c r="V87" s="2"/>
      <c r="W87" s="24"/>
      <c r="Y87" s="2"/>
      <c r="Z87" s="2"/>
      <c r="AA87" s="2"/>
      <c r="AB87" s="2"/>
      <c r="AC87" s="24"/>
      <c r="AD87" s="2"/>
      <c r="AE87" s="2"/>
      <c r="AF87" s="24"/>
      <c r="AG87" s="24"/>
      <c r="AH87" s="24"/>
      <c r="AI87" s="24"/>
      <c r="AJ87" s="24"/>
      <c r="AK87" s="24"/>
      <c r="AL87" s="2"/>
      <c r="AM87" s="467"/>
      <c r="AN87" s="2"/>
      <c r="BA87" s="2"/>
      <c r="BB87" s="2"/>
      <c r="BC87" s="618"/>
      <c r="BD87" s="2"/>
      <c r="BE87" s="2"/>
      <c r="BF87" s="24"/>
      <c r="BG87" s="2"/>
      <c r="BH87" s="2"/>
      <c r="BI87" s="24"/>
      <c r="BJ87" s="618"/>
      <c r="BK87" s="717"/>
      <c r="BL87" s="2"/>
      <c r="BM87" s="24"/>
      <c r="BN87" s="24"/>
    </row>
    <row r="88" spans="1:66">
      <c r="A88" s="81"/>
      <c r="B88" s="84" t="s">
        <v>19</v>
      </c>
      <c r="C88" s="254"/>
      <c r="D88" s="255"/>
      <c r="E88" s="24"/>
      <c r="F88" s="254"/>
      <c r="G88" s="256"/>
      <c r="H88" s="24"/>
      <c r="I88" s="254"/>
      <c r="J88" s="256"/>
      <c r="K88" s="24"/>
      <c r="L88" s="254"/>
      <c r="M88" s="256"/>
      <c r="N88" s="24"/>
      <c r="O88" s="254"/>
      <c r="P88" s="256"/>
      <c r="Q88" s="24"/>
      <c r="R88" s="254"/>
      <c r="S88" s="256"/>
      <c r="T88" s="24"/>
      <c r="U88" s="254"/>
      <c r="V88" s="256"/>
      <c r="W88" s="24"/>
      <c r="X88" s="254"/>
      <c r="Y88" s="256"/>
      <c r="Z88" s="133"/>
      <c r="AA88" s="254"/>
      <c r="AB88" s="256"/>
      <c r="AC88" s="24"/>
      <c r="AD88" s="254"/>
      <c r="AE88" s="256"/>
      <c r="AF88" s="24"/>
      <c r="AG88" s="24"/>
      <c r="AH88" s="24"/>
      <c r="AI88" s="24"/>
      <c r="AJ88" s="24"/>
      <c r="AK88" s="24"/>
      <c r="AL88" s="254">
        <f>SUM(C88,F88,I88,L88,O88,R88,U88,X88,AA88,AD88)</f>
        <v>0</v>
      </c>
      <c r="AM88" s="255">
        <f t="shared" ref="AM88:AM90" si="70">SUM(D88,G88,J88,M88,P88,S88,V88,Y88,AB88,AE88)</f>
        <v>0</v>
      </c>
      <c r="AN88" s="256">
        <f>SUM(AL88:AM88)</f>
        <v>0</v>
      </c>
      <c r="BA88" s="254"/>
      <c r="BB88" s="256"/>
      <c r="BC88" s="618"/>
      <c r="BD88" s="254"/>
      <c r="BE88" s="256"/>
      <c r="BF88" s="24"/>
      <c r="BG88" s="254"/>
      <c r="BH88" s="256"/>
      <c r="BI88" s="24"/>
      <c r="BJ88" s="254">
        <f t="shared" ref="BJ88:BK90" si="71">SUM(AF88,AI88,AL88,AO88,AR88,AU88,AX88,BA88,BD88,BG88)</f>
        <v>0</v>
      </c>
      <c r="BK88" s="255">
        <f t="shared" si="71"/>
        <v>0</v>
      </c>
      <c r="BL88" s="256">
        <f>SUM(BJ88:BK88)</f>
        <v>0</v>
      </c>
      <c r="BM88" s="24"/>
      <c r="BN88" s="24"/>
    </row>
    <row r="89" spans="1:66">
      <c r="A89" s="82"/>
      <c r="B89" s="85" t="s">
        <v>21</v>
      </c>
      <c r="C89" s="257"/>
      <c r="D89" s="15"/>
      <c r="E89" s="24"/>
      <c r="F89" s="257"/>
      <c r="G89" s="258"/>
      <c r="H89" s="24"/>
      <c r="I89" s="257"/>
      <c r="J89" s="258"/>
      <c r="K89" s="24"/>
      <c r="L89" s="257"/>
      <c r="M89" s="258"/>
      <c r="N89" s="24"/>
      <c r="O89" s="257"/>
      <c r="P89" s="258"/>
      <c r="Q89" s="24"/>
      <c r="R89" s="257"/>
      <c r="S89" s="258"/>
      <c r="T89" s="24"/>
      <c r="U89" s="257"/>
      <c r="V89" s="258"/>
      <c r="W89" s="24"/>
      <c r="X89" s="257"/>
      <c r="Y89" s="258"/>
      <c r="Z89" s="395"/>
      <c r="AA89" s="257"/>
      <c r="AB89" s="258"/>
      <c r="AC89" s="24"/>
      <c r="AD89" s="257"/>
      <c r="AE89" s="258"/>
      <c r="AF89" s="24"/>
      <c r="AG89" s="24"/>
      <c r="AH89" s="24"/>
      <c r="AI89" s="24"/>
      <c r="AJ89" s="24"/>
      <c r="AK89" s="24"/>
      <c r="AL89" s="257">
        <f t="shared" ref="AL89:AL90" si="72">SUM(C89,F89,I89,L89,O89,R89,U89,X89,AA89,AD89)</f>
        <v>0</v>
      </c>
      <c r="AM89" s="15">
        <f t="shared" si="70"/>
        <v>0</v>
      </c>
      <c r="AN89" s="258">
        <f t="shared" ref="AN89:AN90" si="73">SUM(AL89:AM89)</f>
        <v>0</v>
      </c>
      <c r="BA89" s="257"/>
      <c r="BB89" s="258"/>
      <c r="BC89" s="618"/>
      <c r="BD89" s="257"/>
      <c r="BE89" s="258"/>
      <c r="BF89" s="24"/>
      <c r="BG89" s="257"/>
      <c r="BH89" s="258"/>
      <c r="BI89" s="24"/>
      <c r="BJ89" s="257">
        <f t="shared" si="71"/>
        <v>0</v>
      </c>
      <c r="BK89" s="15">
        <f t="shared" si="71"/>
        <v>0</v>
      </c>
      <c r="BL89" s="258">
        <f t="shared" ref="BL89:BL90" si="74">SUM(BJ89:BK89)</f>
        <v>0</v>
      </c>
      <c r="BM89" s="24"/>
      <c r="BN89" s="24"/>
    </row>
    <row r="90" spans="1:66" ht="16.5" thickBot="1">
      <c r="A90" s="83"/>
      <c r="B90" s="86" t="s">
        <v>22</v>
      </c>
      <c r="C90" s="259"/>
      <c r="D90" s="260"/>
      <c r="E90" s="24"/>
      <c r="F90" s="259"/>
      <c r="G90" s="261"/>
      <c r="H90" s="24"/>
      <c r="I90" s="259"/>
      <c r="J90" s="261"/>
      <c r="K90" s="24"/>
      <c r="L90" s="259"/>
      <c r="M90" s="261"/>
      <c r="N90" s="24"/>
      <c r="O90" s="259"/>
      <c r="P90" s="261"/>
      <c r="Q90" s="24"/>
      <c r="R90" s="259"/>
      <c r="S90" s="261"/>
      <c r="T90" s="24"/>
      <c r="U90" s="259"/>
      <c r="V90" s="261"/>
      <c r="W90" s="24"/>
      <c r="X90" s="259"/>
      <c r="Y90" s="261"/>
      <c r="Z90" s="396"/>
      <c r="AA90" s="259"/>
      <c r="AB90" s="261"/>
      <c r="AC90" s="24"/>
      <c r="AD90" s="259"/>
      <c r="AE90" s="261"/>
      <c r="AF90" s="24"/>
      <c r="AG90" s="24"/>
      <c r="AH90" s="24"/>
      <c r="AI90" s="24"/>
      <c r="AJ90" s="24"/>
      <c r="AK90" s="24"/>
      <c r="AL90" s="259">
        <f t="shared" si="72"/>
        <v>0</v>
      </c>
      <c r="AM90" s="260">
        <f t="shared" si="70"/>
        <v>0</v>
      </c>
      <c r="AN90" s="261">
        <f t="shared" si="73"/>
        <v>0</v>
      </c>
      <c r="BA90" s="259"/>
      <c r="BB90" s="261"/>
      <c r="BC90" s="618"/>
      <c r="BD90" s="259"/>
      <c r="BE90" s="261"/>
      <c r="BF90" s="24"/>
      <c r="BG90" s="259"/>
      <c r="BH90" s="261"/>
      <c r="BI90" s="24"/>
      <c r="BJ90" s="259">
        <f t="shared" si="71"/>
        <v>0</v>
      </c>
      <c r="BK90" s="260">
        <f t="shared" si="71"/>
        <v>0</v>
      </c>
      <c r="BL90" s="261">
        <f t="shared" si="74"/>
        <v>0</v>
      </c>
      <c r="BM90" s="24"/>
      <c r="BN90" s="24"/>
    </row>
    <row r="91" spans="1:66" ht="16.5" thickBot="1">
      <c r="A91" s="20"/>
      <c r="C91" s="2"/>
      <c r="D91" s="2"/>
      <c r="E91" s="24"/>
      <c r="F91" s="2"/>
      <c r="G91" s="2"/>
      <c r="H91" s="24"/>
      <c r="I91" s="2"/>
      <c r="J91" s="2"/>
      <c r="K91" s="24"/>
      <c r="L91" s="2"/>
      <c r="M91" s="2"/>
      <c r="N91" s="24"/>
      <c r="O91" s="2"/>
      <c r="P91" s="2"/>
      <c r="Q91" s="24"/>
      <c r="R91" s="2"/>
      <c r="S91" s="2"/>
      <c r="T91" s="24"/>
      <c r="U91" s="2"/>
      <c r="V91" s="2"/>
      <c r="W91" s="24"/>
      <c r="Y91" s="2"/>
      <c r="Z91" s="2"/>
      <c r="AA91" s="2"/>
      <c r="AB91" s="2"/>
      <c r="AC91" s="24"/>
      <c r="AD91" s="2"/>
      <c r="AE91" s="2"/>
      <c r="AF91" s="24"/>
      <c r="AG91" s="24"/>
      <c r="AH91" s="24"/>
      <c r="AI91" s="24"/>
      <c r="AJ91" s="24"/>
      <c r="AK91" s="24"/>
      <c r="AL91" s="2"/>
      <c r="AM91" s="467"/>
      <c r="AN91" s="2"/>
      <c r="BA91" s="2"/>
      <c r="BB91" s="2"/>
      <c r="BC91" s="618"/>
      <c r="BD91" s="2"/>
      <c r="BE91" s="2"/>
      <c r="BF91" s="24"/>
      <c r="BG91" s="2"/>
      <c r="BH91" s="2"/>
      <c r="BI91" s="24"/>
      <c r="BJ91" s="618"/>
      <c r="BK91" s="717"/>
      <c r="BL91" s="2"/>
      <c r="BM91" s="24"/>
      <c r="BN91" s="24"/>
    </row>
    <row r="92" spans="1:66">
      <c r="A92" s="81"/>
      <c r="B92" s="84" t="s">
        <v>19</v>
      </c>
      <c r="C92" s="254"/>
      <c r="D92" s="255"/>
      <c r="E92" s="24"/>
      <c r="F92" s="254"/>
      <c r="G92" s="256"/>
      <c r="H92" s="24"/>
      <c r="I92" s="254"/>
      <c r="J92" s="256"/>
      <c r="K92" s="24"/>
      <c r="L92" s="254"/>
      <c r="M92" s="256"/>
      <c r="N92" s="24"/>
      <c r="O92" s="254"/>
      <c r="P92" s="256"/>
      <c r="Q92" s="24"/>
      <c r="R92" s="254"/>
      <c r="S92" s="256"/>
      <c r="T92" s="24"/>
      <c r="U92" s="254"/>
      <c r="V92" s="256"/>
      <c r="W92" s="24"/>
      <c r="X92" s="254"/>
      <c r="Y92" s="256"/>
      <c r="Z92" s="133"/>
      <c r="AA92" s="254"/>
      <c r="AB92" s="256"/>
      <c r="AC92" s="24"/>
      <c r="AD92" s="254"/>
      <c r="AE92" s="256"/>
      <c r="AF92" s="24"/>
      <c r="AG92" s="24"/>
      <c r="AH92" s="24"/>
      <c r="AI92" s="24"/>
      <c r="AJ92" s="24"/>
      <c r="AK92" s="24"/>
      <c r="AL92" s="254">
        <f>SUM(C92,F92,I92,L92,O92,R92,U92,X92,AA92,AD92)</f>
        <v>0</v>
      </c>
      <c r="AM92" s="255">
        <f t="shared" ref="AM92:AM94" si="75">SUM(D92,G92,J92,M92,P92,S92,V92,Y92,AB92,AE92)</f>
        <v>0</v>
      </c>
      <c r="AN92" s="256">
        <f t="shared" ref="AN92:AN94" si="76">SUM(AL92:AM92)</f>
        <v>0</v>
      </c>
      <c r="BA92" s="254"/>
      <c r="BB92" s="256"/>
      <c r="BC92" s="618"/>
      <c r="BD92" s="254"/>
      <c r="BE92" s="256"/>
      <c r="BF92" s="24"/>
      <c r="BG92" s="254"/>
      <c r="BH92" s="256"/>
      <c r="BI92" s="24"/>
      <c r="BJ92" s="254">
        <f t="shared" ref="BJ92:BK94" si="77">SUM(AF92,AI92,AL92,AO92,AR92,AU92,AX92,BA92,BD92,BG92)</f>
        <v>0</v>
      </c>
      <c r="BK92" s="255">
        <f t="shared" si="77"/>
        <v>0</v>
      </c>
      <c r="BL92" s="256">
        <f t="shared" ref="BL92:BL94" si="78">SUM(BJ92:BK92)</f>
        <v>0</v>
      </c>
      <c r="BM92" s="24"/>
      <c r="BN92" s="24"/>
    </row>
    <row r="93" spans="1:66">
      <c r="A93" s="82"/>
      <c r="B93" s="85" t="s">
        <v>21</v>
      </c>
      <c r="C93" s="257"/>
      <c r="D93" s="15"/>
      <c r="E93" s="24"/>
      <c r="F93" s="257"/>
      <c r="G93" s="258"/>
      <c r="H93" s="24"/>
      <c r="I93" s="257"/>
      <c r="J93" s="258"/>
      <c r="K93" s="24"/>
      <c r="L93" s="257"/>
      <c r="M93" s="258"/>
      <c r="N93" s="24"/>
      <c r="O93" s="257"/>
      <c r="P93" s="258"/>
      <c r="Q93" s="24"/>
      <c r="R93" s="257"/>
      <c r="S93" s="258"/>
      <c r="T93" s="24"/>
      <c r="U93" s="257"/>
      <c r="V93" s="258"/>
      <c r="W93" s="24"/>
      <c r="X93" s="257"/>
      <c r="Y93" s="258"/>
      <c r="Z93" s="395"/>
      <c r="AA93" s="257"/>
      <c r="AB93" s="258"/>
      <c r="AC93" s="24"/>
      <c r="AD93" s="257"/>
      <c r="AE93" s="258"/>
      <c r="AF93" s="24"/>
      <c r="AG93" s="24"/>
      <c r="AH93" s="24"/>
      <c r="AI93" s="24"/>
      <c r="AJ93" s="24"/>
      <c r="AK93" s="24"/>
      <c r="AL93" s="257">
        <f t="shared" ref="AL93:AL94" si="79">SUM(C93,F93,I93,L93,O93,R93,U93,X93,AA93,AD93)</f>
        <v>0</v>
      </c>
      <c r="AM93" s="15">
        <f t="shared" si="75"/>
        <v>0</v>
      </c>
      <c r="AN93" s="258">
        <f t="shared" si="76"/>
        <v>0</v>
      </c>
      <c r="BA93" s="257"/>
      <c r="BB93" s="258"/>
      <c r="BC93" s="618"/>
      <c r="BD93" s="257"/>
      <c r="BE93" s="258"/>
      <c r="BF93" s="24"/>
      <c r="BG93" s="257"/>
      <c r="BH93" s="258"/>
      <c r="BI93" s="24"/>
      <c r="BJ93" s="257">
        <f t="shared" si="77"/>
        <v>0</v>
      </c>
      <c r="BK93" s="15">
        <f t="shared" si="77"/>
        <v>0</v>
      </c>
      <c r="BL93" s="258">
        <f t="shared" si="78"/>
        <v>0</v>
      </c>
      <c r="BM93" s="24"/>
      <c r="BN93" s="24"/>
    </row>
    <row r="94" spans="1:66" ht="16.5" thickBot="1">
      <c r="A94" s="83"/>
      <c r="B94" s="86" t="s">
        <v>22</v>
      </c>
      <c r="C94" s="259"/>
      <c r="D94" s="260"/>
      <c r="E94" s="24"/>
      <c r="F94" s="259"/>
      <c r="G94" s="261"/>
      <c r="H94" s="24"/>
      <c r="I94" s="259"/>
      <c r="J94" s="261"/>
      <c r="K94" s="24"/>
      <c r="L94" s="259"/>
      <c r="M94" s="261"/>
      <c r="N94" s="24"/>
      <c r="O94" s="259"/>
      <c r="P94" s="261"/>
      <c r="Q94" s="24"/>
      <c r="R94" s="259"/>
      <c r="S94" s="261"/>
      <c r="T94" s="24"/>
      <c r="U94" s="259"/>
      <c r="V94" s="261"/>
      <c r="W94" s="24"/>
      <c r="X94" s="259"/>
      <c r="Y94" s="261"/>
      <c r="Z94" s="396"/>
      <c r="AA94" s="259"/>
      <c r="AB94" s="261"/>
      <c r="AC94" s="24"/>
      <c r="AD94" s="259"/>
      <c r="AE94" s="261"/>
      <c r="AF94" s="24"/>
      <c r="AG94" s="24"/>
      <c r="AH94" s="24"/>
      <c r="AI94" s="24"/>
      <c r="AJ94" s="24"/>
      <c r="AK94" s="24"/>
      <c r="AL94" s="259">
        <f t="shared" si="79"/>
        <v>0</v>
      </c>
      <c r="AM94" s="260">
        <f t="shared" si="75"/>
        <v>0</v>
      </c>
      <c r="AN94" s="261">
        <f t="shared" si="76"/>
        <v>0</v>
      </c>
      <c r="BA94" s="259"/>
      <c r="BB94" s="261"/>
      <c r="BC94" s="618"/>
      <c r="BD94" s="259"/>
      <c r="BE94" s="261"/>
      <c r="BF94" s="24"/>
      <c r="BG94" s="259"/>
      <c r="BH94" s="261"/>
      <c r="BI94" s="24"/>
      <c r="BJ94" s="259">
        <f t="shared" si="77"/>
        <v>0</v>
      </c>
      <c r="BK94" s="260">
        <f t="shared" si="77"/>
        <v>0</v>
      </c>
      <c r="BL94" s="261">
        <f t="shared" si="78"/>
        <v>0</v>
      </c>
      <c r="BM94" s="24"/>
      <c r="BN94" s="24"/>
    </row>
    <row r="95" spans="1:66" ht="16.5" thickBot="1">
      <c r="A95" s="20"/>
      <c r="C95" s="2"/>
      <c r="D95" s="2"/>
      <c r="E95" s="24"/>
      <c r="F95" s="2"/>
      <c r="G95" s="2"/>
      <c r="H95" s="24"/>
      <c r="I95" s="2"/>
      <c r="J95" s="2"/>
      <c r="K95" s="24"/>
      <c r="L95" s="2"/>
      <c r="M95" s="2"/>
      <c r="N95" s="24"/>
      <c r="O95" s="2"/>
      <c r="P95" s="2"/>
      <c r="Q95" s="24"/>
      <c r="R95" s="2"/>
      <c r="S95" s="2"/>
      <c r="T95" s="24"/>
      <c r="U95" s="2"/>
      <c r="V95" s="2"/>
      <c r="W95" s="24"/>
      <c r="Y95" s="2"/>
      <c r="Z95" s="2"/>
      <c r="AA95" s="2"/>
      <c r="AB95" s="2"/>
      <c r="AC95" s="24"/>
      <c r="AD95" s="2"/>
      <c r="AE95" s="2"/>
      <c r="AF95" s="24"/>
      <c r="AG95" s="24"/>
      <c r="AH95" s="24"/>
      <c r="AI95" s="24"/>
      <c r="AJ95" s="24"/>
      <c r="AK95" s="24"/>
      <c r="AL95" s="2"/>
      <c r="AM95" s="467"/>
      <c r="AN95" s="2"/>
      <c r="BA95" s="2"/>
      <c r="BB95" s="2"/>
      <c r="BC95" s="618"/>
      <c r="BD95" s="2"/>
      <c r="BE95" s="2"/>
      <c r="BF95" s="24"/>
      <c r="BG95" s="2"/>
      <c r="BH95" s="2"/>
      <c r="BI95" s="24"/>
      <c r="BJ95" s="618"/>
      <c r="BK95" s="717"/>
      <c r="BL95" s="2"/>
      <c r="BM95" s="24"/>
      <c r="BN95" s="24"/>
    </row>
    <row r="96" spans="1:66">
      <c r="A96" s="87"/>
      <c r="B96" s="84" t="s">
        <v>19</v>
      </c>
      <c r="C96" s="254"/>
      <c r="D96" s="255"/>
      <c r="E96" s="24"/>
      <c r="F96" s="254"/>
      <c r="G96" s="256"/>
      <c r="H96" s="24"/>
      <c r="I96" s="254"/>
      <c r="J96" s="256"/>
      <c r="K96" s="24"/>
      <c r="L96" s="254"/>
      <c r="M96" s="256"/>
      <c r="N96" s="24"/>
      <c r="O96" s="254"/>
      <c r="P96" s="256"/>
      <c r="Q96" s="24"/>
      <c r="R96" s="254"/>
      <c r="S96" s="256"/>
      <c r="T96" s="24"/>
      <c r="U96" s="254"/>
      <c r="V96" s="256"/>
      <c r="W96" s="24"/>
      <c r="X96" s="254"/>
      <c r="Y96" s="256"/>
      <c r="Z96" s="133"/>
      <c r="AA96" s="254"/>
      <c r="AB96" s="256"/>
      <c r="AC96" s="24"/>
      <c r="AD96" s="254"/>
      <c r="AE96" s="256"/>
      <c r="AF96" s="24"/>
      <c r="AG96" s="24"/>
      <c r="AH96" s="24"/>
      <c r="AI96" s="24"/>
      <c r="AJ96" s="24"/>
      <c r="AK96" s="24"/>
      <c r="AL96" s="254">
        <f>SUM(C96,F96,I96,L96,O96,R96,U96,X96,AA96,AD96)</f>
        <v>0</v>
      </c>
      <c r="AM96" s="255">
        <f t="shared" ref="AM96:AM98" si="80">SUM(D96,G96,J96,M96,P96,S96,V96,Y96,AB96,AE96)</f>
        <v>0</v>
      </c>
      <c r="AN96" s="256">
        <f t="shared" ref="AN96:AN98" si="81">SUM(AL96:AM96)</f>
        <v>0</v>
      </c>
      <c r="BA96" s="254"/>
      <c r="BB96" s="256"/>
      <c r="BC96" s="618"/>
      <c r="BD96" s="254"/>
      <c r="BE96" s="256"/>
      <c r="BF96" s="24"/>
      <c r="BG96" s="254"/>
      <c r="BH96" s="256"/>
      <c r="BI96" s="24"/>
      <c r="BJ96" s="254">
        <f t="shared" ref="BJ96:BK98" si="82">SUM(AF96,AI96,AL96,AO96,AR96,AU96,AX96,BA96,BD96,BG96)</f>
        <v>0</v>
      </c>
      <c r="BK96" s="255">
        <f t="shared" si="82"/>
        <v>0</v>
      </c>
      <c r="BL96" s="256">
        <f t="shared" ref="BL96:BL98" si="83">SUM(BJ96:BK96)</f>
        <v>0</v>
      </c>
      <c r="BM96" s="24"/>
      <c r="BN96" s="24"/>
    </row>
    <row r="97" spans="1:66">
      <c r="A97" s="82"/>
      <c r="B97" s="85" t="s">
        <v>21</v>
      </c>
      <c r="C97" s="257"/>
      <c r="D97" s="15"/>
      <c r="E97" s="24"/>
      <c r="F97" s="257"/>
      <c r="G97" s="258"/>
      <c r="H97" s="24"/>
      <c r="I97" s="257"/>
      <c r="J97" s="258"/>
      <c r="K97" s="24"/>
      <c r="L97" s="257"/>
      <c r="M97" s="258"/>
      <c r="N97" s="24"/>
      <c r="O97" s="257"/>
      <c r="P97" s="258"/>
      <c r="Q97" s="24"/>
      <c r="R97" s="257"/>
      <c r="S97" s="258"/>
      <c r="T97" s="24"/>
      <c r="U97" s="257"/>
      <c r="V97" s="258"/>
      <c r="W97" s="24"/>
      <c r="X97" s="257"/>
      <c r="Y97" s="258"/>
      <c r="Z97" s="395"/>
      <c r="AA97" s="257"/>
      <c r="AB97" s="258"/>
      <c r="AC97" s="24"/>
      <c r="AD97" s="257"/>
      <c r="AE97" s="258"/>
      <c r="AF97" s="24"/>
      <c r="AG97" s="24"/>
      <c r="AH97" s="24"/>
      <c r="AI97" s="24"/>
      <c r="AJ97" s="24"/>
      <c r="AK97" s="24"/>
      <c r="AL97" s="257">
        <f t="shared" ref="AL97:AL98" si="84">SUM(C97,F97,I97,L97,O97,R97,U97,X97,AA97,AD97)</f>
        <v>0</v>
      </c>
      <c r="AM97" s="15">
        <f t="shared" si="80"/>
        <v>0</v>
      </c>
      <c r="AN97" s="258">
        <f t="shared" si="81"/>
        <v>0</v>
      </c>
      <c r="BA97" s="257"/>
      <c r="BB97" s="258"/>
      <c r="BC97" s="618"/>
      <c r="BD97" s="257"/>
      <c r="BE97" s="258"/>
      <c r="BF97" s="24"/>
      <c r="BG97" s="257"/>
      <c r="BH97" s="258"/>
      <c r="BI97" s="24"/>
      <c r="BJ97" s="257">
        <f t="shared" si="82"/>
        <v>0</v>
      </c>
      <c r="BK97" s="15">
        <f t="shared" si="82"/>
        <v>0</v>
      </c>
      <c r="BL97" s="258">
        <f t="shared" si="83"/>
        <v>0</v>
      </c>
      <c r="BM97" s="24"/>
      <c r="BN97" s="24"/>
    </row>
    <row r="98" spans="1:66" ht="16.5" thickBot="1">
      <c r="A98" s="83"/>
      <c r="B98" s="86" t="s">
        <v>22</v>
      </c>
      <c r="C98" s="259"/>
      <c r="D98" s="260"/>
      <c r="E98" s="24"/>
      <c r="F98" s="259"/>
      <c r="G98" s="261"/>
      <c r="H98" s="24"/>
      <c r="I98" s="259"/>
      <c r="J98" s="261"/>
      <c r="K98" s="24"/>
      <c r="L98" s="259"/>
      <c r="M98" s="261"/>
      <c r="N98" s="24"/>
      <c r="O98" s="259"/>
      <c r="P98" s="261"/>
      <c r="Q98" s="24"/>
      <c r="R98" s="259"/>
      <c r="S98" s="261"/>
      <c r="T98" s="24"/>
      <c r="U98" s="259"/>
      <c r="V98" s="261"/>
      <c r="W98" s="24"/>
      <c r="X98" s="259"/>
      <c r="Y98" s="261"/>
      <c r="Z98" s="396"/>
      <c r="AA98" s="259"/>
      <c r="AB98" s="261"/>
      <c r="AC98" s="24"/>
      <c r="AD98" s="259"/>
      <c r="AE98" s="261"/>
      <c r="AF98" s="24"/>
      <c r="AG98" s="24"/>
      <c r="AH98" s="24"/>
      <c r="AI98" s="24"/>
      <c r="AJ98" s="24"/>
      <c r="AK98" s="24"/>
      <c r="AL98" s="259">
        <f t="shared" si="84"/>
        <v>0</v>
      </c>
      <c r="AM98" s="260">
        <f t="shared" si="80"/>
        <v>0</v>
      </c>
      <c r="AN98" s="261">
        <f t="shared" si="81"/>
        <v>0</v>
      </c>
      <c r="BA98" s="259"/>
      <c r="BB98" s="261"/>
      <c r="BC98" s="618"/>
      <c r="BD98" s="259"/>
      <c r="BE98" s="261"/>
      <c r="BF98" s="24"/>
      <c r="BG98" s="259"/>
      <c r="BH98" s="261"/>
      <c r="BI98" s="24"/>
      <c r="BJ98" s="259">
        <f t="shared" si="82"/>
        <v>0</v>
      </c>
      <c r="BK98" s="260">
        <f t="shared" si="82"/>
        <v>0</v>
      </c>
      <c r="BL98" s="261">
        <f t="shared" si="83"/>
        <v>0</v>
      </c>
      <c r="BM98" s="24"/>
      <c r="BN98" s="24"/>
    </row>
    <row r="99" spans="1:66" ht="16.5" thickBot="1">
      <c r="A99" s="20"/>
      <c r="C99" s="2"/>
      <c r="D99" s="2"/>
      <c r="E99" s="24"/>
      <c r="F99" s="2"/>
      <c r="G99" s="2"/>
      <c r="H99" s="24"/>
      <c r="I99" s="2"/>
      <c r="J99" s="2"/>
      <c r="K99" s="24"/>
      <c r="L99" s="2"/>
      <c r="M99" s="2"/>
      <c r="N99" s="24"/>
      <c r="O99" s="2"/>
      <c r="P99" s="2"/>
      <c r="Q99" s="24"/>
      <c r="R99" s="2"/>
      <c r="S99" s="2"/>
      <c r="T99" s="24"/>
      <c r="U99" s="2"/>
      <c r="V99" s="2"/>
      <c r="W99" s="24"/>
      <c r="Y99" s="2"/>
      <c r="Z99" s="2"/>
      <c r="AA99" s="2"/>
      <c r="AB99" s="2"/>
      <c r="AC99" s="24"/>
      <c r="AD99" s="2"/>
      <c r="AE99" s="2"/>
      <c r="AF99" s="24"/>
      <c r="AG99" s="24"/>
      <c r="AH99" s="24"/>
      <c r="AI99" s="24"/>
      <c r="AJ99" s="24"/>
      <c r="AK99" s="24"/>
      <c r="AL99" s="2"/>
      <c r="AM99" s="467"/>
      <c r="AN99" s="2"/>
      <c r="BA99" s="2"/>
      <c r="BB99" s="2"/>
      <c r="BC99" s="618"/>
      <c r="BD99" s="2"/>
      <c r="BE99" s="2"/>
      <c r="BF99" s="24"/>
      <c r="BG99" s="2"/>
      <c r="BH99" s="2"/>
      <c r="BI99" s="24"/>
      <c r="BJ99" s="618"/>
      <c r="BK99" s="717"/>
      <c r="BL99" s="2"/>
      <c r="BM99" s="24"/>
      <c r="BN99" s="24"/>
    </row>
    <row r="100" spans="1:66">
      <c r="A100" s="87"/>
      <c r="B100" s="84" t="s">
        <v>19</v>
      </c>
      <c r="C100" s="254"/>
      <c r="D100" s="255"/>
      <c r="E100" s="24"/>
      <c r="F100" s="254"/>
      <c r="G100" s="256"/>
      <c r="H100" s="24"/>
      <c r="I100" s="254"/>
      <c r="J100" s="256"/>
      <c r="K100" s="24"/>
      <c r="L100" s="254"/>
      <c r="M100" s="256"/>
      <c r="N100" s="24"/>
      <c r="O100" s="254"/>
      <c r="P100" s="256"/>
      <c r="Q100" s="24"/>
      <c r="R100" s="254"/>
      <c r="S100" s="256"/>
      <c r="T100" s="24"/>
      <c r="U100" s="254"/>
      <c r="V100" s="256"/>
      <c r="W100" s="24"/>
      <c r="X100" s="254"/>
      <c r="Y100" s="256"/>
      <c r="Z100" s="133"/>
      <c r="AA100" s="254"/>
      <c r="AB100" s="256"/>
      <c r="AC100" s="24"/>
      <c r="AD100" s="254"/>
      <c r="AE100" s="256"/>
      <c r="AF100" s="24"/>
      <c r="AG100" s="24"/>
      <c r="AH100" s="24"/>
      <c r="AI100" s="24"/>
      <c r="AJ100" s="24"/>
      <c r="AK100" s="24"/>
      <c r="AL100" s="254">
        <f t="shared" ref="AL100:AL102" si="85">C100+F100+I100</f>
        <v>0</v>
      </c>
      <c r="AM100" s="255">
        <f t="shared" ref="AM100:AM102" si="86">SUM(D100,G100,J100,M100,P100,S100,V100,Y100,AB100,AE100)</f>
        <v>0</v>
      </c>
      <c r="AN100" s="256">
        <f t="shared" ref="AN100:AN102" si="87">SUM(AL100:AM100)</f>
        <v>0</v>
      </c>
      <c r="BA100" s="254"/>
      <c r="BB100" s="256"/>
      <c r="BC100" s="618"/>
      <c r="BD100" s="254"/>
      <c r="BE100" s="256"/>
      <c r="BF100" s="24"/>
      <c r="BG100" s="254"/>
      <c r="BH100" s="256"/>
      <c r="BI100" s="24"/>
      <c r="BJ100" s="254">
        <f>AF100+AI100+AL100</f>
        <v>0</v>
      </c>
      <c r="BK100" s="255">
        <f>SUM(AG100,AJ100,AM100,AP100,AS100,AV100,AY100,BB100,BE100,BH100)</f>
        <v>0</v>
      </c>
      <c r="BL100" s="256">
        <f t="shared" ref="BL100:BL102" si="88">SUM(BJ100:BK100)</f>
        <v>0</v>
      </c>
      <c r="BM100" s="24"/>
      <c r="BN100" s="24"/>
    </row>
    <row r="101" spans="1:66">
      <c r="A101" s="82"/>
      <c r="B101" s="85" t="s">
        <v>21</v>
      </c>
      <c r="C101" s="257"/>
      <c r="D101" s="15"/>
      <c r="E101" s="24"/>
      <c r="F101" s="257"/>
      <c r="G101" s="258"/>
      <c r="H101" s="24"/>
      <c r="I101" s="257"/>
      <c r="J101" s="258"/>
      <c r="K101" s="24"/>
      <c r="L101" s="257"/>
      <c r="M101" s="258"/>
      <c r="N101" s="24"/>
      <c r="O101" s="257"/>
      <c r="P101" s="258"/>
      <c r="Q101" s="24"/>
      <c r="R101" s="257"/>
      <c r="S101" s="258"/>
      <c r="T101" s="24"/>
      <c r="U101" s="257"/>
      <c r="V101" s="258"/>
      <c r="W101" s="24"/>
      <c r="X101" s="257"/>
      <c r="Y101" s="258"/>
      <c r="Z101" s="395"/>
      <c r="AA101" s="257"/>
      <c r="AB101" s="258"/>
      <c r="AC101" s="24"/>
      <c r="AD101" s="257"/>
      <c r="AE101" s="258"/>
      <c r="AF101" s="24"/>
      <c r="AG101" s="24"/>
      <c r="AH101" s="24"/>
      <c r="AI101" s="24"/>
      <c r="AJ101" s="24"/>
      <c r="AK101" s="24"/>
      <c r="AL101" s="257">
        <f t="shared" si="85"/>
        <v>0</v>
      </c>
      <c r="AM101" s="15">
        <f t="shared" si="86"/>
        <v>0</v>
      </c>
      <c r="AN101" s="258">
        <f t="shared" si="87"/>
        <v>0</v>
      </c>
      <c r="BA101" s="257"/>
      <c r="BB101" s="258"/>
      <c r="BC101" s="618"/>
      <c r="BD101" s="257"/>
      <c r="BE101" s="258"/>
      <c r="BF101" s="24"/>
      <c r="BG101" s="257"/>
      <c r="BH101" s="258"/>
      <c r="BI101" s="24"/>
      <c r="BJ101" s="257">
        <f>AF101+AI101+AL101</f>
        <v>0</v>
      </c>
      <c r="BK101" s="15">
        <f>SUM(AG101,AJ101,AM101,AP101,AS101,AV101,AY101,BB101,BE101,BH101)</f>
        <v>0</v>
      </c>
      <c r="BL101" s="258">
        <f t="shared" si="88"/>
        <v>0</v>
      </c>
      <c r="BM101" s="24"/>
      <c r="BN101" s="24"/>
    </row>
    <row r="102" spans="1:66" ht="16.5" thickBot="1">
      <c r="A102" s="83"/>
      <c r="B102" s="86" t="s">
        <v>22</v>
      </c>
      <c r="C102" s="259"/>
      <c r="D102" s="260"/>
      <c r="E102" s="24"/>
      <c r="F102" s="259"/>
      <c r="G102" s="261"/>
      <c r="H102" s="24"/>
      <c r="I102" s="259"/>
      <c r="J102" s="261"/>
      <c r="K102" s="24"/>
      <c r="L102" s="259"/>
      <c r="M102" s="261"/>
      <c r="N102" s="24"/>
      <c r="O102" s="259"/>
      <c r="P102" s="261"/>
      <c r="Q102" s="24"/>
      <c r="R102" s="259"/>
      <c r="S102" s="261"/>
      <c r="T102" s="24"/>
      <c r="U102" s="259"/>
      <c r="V102" s="261"/>
      <c r="W102" s="24"/>
      <c r="X102" s="259"/>
      <c r="Y102" s="261"/>
      <c r="Z102" s="396"/>
      <c r="AA102" s="259"/>
      <c r="AB102" s="261"/>
      <c r="AC102" s="24"/>
      <c r="AD102" s="259"/>
      <c r="AE102" s="261"/>
      <c r="AF102" s="24"/>
      <c r="AG102" s="24"/>
      <c r="AH102" s="24"/>
      <c r="AI102" s="24"/>
      <c r="AJ102" s="24"/>
      <c r="AK102" s="24"/>
      <c r="AL102" s="259">
        <f t="shared" si="85"/>
        <v>0</v>
      </c>
      <c r="AM102" s="260">
        <f t="shared" si="86"/>
        <v>0</v>
      </c>
      <c r="AN102" s="261">
        <f t="shared" si="87"/>
        <v>0</v>
      </c>
      <c r="BA102" s="259"/>
      <c r="BB102" s="261"/>
      <c r="BC102" s="618"/>
      <c r="BD102" s="259"/>
      <c r="BE102" s="261"/>
      <c r="BF102" s="24"/>
      <c r="BG102" s="259"/>
      <c r="BH102" s="261"/>
      <c r="BI102" s="24"/>
      <c r="BJ102" s="259">
        <f>AF102+AI102+AL102</f>
        <v>0</v>
      </c>
      <c r="BK102" s="260">
        <f>SUM(AG102,AJ102,AM102,AP102,AS102,AV102,AY102,BB102,BE102,BH102)</f>
        <v>0</v>
      </c>
      <c r="BL102" s="261">
        <f t="shared" si="88"/>
        <v>0</v>
      </c>
      <c r="BM102" s="24"/>
      <c r="BN102" s="24"/>
    </row>
    <row r="103" spans="1:66" ht="16.5" thickBot="1">
      <c r="A103" s="20"/>
      <c r="C103" s="2"/>
      <c r="D103" s="2"/>
      <c r="E103" s="24"/>
      <c r="F103" s="2"/>
      <c r="G103" s="2"/>
      <c r="H103" s="24"/>
      <c r="I103" s="2"/>
      <c r="J103" s="2"/>
      <c r="K103" s="24"/>
      <c r="L103" s="2"/>
      <c r="M103" s="2"/>
      <c r="N103" s="24"/>
      <c r="O103" s="2"/>
      <c r="P103" s="2"/>
      <c r="Q103" s="24"/>
      <c r="R103" s="2"/>
      <c r="S103" s="2"/>
      <c r="T103" s="24"/>
      <c r="U103" s="2"/>
      <c r="V103" s="2"/>
      <c r="W103" s="24"/>
      <c r="Y103" s="2"/>
      <c r="Z103" s="2"/>
      <c r="AA103" s="2"/>
      <c r="AB103" s="2"/>
      <c r="AC103" s="24"/>
      <c r="AD103" s="2"/>
      <c r="AE103" s="2"/>
      <c r="AF103" s="24"/>
      <c r="AG103" s="24"/>
      <c r="AH103" s="24"/>
      <c r="AI103" s="24"/>
      <c r="AJ103" s="24"/>
      <c r="AK103" s="24"/>
      <c r="AL103" s="2"/>
      <c r="AM103" s="467"/>
      <c r="AN103" s="2"/>
      <c r="BA103" s="2"/>
      <c r="BB103" s="2"/>
      <c r="BC103" s="618"/>
      <c r="BD103" s="2"/>
      <c r="BE103" s="2"/>
      <c r="BF103" s="24"/>
      <c r="BG103" s="2"/>
      <c r="BH103" s="2"/>
      <c r="BI103" s="24"/>
      <c r="BJ103" s="618"/>
      <c r="BK103" s="717"/>
      <c r="BL103" s="2"/>
      <c r="BM103" s="24"/>
      <c r="BN103" s="24"/>
    </row>
    <row r="104" spans="1:66">
      <c r="A104" s="81"/>
      <c r="B104" s="84" t="s">
        <v>19</v>
      </c>
      <c r="C104" s="254"/>
      <c r="D104" s="255"/>
      <c r="E104" s="24"/>
      <c r="F104" s="254"/>
      <c r="G104" s="256"/>
      <c r="H104" s="24"/>
      <c r="I104" s="254"/>
      <c r="J104" s="256"/>
      <c r="K104" s="24"/>
      <c r="L104" s="254"/>
      <c r="M104" s="256"/>
      <c r="N104" s="24"/>
      <c r="O104" s="254"/>
      <c r="P104" s="256"/>
      <c r="Q104" s="24"/>
      <c r="R104" s="254"/>
      <c r="S104" s="256"/>
      <c r="T104" s="24"/>
      <c r="U104" s="254"/>
      <c r="V104" s="256"/>
      <c r="W104" s="24"/>
      <c r="X104" s="254"/>
      <c r="Y104" s="256"/>
      <c r="Z104" s="133"/>
      <c r="AA104" s="254"/>
      <c r="AB104" s="256"/>
      <c r="AC104" s="24"/>
      <c r="AD104" s="254"/>
      <c r="AE104" s="256"/>
      <c r="AF104" s="24"/>
      <c r="AG104" s="24"/>
      <c r="AH104" s="24"/>
      <c r="AI104" s="24"/>
      <c r="AJ104" s="24"/>
      <c r="AK104" s="24"/>
      <c r="AL104" s="254">
        <f t="shared" ref="AL104:AL106" si="89">C104+F104+I104</f>
        <v>0</v>
      </c>
      <c r="AM104" s="255">
        <f t="shared" ref="AM104:AM106" si="90">SUM(D104,G104,J104,M104,P104,S104,V104,Y104,AB104,AE104)</f>
        <v>0</v>
      </c>
      <c r="AN104" s="256">
        <f t="shared" ref="AN104:AN106" si="91">SUM(AL104:AM104)</f>
        <v>0</v>
      </c>
      <c r="BA104" s="254"/>
      <c r="BB104" s="256"/>
      <c r="BC104" s="618"/>
      <c r="BD104" s="254"/>
      <c r="BE104" s="256"/>
      <c r="BF104" s="24"/>
      <c r="BG104" s="254"/>
      <c r="BH104" s="256"/>
      <c r="BI104" s="24"/>
      <c r="BJ104" s="254">
        <f>AF104+AI104+AL104</f>
        <v>0</v>
      </c>
      <c r="BK104" s="255">
        <f>SUM(AG104,AJ104,AM104,AP104,AS104,AV104,AY104,BB104,BE104,BH104)</f>
        <v>0</v>
      </c>
      <c r="BL104" s="256">
        <f t="shared" ref="BL104:BL106" si="92">SUM(BJ104:BK104)</f>
        <v>0</v>
      </c>
      <c r="BM104" s="24"/>
      <c r="BN104" s="24"/>
    </row>
    <row r="105" spans="1:66">
      <c r="A105" s="82"/>
      <c r="B105" s="85" t="s">
        <v>21</v>
      </c>
      <c r="C105" s="257"/>
      <c r="D105" s="15"/>
      <c r="E105" s="24"/>
      <c r="F105" s="257"/>
      <c r="G105" s="258"/>
      <c r="H105" s="24"/>
      <c r="I105" s="257"/>
      <c r="J105" s="258"/>
      <c r="K105" s="24"/>
      <c r="L105" s="257"/>
      <c r="M105" s="258"/>
      <c r="N105" s="24"/>
      <c r="O105" s="257"/>
      <c r="P105" s="258"/>
      <c r="Q105" s="24"/>
      <c r="R105" s="257"/>
      <c r="S105" s="258"/>
      <c r="T105" s="24"/>
      <c r="U105" s="257"/>
      <c r="V105" s="258"/>
      <c r="W105" s="24"/>
      <c r="X105" s="257"/>
      <c r="Y105" s="258"/>
      <c r="Z105" s="395"/>
      <c r="AA105" s="257"/>
      <c r="AB105" s="258"/>
      <c r="AC105" s="24"/>
      <c r="AD105" s="257"/>
      <c r="AE105" s="258"/>
      <c r="AF105" s="24"/>
      <c r="AG105" s="24"/>
      <c r="AH105" s="24"/>
      <c r="AI105" s="24"/>
      <c r="AJ105" s="24"/>
      <c r="AK105" s="24"/>
      <c r="AL105" s="257">
        <f t="shared" si="89"/>
        <v>0</v>
      </c>
      <c r="AM105" s="15">
        <f t="shared" si="90"/>
        <v>0</v>
      </c>
      <c r="AN105" s="258">
        <f t="shared" si="91"/>
        <v>0</v>
      </c>
      <c r="BA105" s="257"/>
      <c r="BB105" s="258"/>
      <c r="BC105" s="618"/>
      <c r="BD105" s="257"/>
      <c r="BE105" s="258"/>
      <c r="BF105" s="24"/>
      <c r="BG105" s="257"/>
      <c r="BH105" s="258"/>
      <c r="BI105" s="24"/>
      <c r="BJ105" s="257">
        <f>AF105+AI105+AL105</f>
        <v>0</v>
      </c>
      <c r="BK105" s="15">
        <f>SUM(AG105,AJ105,AM105,AP105,AS105,AV105,AY105,BB105,BE105,BH105)</f>
        <v>0</v>
      </c>
      <c r="BL105" s="258">
        <f t="shared" si="92"/>
        <v>0</v>
      </c>
      <c r="BM105" s="24"/>
      <c r="BN105" s="24"/>
    </row>
    <row r="106" spans="1:66" ht="16.5" thickBot="1">
      <c r="A106" s="83"/>
      <c r="B106" s="86" t="s">
        <v>22</v>
      </c>
      <c r="C106" s="259"/>
      <c r="D106" s="260"/>
      <c r="E106" s="24"/>
      <c r="F106" s="259"/>
      <c r="G106" s="261"/>
      <c r="H106" s="24"/>
      <c r="I106" s="259"/>
      <c r="J106" s="261"/>
      <c r="K106" s="24"/>
      <c r="L106" s="259"/>
      <c r="M106" s="261"/>
      <c r="N106" s="24"/>
      <c r="O106" s="259"/>
      <c r="P106" s="261"/>
      <c r="Q106" s="24"/>
      <c r="R106" s="259"/>
      <c r="S106" s="261"/>
      <c r="T106" s="24"/>
      <c r="U106" s="259"/>
      <c r="V106" s="261"/>
      <c r="W106" s="24"/>
      <c r="X106" s="259"/>
      <c r="Y106" s="261"/>
      <c r="Z106" s="396"/>
      <c r="AA106" s="259"/>
      <c r="AB106" s="261"/>
      <c r="AC106" s="24"/>
      <c r="AD106" s="259"/>
      <c r="AE106" s="261"/>
      <c r="AF106" s="24"/>
      <c r="AG106" s="24"/>
      <c r="AH106" s="24"/>
      <c r="AI106" s="24"/>
      <c r="AJ106" s="24"/>
      <c r="AK106" s="24"/>
      <c r="AL106" s="259">
        <f t="shared" si="89"/>
        <v>0</v>
      </c>
      <c r="AM106" s="260">
        <f t="shared" si="90"/>
        <v>0</v>
      </c>
      <c r="AN106" s="261">
        <f t="shared" si="91"/>
        <v>0</v>
      </c>
      <c r="BA106" s="259"/>
      <c r="BB106" s="261"/>
      <c r="BC106" s="618"/>
      <c r="BD106" s="259"/>
      <c r="BE106" s="261"/>
      <c r="BF106" s="24"/>
      <c r="BG106" s="259"/>
      <c r="BH106" s="261"/>
      <c r="BI106" s="24"/>
      <c r="BJ106" s="259">
        <f>AF106+AI106+AL106</f>
        <v>0</v>
      </c>
      <c r="BK106" s="260">
        <f>SUM(AG106,AJ106,AM106,AP106,AS106,AV106,AY106,BB106,BE106,BH106)</f>
        <v>0</v>
      </c>
      <c r="BL106" s="261">
        <f t="shared" si="92"/>
        <v>0</v>
      </c>
      <c r="BM106" s="24"/>
      <c r="BN106" s="24"/>
    </row>
    <row r="107" spans="1:66" ht="16.5" thickBot="1">
      <c r="A107" s="20"/>
      <c r="C107" s="2"/>
      <c r="D107" s="2"/>
      <c r="E107" s="24"/>
      <c r="F107" s="2"/>
      <c r="G107" s="2"/>
      <c r="H107" s="24"/>
      <c r="I107" s="2"/>
      <c r="J107" s="2"/>
      <c r="K107" s="24"/>
      <c r="L107" s="2"/>
      <c r="M107" s="2"/>
      <c r="N107" s="24"/>
      <c r="O107" s="2"/>
      <c r="P107" s="2"/>
      <c r="Q107" s="24"/>
      <c r="R107" s="2"/>
      <c r="S107" s="2"/>
      <c r="T107" s="24"/>
      <c r="U107" s="2"/>
      <c r="V107" s="2"/>
      <c r="W107" s="24"/>
      <c r="Y107" s="2"/>
      <c r="Z107" s="2"/>
      <c r="AA107" s="2"/>
      <c r="AB107" s="2"/>
      <c r="AC107" s="24"/>
      <c r="AD107" s="2"/>
      <c r="AE107" s="2"/>
      <c r="AF107" s="24"/>
      <c r="AG107" s="24"/>
      <c r="AH107" s="24"/>
      <c r="AI107" s="24"/>
      <c r="AJ107" s="24"/>
      <c r="AK107" s="24"/>
      <c r="AL107" s="2"/>
      <c r="AM107" s="467"/>
      <c r="AN107" s="2"/>
      <c r="BA107" s="2"/>
      <c r="BB107" s="2"/>
      <c r="BC107" s="618"/>
      <c r="BD107" s="2"/>
      <c r="BE107" s="2"/>
      <c r="BF107" s="24"/>
      <c r="BG107" s="2"/>
      <c r="BH107" s="2"/>
      <c r="BI107" s="24"/>
      <c r="BJ107" s="618"/>
      <c r="BK107" s="618"/>
      <c r="BL107" s="2"/>
      <c r="BM107" s="24"/>
      <c r="BN107" s="24"/>
    </row>
    <row r="108" spans="1:66">
      <c r="A108" s="87"/>
      <c r="B108" s="700" t="s">
        <v>19</v>
      </c>
      <c r="C108" s="254">
        <f t="shared" ref="C108:AE110" si="93">SUM(C72,C76,C80,C84,C88,C92,C96)</f>
        <v>6</v>
      </c>
      <c r="D108" s="256">
        <f t="shared" si="93"/>
        <v>0</v>
      </c>
      <c r="E108" s="618">
        <f t="shared" si="93"/>
        <v>0</v>
      </c>
      <c r="F108" s="254">
        <f t="shared" si="93"/>
        <v>0</v>
      </c>
      <c r="G108" s="256">
        <f t="shared" si="93"/>
        <v>0</v>
      </c>
      <c r="H108" s="618">
        <f t="shared" si="93"/>
        <v>0</v>
      </c>
      <c r="I108" s="254">
        <f t="shared" si="93"/>
        <v>5</v>
      </c>
      <c r="J108" s="256">
        <f t="shared" si="93"/>
        <v>0</v>
      </c>
      <c r="K108" s="618">
        <f t="shared" si="93"/>
        <v>0</v>
      </c>
      <c r="L108" s="254">
        <f t="shared" si="93"/>
        <v>4</v>
      </c>
      <c r="M108" s="256">
        <f t="shared" si="93"/>
        <v>0</v>
      </c>
      <c r="N108" s="618">
        <f t="shared" si="93"/>
        <v>0</v>
      </c>
      <c r="O108" s="254">
        <f t="shared" si="93"/>
        <v>2</v>
      </c>
      <c r="P108" s="256">
        <f t="shared" si="93"/>
        <v>0</v>
      </c>
      <c r="Q108" s="618">
        <f t="shared" si="93"/>
        <v>0</v>
      </c>
      <c r="R108" s="254">
        <f t="shared" si="93"/>
        <v>2</v>
      </c>
      <c r="S108" s="256">
        <f t="shared" si="93"/>
        <v>0</v>
      </c>
      <c r="T108" s="618">
        <f t="shared" si="93"/>
        <v>0</v>
      </c>
      <c r="U108" s="254">
        <f t="shared" si="93"/>
        <v>0</v>
      </c>
      <c r="V108" s="256">
        <f t="shared" si="93"/>
        <v>0</v>
      </c>
      <c r="W108" s="618">
        <f t="shared" si="93"/>
        <v>0</v>
      </c>
      <c r="X108" s="618">
        <f t="shared" si="93"/>
        <v>0</v>
      </c>
      <c r="Y108" s="618">
        <f t="shared" si="93"/>
        <v>0</v>
      </c>
      <c r="Z108" s="618">
        <f t="shared" si="93"/>
        <v>0</v>
      </c>
      <c r="AA108" s="618">
        <f t="shared" si="93"/>
        <v>0</v>
      </c>
      <c r="AB108" s="618">
        <f t="shared" si="93"/>
        <v>0</v>
      </c>
      <c r="AC108" s="618">
        <f t="shared" si="93"/>
        <v>0</v>
      </c>
      <c r="AD108" s="618">
        <f t="shared" si="93"/>
        <v>0</v>
      </c>
      <c r="AE108" s="618">
        <f t="shared" si="93"/>
        <v>0</v>
      </c>
      <c r="AF108" s="618"/>
      <c r="AG108" s="618"/>
      <c r="AH108" s="618"/>
      <c r="AI108" s="618"/>
      <c r="AJ108" s="618"/>
      <c r="AK108" s="618"/>
      <c r="AL108" s="618">
        <f t="shared" ref="AL108:AM110" si="94">SUM(C108,F108,I108,L108,O108,R108,U108,X108,AA108,AD108)</f>
        <v>19</v>
      </c>
      <c r="AM108" s="618">
        <f t="shared" si="94"/>
        <v>0</v>
      </c>
      <c r="AN108" s="618">
        <f t="shared" ref="AN108:AN110" si="95">SUM(AL108:AM108)</f>
        <v>19</v>
      </c>
      <c r="AO108" s="611"/>
      <c r="AP108" s="611"/>
      <c r="AQ108" s="611"/>
      <c r="AR108" s="611"/>
      <c r="AS108" s="611"/>
      <c r="AT108" s="611"/>
      <c r="AU108" s="611"/>
      <c r="AV108" s="611"/>
      <c r="AW108" s="611"/>
      <c r="AX108" s="611"/>
      <c r="AY108" s="611"/>
      <c r="AZ108" s="611"/>
      <c r="BA108" s="254">
        <f t="shared" ref="BA108:BH110" si="96">SUM(BA72,BA76,BA80,BA84,BA88,BA92,BA96)</f>
        <v>0</v>
      </c>
      <c r="BB108" s="256">
        <f t="shared" si="96"/>
        <v>0</v>
      </c>
      <c r="BC108" s="618"/>
      <c r="BD108" s="254">
        <f t="shared" si="96"/>
        <v>0</v>
      </c>
      <c r="BE108" s="256">
        <f t="shared" si="96"/>
        <v>0</v>
      </c>
      <c r="BF108" s="618">
        <f t="shared" si="96"/>
        <v>0</v>
      </c>
      <c r="BG108" s="254">
        <f t="shared" si="96"/>
        <v>0</v>
      </c>
      <c r="BH108" s="256">
        <f t="shared" si="96"/>
        <v>0</v>
      </c>
      <c r="BI108" s="618"/>
      <c r="BJ108" s="254">
        <f t="shared" ref="BJ108:BK110" si="97">SUM(AF108,AI108,AL108,AO108,AR108,AU108,AX108,BA108,BD108,BG108)</f>
        <v>19</v>
      </c>
      <c r="BK108" s="255">
        <f t="shared" si="97"/>
        <v>0</v>
      </c>
      <c r="BL108" s="256">
        <f t="shared" ref="BL108:BL110" si="98">SUM(BJ108:BK108)</f>
        <v>19</v>
      </c>
      <c r="BM108" s="24"/>
      <c r="BN108" s="24"/>
    </row>
    <row r="109" spans="1:66">
      <c r="A109" s="88" t="s">
        <v>9</v>
      </c>
      <c r="B109" s="681" t="s">
        <v>21</v>
      </c>
      <c r="C109" s="257">
        <f t="shared" si="93"/>
        <v>0</v>
      </c>
      <c r="D109" s="258">
        <f t="shared" si="93"/>
        <v>0</v>
      </c>
      <c r="E109" s="618">
        <f t="shared" si="93"/>
        <v>0</v>
      </c>
      <c r="F109" s="257">
        <f t="shared" si="93"/>
        <v>0</v>
      </c>
      <c r="G109" s="258">
        <f t="shared" si="93"/>
        <v>0</v>
      </c>
      <c r="H109" s="618">
        <f t="shared" si="93"/>
        <v>0</v>
      </c>
      <c r="I109" s="257">
        <f t="shared" si="93"/>
        <v>0</v>
      </c>
      <c r="J109" s="258">
        <f t="shared" si="93"/>
        <v>0</v>
      </c>
      <c r="K109" s="618">
        <f t="shared" si="93"/>
        <v>0</v>
      </c>
      <c r="L109" s="257">
        <f t="shared" si="93"/>
        <v>0</v>
      </c>
      <c r="M109" s="258">
        <f t="shared" si="93"/>
        <v>0</v>
      </c>
      <c r="N109" s="618">
        <f t="shared" si="93"/>
        <v>0</v>
      </c>
      <c r="O109" s="257">
        <f t="shared" si="93"/>
        <v>1</v>
      </c>
      <c r="P109" s="258">
        <f t="shared" si="93"/>
        <v>0</v>
      </c>
      <c r="Q109" s="618">
        <f t="shared" si="93"/>
        <v>0</v>
      </c>
      <c r="R109" s="257">
        <f t="shared" si="93"/>
        <v>0</v>
      </c>
      <c r="S109" s="258">
        <f t="shared" si="93"/>
        <v>0</v>
      </c>
      <c r="T109" s="618">
        <f t="shared" si="93"/>
        <v>0</v>
      </c>
      <c r="U109" s="257">
        <f t="shared" si="93"/>
        <v>0</v>
      </c>
      <c r="V109" s="258">
        <f t="shared" si="93"/>
        <v>0</v>
      </c>
      <c r="W109" s="618">
        <f t="shared" si="93"/>
        <v>0</v>
      </c>
      <c r="X109" s="618">
        <f t="shared" si="93"/>
        <v>0</v>
      </c>
      <c r="Y109" s="618">
        <f t="shared" si="93"/>
        <v>0</v>
      </c>
      <c r="Z109" s="618">
        <f t="shared" si="93"/>
        <v>0</v>
      </c>
      <c r="AA109" s="618">
        <f t="shared" si="93"/>
        <v>0</v>
      </c>
      <c r="AB109" s="618">
        <f t="shared" si="93"/>
        <v>0</v>
      </c>
      <c r="AC109" s="618">
        <f t="shared" si="93"/>
        <v>0</v>
      </c>
      <c r="AD109" s="618">
        <f t="shared" si="93"/>
        <v>0</v>
      </c>
      <c r="AE109" s="618">
        <f t="shared" si="93"/>
        <v>0</v>
      </c>
      <c r="AF109" s="618"/>
      <c r="AG109" s="618"/>
      <c r="AH109" s="618"/>
      <c r="AI109" s="618"/>
      <c r="AJ109" s="618"/>
      <c r="AK109" s="618"/>
      <c r="AL109" s="618">
        <f t="shared" si="94"/>
        <v>1</v>
      </c>
      <c r="AM109" s="618">
        <f t="shared" si="94"/>
        <v>0</v>
      </c>
      <c r="AN109" s="618">
        <f t="shared" si="95"/>
        <v>1</v>
      </c>
      <c r="AO109" s="611"/>
      <c r="AP109" s="611"/>
      <c r="AQ109" s="611"/>
      <c r="AR109" s="611"/>
      <c r="AS109" s="611"/>
      <c r="AT109" s="611"/>
      <c r="AU109" s="611"/>
      <c r="AV109" s="611"/>
      <c r="AW109" s="611"/>
      <c r="AX109" s="611"/>
      <c r="AY109" s="611"/>
      <c r="AZ109" s="611"/>
      <c r="BA109" s="257">
        <f t="shared" si="96"/>
        <v>0</v>
      </c>
      <c r="BB109" s="258">
        <f t="shared" si="96"/>
        <v>0</v>
      </c>
      <c r="BC109" s="618"/>
      <c r="BD109" s="257">
        <f t="shared" si="96"/>
        <v>0</v>
      </c>
      <c r="BE109" s="258">
        <f t="shared" si="96"/>
        <v>0</v>
      </c>
      <c r="BF109" s="618">
        <f t="shared" si="96"/>
        <v>0</v>
      </c>
      <c r="BG109" s="257">
        <f t="shared" si="96"/>
        <v>0</v>
      </c>
      <c r="BH109" s="258">
        <f t="shared" si="96"/>
        <v>0</v>
      </c>
      <c r="BI109" s="618"/>
      <c r="BJ109" s="257">
        <f t="shared" si="97"/>
        <v>1</v>
      </c>
      <c r="BK109" s="15">
        <f t="shared" si="97"/>
        <v>0</v>
      </c>
      <c r="BL109" s="258">
        <f t="shared" si="98"/>
        <v>1</v>
      </c>
      <c r="BM109" s="24"/>
      <c r="BN109" s="24"/>
    </row>
    <row r="110" spans="1:66" ht="16.5" thickBot="1">
      <c r="A110" s="83"/>
      <c r="B110" s="682" t="s">
        <v>22</v>
      </c>
      <c r="C110" s="259">
        <f t="shared" si="93"/>
        <v>0</v>
      </c>
      <c r="D110" s="261">
        <f t="shared" si="93"/>
        <v>0</v>
      </c>
      <c r="E110" s="618">
        <f t="shared" si="93"/>
        <v>0</v>
      </c>
      <c r="F110" s="259">
        <f t="shared" si="93"/>
        <v>0</v>
      </c>
      <c r="G110" s="261">
        <f t="shared" si="93"/>
        <v>0</v>
      </c>
      <c r="H110" s="618">
        <f t="shared" si="93"/>
        <v>0</v>
      </c>
      <c r="I110" s="259">
        <f t="shared" si="93"/>
        <v>0</v>
      </c>
      <c r="J110" s="261">
        <f t="shared" si="93"/>
        <v>0</v>
      </c>
      <c r="K110" s="618"/>
      <c r="L110" s="259">
        <f t="shared" si="93"/>
        <v>0</v>
      </c>
      <c r="M110" s="261">
        <f t="shared" si="93"/>
        <v>0</v>
      </c>
      <c r="N110" s="618">
        <f t="shared" si="93"/>
        <v>0</v>
      </c>
      <c r="O110" s="259">
        <f t="shared" si="93"/>
        <v>0</v>
      </c>
      <c r="P110" s="261">
        <f t="shared" si="93"/>
        <v>0</v>
      </c>
      <c r="Q110" s="618">
        <f t="shared" si="93"/>
        <v>0</v>
      </c>
      <c r="R110" s="259">
        <f t="shared" si="93"/>
        <v>0</v>
      </c>
      <c r="S110" s="261">
        <f t="shared" si="93"/>
        <v>0</v>
      </c>
      <c r="T110" s="618"/>
      <c r="U110" s="259">
        <f t="shared" si="93"/>
        <v>0</v>
      </c>
      <c r="V110" s="261">
        <f t="shared" si="93"/>
        <v>0</v>
      </c>
      <c r="W110" s="618">
        <f t="shared" si="93"/>
        <v>0</v>
      </c>
      <c r="X110" s="618">
        <f t="shared" si="93"/>
        <v>0</v>
      </c>
      <c r="Y110" s="618">
        <f t="shared" si="93"/>
        <v>0</v>
      </c>
      <c r="Z110" s="618">
        <f t="shared" si="93"/>
        <v>0</v>
      </c>
      <c r="AA110" s="618">
        <f t="shared" si="93"/>
        <v>0</v>
      </c>
      <c r="AB110" s="618">
        <f t="shared" si="93"/>
        <v>0</v>
      </c>
      <c r="AC110" s="618">
        <f t="shared" si="93"/>
        <v>0</v>
      </c>
      <c r="AD110" s="618">
        <f t="shared" si="93"/>
        <v>0</v>
      </c>
      <c r="AE110" s="618">
        <f t="shared" si="93"/>
        <v>0</v>
      </c>
      <c r="AF110" s="618"/>
      <c r="AG110" s="618"/>
      <c r="AH110" s="618"/>
      <c r="AI110" s="618"/>
      <c r="AJ110" s="618"/>
      <c r="AK110" s="618"/>
      <c r="AL110" s="618">
        <f t="shared" si="94"/>
        <v>0</v>
      </c>
      <c r="AM110" s="618">
        <f t="shared" si="94"/>
        <v>0</v>
      </c>
      <c r="AN110" s="618">
        <f t="shared" si="95"/>
        <v>0</v>
      </c>
      <c r="AO110" s="611"/>
      <c r="AP110" s="611"/>
      <c r="AQ110" s="611"/>
      <c r="AR110" s="611"/>
      <c r="AS110" s="611"/>
      <c r="AT110" s="611"/>
      <c r="AU110" s="611"/>
      <c r="AV110" s="611"/>
      <c r="AW110" s="611"/>
      <c r="AX110" s="611"/>
      <c r="AY110" s="611"/>
      <c r="AZ110" s="611"/>
      <c r="BA110" s="259">
        <f t="shared" si="96"/>
        <v>0</v>
      </c>
      <c r="BB110" s="261">
        <f t="shared" si="96"/>
        <v>0</v>
      </c>
      <c r="BC110" s="618"/>
      <c r="BD110" s="259">
        <f t="shared" si="96"/>
        <v>0</v>
      </c>
      <c r="BE110" s="261">
        <f t="shared" si="96"/>
        <v>0</v>
      </c>
      <c r="BF110" s="618">
        <f t="shared" si="96"/>
        <v>0</v>
      </c>
      <c r="BG110" s="259">
        <f t="shared" si="96"/>
        <v>0</v>
      </c>
      <c r="BH110" s="261">
        <f t="shared" si="96"/>
        <v>0</v>
      </c>
      <c r="BI110" s="618"/>
      <c r="BJ110" s="259">
        <f t="shared" si="97"/>
        <v>0</v>
      </c>
      <c r="BK110" s="260">
        <f t="shared" si="97"/>
        <v>0</v>
      </c>
      <c r="BL110" s="261">
        <f t="shared" si="98"/>
        <v>0</v>
      </c>
      <c r="BM110" s="24"/>
      <c r="BN110" s="24"/>
    </row>
    <row r="111" spans="1:66">
      <c r="A111" s="89" t="s">
        <v>40</v>
      </c>
      <c r="B111" s="24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</row>
    <row r="112" spans="1:66">
      <c r="A112" s="23"/>
      <c r="B112" s="24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</row>
    <row r="113" spans="1:66">
      <c r="A113" s="89" t="s">
        <v>54</v>
      </c>
      <c r="B113" s="24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</row>
    <row r="114" spans="1:66">
      <c r="A114" s="89" t="s">
        <v>363</v>
      </c>
      <c r="B114" s="24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</row>
    <row r="115" spans="1:66">
      <c r="A115" s="23"/>
      <c r="B115" s="24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</row>
    <row r="116" spans="1:66" ht="18.75">
      <c r="A116" s="1130" t="s">
        <v>26</v>
      </c>
      <c r="B116" s="1130"/>
      <c r="C116" s="1130"/>
      <c r="D116" s="1130"/>
      <c r="E116" s="1130"/>
      <c r="F116" s="1130"/>
      <c r="G116" s="1130"/>
      <c r="H116" s="1130"/>
      <c r="I116" s="1130"/>
      <c r="J116" s="1130"/>
      <c r="K116" s="1130"/>
      <c r="L116" s="1130"/>
      <c r="M116" s="1130"/>
      <c r="N116" s="1130"/>
      <c r="O116" s="1130"/>
      <c r="P116" s="1130"/>
      <c r="Q116" s="1130"/>
      <c r="R116" s="1130"/>
      <c r="S116" s="1130"/>
      <c r="T116" s="1130"/>
      <c r="U116" s="1130"/>
      <c r="V116" s="1130"/>
      <c r="W116" s="1130"/>
      <c r="X116" s="1130"/>
      <c r="Y116" s="1130"/>
      <c r="Z116" s="1130"/>
      <c r="AA116" s="1130"/>
      <c r="AB116" s="1130"/>
      <c r="AC116" s="1130"/>
      <c r="AD116" s="1130"/>
      <c r="AE116" s="1130"/>
      <c r="AF116" s="1130"/>
      <c r="AG116" s="1130"/>
      <c r="AH116" s="1130"/>
      <c r="AI116" s="1130"/>
      <c r="AJ116" s="1130"/>
      <c r="AK116" s="1130"/>
      <c r="AL116" s="1130"/>
      <c r="AM116" s="1130"/>
      <c r="AN116" s="1130"/>
    </row>
    <row r="117" spans="1:66" ht="16.5" thickBot="1">
      <c r="A117" s="1112" t="s">
        <v>27</v>
      </c>
      <c r="B117" s="1112"/>
      <c r="C117" s="1112"/>
      <c r="D117" s="1112"/>
      <c r="E117" s="1112"/>
      <c r="F117" s="1112"/>
      <c r="G117" s="1112"/>
      <c r="H117" s="1112"/>
      <c r="I117" s="1112"/>
      <c r="J117" s="1112"/>
      <c r="K117" s="1112"/>
      <c r="L117" s="1112"/>
      <c r="M117" s="1112"/>
      <c r="N117" s="1112"/>
      <c r="O117" s="1112"/>
      <c r="P117" s="1112"/>
      <c r="Q117" s="1112"/>
      <c r="R117" s="1112"/>
      <c r="S117" s="1112"/>
      <c r="T117" s="1112"/>
      <c r="U117" s="1112"/>
      <c r="V117" s="1112"/>
      <c r="W117" s="1112"/>
      <c r="X117" s="1112"/>
      <c r="Y117" s="1112"/>
      <c r="Z117" s="1112"/>
      <c r="AA117" s="1112"/>
      <c r="AB117" s="1112"/>
      <c r="AC117" s="1112"/>
      <c r="AD117" s="1112"/>
      <c r="AE117" s="1112"/>
      <c r="AF117" s="1112"/>
      <c r="AG117" s="1112"/>
      <c r="AH117" s="1112"/>
      <c r="AI117" s="1112"/>
      <c r="AJ117" s="1112"/>
      <c r="AK117" s="1112"/>
      <c r="AL117" s="1112"/>
      <c r="AM117" s="1112"/>
      <c r="AN117" s="1112"/>
    </row>
    <row r="118" spans="1:66" ht="24" thickBot="1">
      <c r="A118" s="1142" t="s">
        <v>53</v>
      </c>
      <c r="B118" s="1143"/>
      <c r="C118" s="1143"/>
      <c r="D118" s="1143"/>
      <c r="E118" s="1143"/>
      <c r="F118" s="1143"/>
      <c r="G118" s="1143"/>
      <c r="H118" s="1143"/>
      <c r="I118" s="1143"/>
      <c r="J118" s="1143"/>
      <c r="K118" s="1143"/>
      <c r="L118" s="1143"/>
      <c r="M118" s="1143"/>
      <c r="N118" s="1143"/>
      <c r="O118" s="1143"/>
      <c r="P118" s="1143"/>
      <c r="Q118" s="1143"/>
      <c r="R118" s="1143"/>
      <c r="S118" s="1143"/>
      <c r="T118" s="1143"/>
      <c r="U118" s="1143"/>
      <c r="V118" s="1143"/>
      <c r="W118" s="1143"/>
      <c r="X118" s="1143"/>
      <c r="Y118" s="1143"/>
      <c r="Z118" s="1143"/>
      <c r="AA118" s="1143"/>
      <c r="AB118" s="1143"/>
      <c r="AC118" s="1143"/>
      <c r="AD118" s="1143"/>
      <c r="AE118" s="1143"/>
      <c r="AF118" s="1143"/>
      <c r="AG118" s="1143"/>
      <c r="AH118" s="1143"/>
      <c r="AI118" s="1143"/>
      <c r="AJ118" s="1143"/>
      <c r="AK118" s="1143"/>
      <c r="AL118" s="1143"/>
      <c r="AM118" s="1143"/>
      <c r="AN118" s="1144"/>
      <c r="AO118" s="710"/>
      <c r="AP118" s="710"/>
      <c r="AQ118" s="710"/>
      <c r="AR118" s="710"/>
      <c r="AS118" s="710"/>
      <c r="AT118" s="710"/>
      <c r="AU118" s="710"/>
      <c r="AV118" s="710"/>
      <c r="AW118" s="710"/>
      <c r="AX118" s="710"/>
      <c r="AY118" s="710"/>
      <c r="AZ118" s="711"/>
      <c r="BA118" s="611"/>
      <c r="BB118" s="611"/>
      <c r="BC118" s="611"/>
      <c r="BD118" s="611"/>
      <c r="BE118" s="611"/>
      <c r="BF118" s="611"/>
      <c r="BG118" s="611"/>
      <c r="BH118" s="611"/>
      <c r="BI118" s="611"/>
      <c r="BJ118" s="611"/>
      <c r="BK118" s="611"/>
      <c r="BL118" s="611"/>
    </row>
    <row r="119" spans="1:66" ht="16.5" thickBot="1">
      <c r="A119" s="33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</row>
    <row r="120" spans="1:66" ht="16.5">
      <c r="A120" s="40" t="s">
        <v>601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34"/>
      <c r="AM120" s="34"/>
      <c r="AN120" s="35"/>
      <c r="AO120" s="712"/>
      <c r="AP120" s="712"/>
      <c r="AQ120" s="712"/>
      <c r="AR120" s="712"/>
      <c r="AS120" s="712"/>
      <c r="AT120" s="712"/>
      <c r="AU120" s="712"/>
      <c r="AV120" s="712"/>
      <c r="AW120" s="712"/>
      <c r="AX120" s="712"/>
      <c r="AY120" s="712"/>
      <c r="AZ120" s="712"/>
      <c r="BA120" s="712"/>
      <c r="BB120" s="712"/>
      <c r="BC120" s="712"/>
      <c r="BD120" s="712"/>
      <c r="BE120" s="712"/>
      <c r="BF120" s="712"/>
      <c r="BG120" s="712"/>
      <c r="BH120" s="712"/>
      <c r="BI120" s="712"/>
      <c r="BJ120" s="712"/>
      <c r="BK120" s="712"/>
      <c r="BL120" s="713"/>
    </row>
    <row r="121" spans="1:66" ht="16.5">
      <c r="A121" s="623" t="s">
        <v>354</v>
      </c>
      <c r="B121" s="624"/>
      <c r="C121" s="624"/>
      <c r="D121" s="624"/>
      <c r="E121" s="624"/>
      <c r="F121" s="624"/>
      <c r="G121" s="624"/>
      <c r="H121" s="624"/>
      <c r="I121" s="624"/>
      <c r="J121" s="624"/>
      <c r="K121" s="624"/>
      <c r="L121" s="624"/>
      <c r="M121" s="624"/>
      <c r="N121" s="624"/>
      <c r="O121" s="624"/>
      <c r="P121" s="624"/>
      <c r="Q121" s="624"/>
      <c r="R121" s="624"/>
      <c r="S121" s="624"/>
      <c r="T121" s="624"/>
      <c r="U121" s="624"/>
      <c r="V121" s="624"/>
      <c r="W121" s="624"/>
      <c r="X121" s="624"/>
      <c r="Y121" s="624"/>
      <c r="Z121" s="624"/>
      <c r="AA121" s="624"/>
      <c r="AB121" s="624"/>
      <c r="AC121" s="624"/>
      <c r="AD121" s="624"/>
      <c r="AE121" s="624"/>
      <c r="AF121" s="624"/>
      <c r="AG121" s="624"/>
      <c r="AH121" s="624"/>
      <c r="AI121" s="624"/>
      <c r="AJ121" s="624"/>
      <c r="AK121" s="624"/>
      <c r="AL121" s="36"/>
      <c r="AM121" s="36"/>
      <c r="AN121" s="240"/>
      <c r="AO121" s="611"/>
      <c r="AP121" s="611"/>
      <c r="AQ121" s="611"/>
      <c r="AR121" s="611"/>
      <c r="AS121" s="611"/>
      <c r="AT121" s="611"/>
      <c r="AU121" s="611"/>
      <c r="AV121" s="611"/>
      <c r="AW121" s="611"/>
      <c r="AX121" s="611"/>
      <c r="AY121" s="611"/>
      <c r="AZ121" s="611"/>
      <c r="BA121" s="611"/>
      <c r="BB121" s="611"/>
      <c r="BC121" s="611"/>
      <c r="BD121" s="611"/>
      <c r="BE121" s="611"/>
      <c r="BF121" s="611"/>
      <c r="BG121" s="611"/>
      <c r="BH121" s="611"/>
      <c r="BI121" s="611"/>
      <c r="BJ121" s="611"/>
      <c r="BK121" s="611"/>
      <c r="BL121" s="714"/>
    </row>
    <row r="122" spans="1:66" ht="17.25" thickBot="1">
      <c r="A122" s="43" t="s">
        <v>366</v>
      </c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  <c r="Z122" s="625"/>
      <c r="AA122" s="625"/>
      <c r="AB122" s="625"/>
      <c r="AC122" s="625"/>
      <c r="AD122" s="625"/>
      <c r="AE122" s="625"/>
      <c r="AF122" s="625"/>
      <c r="AG122" s="625"/>
      <c r="AH122" s="625"/>
      <c r="AI122" s="625"/>
      <c r="AJ122" s="625"/>
      <c r="AK122" s="625"/>
      <c r="AL122" s="37"/>
      <c r="AM122" s="37"/>
      <c r="AN122" s="38"/>
      <c r="AO122" s="715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6"/>
    </row>
    <row r="123" spans="1:66" ht="16.5" thickBot="1">
      <c r="A123" s="33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</row>
    <row r="124" spans="1:66" ht="17.25" thickBot="1">
      <c r="A124" s="32"/>
      <c r="B124" s="32"/>
      <c r="C124" s="58" t="s">
        <v>602</v>
      </c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130"/>
      <c r="AM124" s="130"/>
      <c r="AN124" s="130"/>
      <c r="AO124" s="710"/>
      <c r="AP124" s="710"/>
      <c r="AQ124" s="710"/>
      <c r="AR124" s="710"/>
      <c r="AS124" s="710"/>
      <c r="AT124" s="710"/>
      <c r="AU124" s="710"/>
      <c r="AV124" s="710"/>
      <c r="AW124" s="710"/>
      <c r="AX124" s="710"/>
      <c r="AY124" s="710"/>
      <c r="AZ124" s="711"/>
      <c r="BA124" s="611"/>
      <c r="BB124" s="611"/>
      <c r="BC124" s="611"/>
      <c r="BD124" s="611"/>
      <c r="BE124" s="611"/>
      <c r="BF124" s="611"/>
      <c r="BG124" s="611"/>
      <c r="BH124" s="611"/>
      <c r="BI124" s="611"/>
      <c r="BJ124" s="611"/>
      <c r="BK124" s="611"/>
      <c r="BL124" s="611"/>
    </row>
    <row r="125" spans="1:66" ht="16.5" thickBot="1">
      <c r="A125" s="1"/>
      <c r="X125" s="3"/>
    </row>
    <row r="126" spans="1:66" ht="18.75" customHeight="1">
      <c r="A126" s="6"/>
      <c r="B126" s="7"/>
      <c r="C126" s="1210" t="s">
        <v>42</v>
      </c>
      <c r="D126" s="1211"/>
      <c r="E126" s="888"/>
      <c r="F126" s="1218" t="s">
        <v>853</v>
      </c>
      <c r="G126" s="1219"/>
      <c r="H126" s="888"/>
      <c r="I126" s="1218" t="s">
        <v>854</v>
      </c>
      <c r="J126" s="1219"/>
      <c r="K126" s="888"/>
      <c r="L126" s="1218" t="s">
        <v>855</v>
      </c>
      <c r="M126" s="1219"/>
      <c r="N126" s="888"/>
      <c r="O126" s="1218" t="s">
        <v>856</v>
      </c>
      <c r="P126" s="1219"/>
      <c r="Q126" s="888"/>
      <c r="R126" s="1218" t="s">
        <v>857</v>
      </c>
      <c r="S126" s="1219"/>
      <c r="T126" s="888"/>
      <c r="U126" s="1218" t="s">
        <v>858</v>
      </c>
      <c r="V126" s="1219"/>
      <c r="W126" s="888"/>
      <c r="X126" s="1218" t="s">
        <v>859</v>
      </c>
      <c r="Y126" s="1219"/>
      <c r="Z126" s="888"/>
      <c r="AA126" s="1218" t="s">
        <v>860</v>
      </c>
      <c r="AB126" s="1219"/>
      <c r="AC126" s="888"/>
      <c r="AD126" s="1218" t="s">
        <v>861</v>
      </c>
      <c r="AE126" s="1219"/>
      <c r="AF126" s="888"/>
      <c r="AG126" s="888"/>
      <c r="AH126" s="888"/>
      <c r="AI126" s="888"/>
      <c r="AJ126" s="888"/>
      <c r="AK126" s="888"/>
      <c r="AL126" s="889"/>
      <c r="AM126" s="890" t="s">
        <v>9</v>
      </c>
      <c r="AN126" s="891"/>
      <c r="AO126" s="892"/>
      <c r="AP126" s="892"/>
      <c r="AQ126" s="892"/>
      <c r="AR126" s="892"/>
      <c r="AS126" s="892"/>
      <c r="AT126" s="892"/>
      <c r="AU126" s="892"/>
      <c r="AV126" s="892"/>
      <c r="AW126" s="892"/>
      <c r="AX126" s="892"/>
      <c r="AY126" s="892"/>
      <c r="AZ126" s="892"/>
      <c r="BA126" s="1218" t="s">
        <v>859</v>
      </c>
      <c r="BB126" s="1219"/>
      <c r="BC126" s="888"/>
      <c r="BD126" s="1218" t="s">
        <v>860</v>
      </c>
      <c r="BE126" s="1219"/>
      <c r="BF126" s="888"/>
      <c r="BG126" s="1218" t="s">
        <v>861</v>
      </c>
      <c r="BH126" s="1219"/>
      <c r="BI126" s="131"/>
      <c r="BJ126" s="132"/>
      <c r="BK126" s="133" t="s">
        <v>9</v>
      </c>
      <c r="BL126" s="134"/>
      <c r="BM126" s="131"/>
      <c r="BN126" s="131"/>
    </row>
    <row r="127" spans="1:66" ht="133.5" thickBot="1">
      <c r="A127" s="348" t="s">
        <v>606</v>
      </c>
      <c r="B127" s="46"/>
      <c r="C127" s="54" t="s">
        <v>41</v>
      </c>
      <c r="D127" s="57" t="s">
        <v>32</v>
      </c>
      <c r="E127" s="50"/>
      <c r="F127" s="54" t="s">
        <v>15</v>
      </c>
      <c r="G127" s="57" t="s">
        <v>32</v>
      </c>
      <c r="H127" s="50"/>
      <c r="I127" s="54" t="s">
        <v>15</v>
      </c>
      <c r="J127" s="57" t="s">
        <v>32</v>
      </c>
      <c r="K127" s="50"/>
      <c r="L127" s="54" t="s">
        <v>15</v>
      </c>
      <c r="M127" s="57" t="s">
        <v>32</v>
      </c>
      <c r="N127" s="50"/>
      <c r="O127" s="54" t="s">
        <v>15</v>
      </c>
      <c r="P127" s="57" t="s">
        <v>32</v>
      </c>
      <c r="Q127" s="50"/>
      <c r="R127" s="54" t="s">
        <v>15</v>
      </c>
      <c r="S127" s="57" t="s">
        <v>32</v>
      </c>
      <c r="T127" s="50"/>
      <c r="U127" s="54" t="s">
        <v>15</v>
      </c>
      <c r="V127" s="57" t="s">
        <v>32</v>
      </c>
      <c r="W127" s="50"/>
      <c r="X127" s="54" t="s">
        <v>15</v>
      </c>
      <c r="Y127" s="57" t="s">
        <v>32</v>
      </c>
      <c r="Z127" s="466"/>
      <c r="AA127" s="54" t="s">
        <v>15</v>
      </c>
      <c r="AB127" s="57" t="s">
        <v>32</v>
      </c>
      <c r="AC127" s="50"/>
      <c r="AD127" s="54" t="s">
        <v>15</v>
      </c>
      <c r="AE127" s="57" t="s">
        <v>32</v>
      </c>
      <c r="AF127" s="50"/>
      <c r="AG127" s="50"/>
      <c r="AH127" s="50"/>
      <c r="AI127" s="50"/>
      <c r="AJ127" s="50"/>
      <c r="AK127" s="50"/>
      <c r="AL127" s="54" t="s">
        <v>15</v>
      </c>
      <c r="AM127" s="56" t="s">
        <v>32</v>
      </c>
      <c r="AN127" s="71" t="s">
        <v>9</v>
      </c>
      <c r="BA127" s="630" t="s">
        <v>15</v>
      </c>
      <c r="BB127" s="632" t="s">
        <v>32</v>
      </c>
      <c r="BC127" s="627"/>
      <c r="BD127" s="630" t="s">
        <v>15</v>
      </c>
      <c r="BE127" s="632" t="s">
        <v>32</v>
      </c>
      <c r="BF127" s="50"/>
      <c r="BG127" s="54" t="s">
        <v>15</v>
      </c>
      <c r="BH127" s="57" t="s">
        <v>32</v>
      </c>
      <c r="BI127" s="50"/>
      <c r="BJ127" s="54" t="s">
        <v>15</v>
      </c>
      <c r="BK127" s="56" t="s">
        <v>32</v>
      </c>
      <c r="BL127" s="71" t="s">
        <v>9</v>
      </c>
      <c r="BM127" s="50"/>
      <c r="BN127" s="50"/>
    </row>
    <row r="128" spans="1:66" ht="16.5" thickBot="1">
      <c r="A128" s="20"/>
      <c r="E128" s="4"/>
      <c r="H128" s="4"/>
      <c r="K128" s="4"/>
      <c r="N128" s="4"/>
      <c r="Q128" s="4"/>
      <c r="T128" s="4"/>
      <c r="W128" s="4"/>
      <c r="X128" s="3"/>
      <c r="AC128" s="4"/>
      <c r="AF128" s="4"/>
      <c r="AG128" s="4"/>
      <c r="AH128" s="4"/>
      <c r="AI128" s="4"/>
      <c r="AJ128" s="4"/>
      <c r="AK128" s="4"/>
      <c r="BC128" s="611"/>
      <c r="BF128" s="4"/>
      <c r="BI128" s="4"/>
      <c r="BM128" s="4"/>
      <c r="BN128" s="4"/>
    </row>
    <row r="129" spans="1:66">
      <c r="A129" s="1236" t="s">
        <v>367</v>
      </c>
      <c r="B129" s="84" t="s">
        <v>19</v>
      </c>
      <c r="C129" s="254">
        <v>10</v>
      </c>
      <c r="D129" s="255"/>
      <c r="E129" s="24"/>
      <c r="F129" s="254">
        <v>9</v>
      </c>
      <c r="G129" s="256"/>
      <c r="H129" s="24"/>
      <c r="I129" s="254">
        <v>6</v>
      </c>
      <c r="J129" s="256"/>
      <c r="K129" s="24"/>
      <c r="L129" s="254">
        <v>3</v>
      </c>
      <c r="M129" s="256"/>
      <c r="N129" s="24"/>
      <c r="O129" s="254">
        <v>6</v>
      </c>
      <c r="P129" s="256"/>
      <c r="Q129" s="24"/>
      <c r="R129" s="254">
        <v>0</v>
      </c>
      <c r="S129" s="256"/>
      <c r="T129" s="24"/>
      <c r="U129" s="254">
        <v>1</v>
      </c>
      <c r="V129" s="256"/>
      <c r="W129" s="24"/>
      <c r="X129" s="254">
        <v>2</v>
      </c>
      <c r="Y129" s="256"/>
      <c r="Z129" s="133"/>
      <c r="AA129" s="254">
        <v>0</v>
      </c>
      <c r="AB129" s="256"/>
      <c r="AC129" s="24"/>
      <c r="AD129" s="254">
        <v>0</v>
      </c>
      <c r="AE129" s="256"/>
      <c r="AF129" s="24"/>
      <c r="AG129" s="24"/>
      <c r="AH129" s="24"/>
      <c r="AI129" s="24"/>
      <c r="AJ129" s="24"/>
      <c r="AK129" s="24"/>
      <c r="AL129" s="254">
        <f>SUM(C129,F129,I129,L129,O129,R129,U129,X129,AA129,AD129)</f>
        <v>37</v>
      </c>
      <c r="AM129" s="255">
        <f>SUM(D129,G129,J129,M129,P129,S129,V129,Y129,AB129,AE129)</f>
        <v>0</v>
      </c>
      <c r="AN129" s="256">
        <f>SUM(AL129:AM129)</f>
        <v>37</v>
      </c>
      <c r="BA129" s="254">
        <v>2</v>
      </c>
      <c r="BB129" s="256"/>
      <c r="BC129" s="618"/>
      <c r="BD129" s="254">
        <v>0</v>
      </c>
      <c r="BE129" s="256"/>
      <c r="BF129" s="24"/>
      <c r="BG129" s="254">
        <v>0</v>
      </c>
      <c r="BH129" s="256"/>
      <c r="BI129" s="24"/>
      <c r="BJ129" s="254">
        <f t="shared" ref="BJ129:BK131" si="99">SUM(AF129,AI129,AL129,AO129,AR129,AU129,AX129,BA129,BD129,BG129)</f>
        <v>39</v>
      </c>
      <c r="BK129" s="255">
        <f t="shared" si="99"/>
        <v>0</v>
      </c>
      <c r="BL129" s="256">
        <f>SUM(BJ129:BK129)</f>
        <v>39</v>
      </c>
      <c r="BM129" s="24"/>
      <c r="BN129" s="24"/>
    </row>
    <row r="130" spans="1:66">
      <c r="A130" s="1237"/>
      <c r="B130" s="85" t="s">
        <v>21</v>
      </c>
      <c r="C130" s="257">
        <v>9</v>
      </c>
      <c r="D130" s="15"/>
      <c r="E130" s="24"/>
      <c r="F130" s="257">
        <v>8</v>
      </c>
      <c r="G130" s="258"/>
      <c r="H130" s="24"/>
      <c r="I130" s="257">
        <v>6</v>
      </c>
      <c r="J130" s="258"/>
      <c r="K130" s="24"/>
      <c r="L130" s="257">
        <v>2</v>
      </c>
      <c r="M130" s="258"/>
      <c r="N130" s="24"/>
      <c r="O130" s="257">
        <v>4</v>
      </c>
      <c r="P130" s="258"/>
      <c r="Q130" s="24"/>
      <c r="R130" s="257">
        <v>0</v>
      </c>
      <c r="S130" s="258"/>
      <c r="T130" s="24"/>
      <c r="U130" s="257">
        <v>0</v>
      </c>
      <c r="V130" s="258"/>
      <c r="W130" s="24"/>
      <c r="X130" s="257">
        <v>2</v>
      </c>
      <c r="Y130" s="258"/>
      <c r="Z130" s="395"/>
      <c r="AA130" s="257">
        <v>0</v>
      </c>
      <c r="AB130" s="258"/>
      <c r="AC130" s="24"/>
      <c r="AD130" s="257">
        <v>0</v>
      </c>
      <c r="AE130" s="258"/>
      <c r="AF130" s="24"/>
      <c r="AG130" s="24"/>
      <c r="AH130" s="24"/>
      <c r="AI130" s="24"/>
      <c r="AJ130" s="24"/>
      <c r="AK130" s="24"/>
      <c r="AL130" s="257">
        <f t="shared" ref="AL130:AM131" si="100">SUM(C130,F130,I130,L130,O130,R130,U130,X130,AA130,AD130)</f>
        <v>31</v>
      </c>
      <c r="AM130" s="15">
        <f t="shared" si="100"/>
        <v>0</v>
      </c>
      <c r="AN130" s="258">
        <f t="shared" ref="AN130:AN131" si="101">SUM(AL130:AM130)</f>
        <v>31</v>
      </c>
      <c r="BA130" s="257">
        <v>2</v>
      </c>
      <c r="BB130" s="258"/>
      <c r="BC130" s="618"/>
      <c r="BD130" s="257">
        <v>0</v>
      </c>
      <c r="BE130" s="258"/>
      <c r="BF130" s="24"/>
      <c r="BG130" s="257">
        <v>0</v>
      </c>
      <c r="BH130" s="258"/>
      <c r="BI130" s="24"/>
      <c r="BJ130" s="257">
        <f t="shared" si="99"/>
        <v>33</v>
      </c>
      <c r="BK130" s="15">
        <f t="shared" si="99"/>
        <v>0</v>
      </c>
      <c r="BL130" s="258">
        <f t="shared" ref="BL130:BL131" si="102">SUM(BJ130:BK130)</f>
        <v>33</v>
      </c>
      <c r="BM130" s="24"/>
      <c r="BN130" s="24"/>
    </row>
    <row r="131" spans="1:66" ht="16.5" thickBot="1">
      <c r="A131" s="1238"/>
      <c r="B131" s="86" t="s">
        <v>22</v>
      </c>
      <c r="C131" s="259">
        <v>0</v>
      </c>
      <c r="D131" s="260"/>
      <c r="E131" s="24"/>
      <c r="F131" s="259">
        <v>0</v>
      </c>
      <c r="G131" s="261"/>
      <c r="H131" s="24"/>
      <c r="I131" s="259">
        <v>0</v>
      </c>
      <c r="J131" s="261"/>
      <c r="K131" s="24"/>
      <c r="L131" s="259">
        <v>0</v>
      </c>
      <c r="M131" s="261"/>
      <c r="N131" s="24"/>
      <c r="O131" s="259">
        <v>0</v>
      </c>
      <c r="P131" s="261"/>
      <c r="Q131" s="24"/>
      <c r="R131" s="259">
        <v>0</v>
      </c>
      <c r="S131" s="261"/>
      <c r="T131" s="24"/>
      <c r="U131" s="259">
        <v>0</v>
      </c>
      <c r="V131" s="261"/>
      <c r="W131" s="24"/>
      <c r="X131" s="259">
        <v>0</v>
      </c>
      <c r="Y131" s="261"/>
      <c r="Z131" s="396"/>
      <c r="AA131" s="259">
        <v>0</v>
      </c>
      <c r="AB131" s="261"/>
      <c r="AC131" s="24"/>
      <c r="AD131" s="259">
        <v>0</v>
      </c>
      <c r="AE131" s="261"/>
      <c r="AF131" s="24"/>
      <c r="AG131" s="24"/>
      <c r="AH131" s="24"/>
      <c r="AI131" s="24"/>
      <c r="AJ131" s="24"/>
      <c r="AK131" s="24"/>
      <c r="AL131" s="259">
        <f t="shared" si="100"/>
        <v>0</v>
      </c>
      <c r="AM131" s="260">
        <f t="shared" si="100"/>
        <v>0</v>
      </c>
      <c r="AN131" s="261">
        <f t="shared" si="101"/>
        <v>0</v>
      </c>
      <c r="BA131" s="259">
        <v>0</v>
      </c>
      <c r="BB131" s="261"/>
      <c r="BC131" s="618"/>
      <c r="BD131" s="259">
        <v>0</v>
      </c>
      <c r="BE131" s="261"/>
      <c r="BF131" s="24"/>
      <c r="BG131" s="259">
        <v>0</v>
      </c>
      <c r="BH131" s="261"/>
      <c r="BI131" s="24"/>
      <c r="BJ131" s="259">
        <f t="shared" si="99"/>
        <v>0</v>
      </c>
      <c r="BK131" s="260">
        <f t="shared" si="99"/>
        <v>0</v>
      </c>
      <c r="BL131" s="261">
        <f t="shared" si="102"/>
        <v>0</v>
      </c>
      <c r="BM131" s="24"/>
      <c r="BN131" s="24"/>
    </row>
    <row r="132" spans="1:66" ht="16.5" thickBot="1">
      <c r="A132" s="20"/>
      <c r="C132" s="2"/>
      <c r="D132" s="2"/>
      <c r="E132" s="24"/>
      <c r="F132" s="2"/>
      <c r="G132" s="2"/>
      <c r="H132" s="24"/>
      <c r="I132" s="2"/>
      <c r="J132" s="2"/>
      <c r="K132" s="24"/>
      <c r="L132" s="2"/>
      <c r="M132" s="2"/>
      <c r="N132" s="24"/>
      <c r="O132" s="2"/>
      <c r="P132" s="2"/>
      <c r="Q132" s="24"/>
      <c r="R132" s="2"/>
      <c r="S132" s="2"/>
      <c r="T132" s="24"/>
      <c r="U132" s="2"/>
      <c r="V132" s="2"/>
      <c r="W132" s="24"/>
      <c r="Y132" s="2"/>
      <c r="Z132" s="2"/>
      <c r="AA132" s="2"/>
      <c r="AB132" s="2"/>
      <c r="AC132" s="24"/>
      <c r="AD132" s="2"/>
      <c r="AE132" s="2"/>
      <c r="AF132" s="24"/>
      <c r="AG132" s="24"/>
      <c r="AH132" s="24"/>
      <c r="AI132" s="24"/>
      <c r="AJ132" s="24"/>
      <c r="AK132" s="24"/>
      <c r="AL132" s="2"/>
      <c r="AM132" s="467"/>
      <c r="AN132" s="2"/>
      <c r="BA132" s="2"/>
      <c r="BB132" s="2"/>
      <c r="BC132" s="618"/>
      <c r="BD132" s="2"/>
      <c r="BE132" s="2"/>
      <c r="BF132" s="24"/>
      <c r="BG132" s="2"/>
      <c r="BH132" s="2"/>
      <c r="BI132" s="24"/>
      <c r="BJ132" s="618"/>
      <c r="BK132" s="618"/>
      <c r="BL132" s="618"/>
      <c r="BM132" s="24"/>
      <c r="BN132" s="24"/>
    </row>
    <row r="133" spans="1:66">
      <c r="A133" s="1239" t="s">
        <v>368</v>
      </c>
      <c r="B133" s="84" t="s">
        <v>19</v>
      </c>
      <c r="C133" s="254">
        <v>0</v>
      </c>
      <c r="D133" s="255"/>
      <c r="E133" s="24"/>
      <c r="F133" s="254">
        <v>0</v>
      </c>
      <c r="G133" s="256"/>
      <c r="H133" s="24"/>
      <c r="I133" s="254">
        <v>0</v>
      </c>
      <c r="J133" s="256"/>
      <c r="K133" s="24"/>
      <c r="L133" s="254">
        <v>4</v>
      </c>
      <c r="M133" s="256"/>
      <c r="N133" s="24"/>
      <c r="O133" s="254">
        <v>5</v>
      </c>
      <c r="P133" s="256"/>
      <c r="Q133" s="24"/>
      <c r="R133" s="254">
        <v>0</v>
      </c>
      <c r="S133" s="256"/>
      <c r="T133" s="24"/>
      <c r="U133" s="254">
        <v>0</v>
      </c>
      <c r="V133" s="256"/>
      <c r="W133" s="24"/>
      <c r="X133" s="254">
        <v>0</v>
      </c>
      <c r="Y133" s="256"/>
      <c r="Z133" s="133"/>
      <c r="AA133" s="254">
        <v>0</v>
      </c>
      <c r="AB133" s="256"/>
      <c r="AC133" s="24"/>
      <c r="AD133" s="254">
        <v>0</v>
      </c>
      <c r="AE133" s="256"/>
      <c r="AF133" s="24"/>
      <c r="AG133" s="24"/>
      <c r="AH133" s="24"/>
      <c r="AI133" s="24"/>
      <c r="AJ133" s="24"/>
      <c r="AK133" s="24"/>
      <c r="AL133" s="254">
        <f>SUM(C133,F133,I133,L133,O133,R133,U133,X133,AA133,AD133)</f>
        <v>9</v>
      </c>
      <c r="AM133" s="255">
        <f t="shared" ref="AM133:AM139" si="103">SUM(D133,G133,J133,M133,P133,S133,V133,Y133,AB133,AE133)</f>
        <v>0</v>
      </c>
      <c r="AN133" s="256">
        <f t="shared" ref="AN133:AN135" si="104">SUM(AL133:AM133)</f>
        <v>9</v>
      </c>
      <c r="BA133" s="254">
        <v>0</v>
      </c>
      <c r="BB133" s="256"/>
      <c r="BC133" s="618"/>
      <c r="BD133" s="254">
        <v>0</v>
      </c>
      <c r="BE133" s="256"/>
      <c r="BF133" s="24"/>
      <c r="BG133" s="254">
        <v>0</v>
      </c>
      <c r="BH133" s="256"/>
      <c r="BI133" s="24"/>
      <c r="BJ133" s="254">
        <f t="shared" ref="BJ133:BK135" si="105">SUM(AF133,AI133,AL133,AO133,AR133,AU133,AX133,BA133,BD133,BG133)</f>
        <v>9</v>
      </c>
      <c r="BK133" s="255">
        <f t="shared" si="105"/>
        <v>0</v>
      </c>
      <c r="BL133" s="256">
        <f t="shared" ref="BL133:BL135" si="106">SUM(BJ133:BK133)</f>
        <v>9</v>
      </c>
      <c r="BM133" s="24"/>
      <c r="BN133" s="24"/>
    </row>
    <row r="134" spans="1:66">
      <c r="A134" s="1240"/>
      <c r="B134" s="85" t="s">
        <v>21</v>
      </c>
      <c r="C134" s="257">
        <v>0</v>
      </c>
      <c r="D134" s="15"/>
      <c r="E134" s="24"/>
      <c r="F134" s="257">
        <v>0</v>
      </c>
      <c r="G134" s="258"/>
      <c r="H134" s="24"/>
      <c r="I134" s="257">
        <v>0</v>
      </c>
      <c r="J134" s="258"/>
      <c r="K134" s="24"/>
      <c r="L134" s="257">
        <v>2</v>
      </c>
      <c r="M134" s="258"/>
      <c r="N134" s="24"/>
      <c r="O134" s="257">
        <v>2</v>
      </c>
      <c r="P134" s="258"/>
      <c r="Q134" s="24"/>
      <c r="R134" s="257">
        <v>0</v>
      </c>
      <c r="S134" s="258"/>
      <c r="T134" s="24"/>
      <c r="U134" s="257">
        <v>0</v>
      </c>
      <c r="V134" s="258"/>
      <c r="W134" s="24"/>
      <c r="X134" s="257">
        <v>0</v>
      </c>
      <c r="Y134" s="258"/>
      <c r="Z134" s="395"/>
      <c r="AA134" s="257">
        <v>0</v>
      </c>
      <c r="AB134" s="258"/>
      <c r="AC134" s="24"/>
      <c r="AD134" s="257">
        <v>0</v>
      </c>
      <c r="AE134" s="258"/>
      <c r="AF134" s="24"/>
      <c r="AG134" s="24"/>
      <c r="AH134" s="24"/>
      <c r="AI134" s="24"/>
      <c r="AJ134" s="24"/>
      <c r="AK134" s="24"/>
      <c r="AL134" s="257">
        <f t="shared" ref="AL134:AL135" si="107">SUM(C134,F134,I134,L134,O134,R134,U134,X134,AA134,AD134)</f>
        <v>4</v>
      </c>
      <c r="AM134" s="15">
        <f t="shared" si="103"/>
        <v>0</v>
      </c>
      <c r="AN134" s="258">
        <f t="shared" si="104"/>
        <v>4</v>
      </c>
      <c r="BA134" s="257">
        <v>0</v>
      </c>
      <c r="BB134" s="258"/>
      <c r="BC134" s="618"/>
      <c r="BD134" s="257">
        <v>0</v>
      </c>
      <c r="BE134" s="258"/>
      <c r="BF134" s="24"/>
      <c r="BG134" s="257">
        <v>0</v>
      </c>
      <c r="BH134" s="258"/>
      <c r="BI134" s="24"/>
      <c r="BJ134" s="257">
        <f t="shared" si="105"/>
        <v>4</v>
      </c>
      <c r="BK134" s="15">
        <f t="shared" si="105"/>
        <v>0</v>
      </c>
      <c r="BL134" s="258">
        <f t="shared" si="106"/>
        <v>4</v>
      </c>
      <c r="BM134" s="24"/>
      <c r="BN134" s="24"/>
    </row>
    <row r="135" spans="1:66" ht="16.5" thickBot="1">
      <c r="A135" s="1241"/>
      <c r="B135" s="86" t="s">
        <v>22</v>
      </c>
      <c r="C135" s="259">
        <v>0</v>
      </c>
      <c r="D135" s="260"/>
      <c r="E135" s="24"/>
      <c r="F135" s="259">
        <v>0</v>
      </c>
      <c r="G135" s="261"/>
      <c r="H135" s="24"/>
      <c r="I135" s="259">
        <v>0</v>
      </c>
      <c r="J135" s="261"/>
      <c r="K135" s="24"/>
      <c r="L135" s="259">
        <v>0</v>
      </c>
      <c r="M135" s="261"/>
      <c r="N135" s="24"/>
      <c r="O135" s="259">
        <v>0</v>
      </c>
      <c r="P135" s="261"/>
      <c r="Q135" s="24"/>
      <c r="R135" s="259">
        <v>0</v>
      </c>
      <c r="S135" s="261"/>
      <c r="T135" s="24"/>
      <c r="U135" s="259">
        <v>0</v>
      </c>
      <c r="V135" s="261"/>
      <c r="W135" s="24"/>
      <c r="X135" s="259">
        <v>0</v>
      </c>
      <c r="Y135" s="261"/>
      <c r="Z135" s="396"/>
      <c r="AA135" s="259">
        <v>0</v>
      </c>
      <c r="AB135" s="261"/>
      <c r="AC135" s="24"/>
      <c r="AD135" s="259">
        <v>0</v>
      </c>
      <c r="AE135" s="261"/>
      <c r="AF135" s="24"/>
      <c r="AG135" s="24"/>
      <c r="AH135" s="24"/>
      <c r="AI135" s="24"/>
      <c r="AJ135" s="24"/>
      <c r="AK135" s="24"/>
      <c r="AL135" s="259">
        <f t="shared" si="107"/>
        <v>0</v>
      </c>
      <c r="AM135" s="260">
        <f t="shared" si="103"/>
        <v>0</v>
      </c>
      <c r="AN135" s="261">
        <f t="shared" si="104"/>
        <v>0</v>
      </c>
      <c r="BA135" s="259">
        <v>0</v>
      </c>
      <c r="BB135" s="261"/>
      <c r="BC135" s="618"/>
      <c r="BD135" s="259">
        <v>0</v>
      </c>
      <c r="BE135" s="261"/>
      <c r="BF135" s="24"/>
      <c r="BG135" s="259">
        <v>0</v>
      </c>
      <c r="BH135" s="261"/>
      <c r="BI135" s="24"/>
      <c r="BJ135" s="259">
        <f t="shared" si="105"/>
        <v>0</v>
      </c>
      <c r="BK135" s="260">
        <f t="shared" si="105"/>
        <v>0</v>
      </c>
      <c r="BL135" s="261">
        <f t="shared" si="106"/>
        <v>0</v>
      </c>
      <c r="BM135" s="24"/>
      <c r="BN135" s="24"/>
    </row>
    <row r="136" spans="1:66" ht="16.5" thickBot="1">
      <c r="A136" s="20"/>
      <c r="C136" s="2"/>
      <c r="D136" s="2"/>
      <c r="E136" s="24"/>
      <c r="F136" s="2"/>
      <c r="G136" s="2"/>
      <c r="H136" s="24"/>
      <c r="I136" s="2"/>
      <c r="J136" s="2"/>
      <c r="K136" s="24"/>
      <c r="L136" s="2"/>
      <c r="M136" s="2"/>
      <c r="N136" s="24"/>
      <c r="O136" s="2"/>
      <c r="P136" s="2"/>
      <c r="Q136" s="24"/>
      <c r="R136" s="2"/>
      <c r="S136" s="2"/>
      <c r="T136" s="24"/>
      <c r="U136" s="2"/>
      <c r="V136" s="2"/>
      <c r="W136" s="24"/>
      <c r="Y136" s="2"/>
      <c r="Z136" s="2"/>
      <c r="AA136" s="2"/>
      <c r="AB136" s="2"/>
      <c r="AC136" s="24"/>
      <c r="AD136" s="2"/>
      <c r="AE136" s="2"/>
      <c r="AF136" s="24"/>
      <c r="AG136" s="24"/>
      <c r="AH136" s="24"/>
      <c r="AI136" s="24"/>
      <c r="AJ136" s="24"/>
      <c r="AK136" s="24"/>
      <c r="AL136" s="2"/>
      <c r="AM136" s="467">
        <f t="shared" si="103"/>
        <v>0</v>
      </c>
      <c r="AN136" s="2"/>
      <c r="BA136" s="2"/>
      <c r="BB136" s="2"/>
      <c r="BC136" s="618"/>
      <c r="BD136" s="2"/>
      <c r="BE136" s="2"/>
      <c r="BF136" s="24"/>
      <c r="BG136" s="2"/>
      <c r="BH136" s="2"/>
      <c r="BI136" s="24"/>
      <c r="BJ136" s="618"/>
      <c r="BK136" s="618"/>
      <c r="BL136" s="618"/>
      <c r="BM136" s="24"/>
      <c r="BN136" s="24"/>
    </row>
    <row r="137" spans="1:66">
      <c r="A137" s="87"/>
      <c r="B137" s="84" t="s">
        <v>19</v>
      </c>
      <c r="C137" s="254"/>
      <c r="D137" s="255"/>
      <c r="E137" s="24"/>
      <c r="F137" s="254"/>
      <c r="G137" s="256"/>
      <c r="H137" s="24"/>
      <c r="I137" s="254"/>
      <c r="J137" s="256"/>
      <c r="K137" s="24"/>
      <c r="L137" s="254"/>
      <c r="M137" s="256"/>
      <c r="N137" s="24"/>
      <c r="O137" s="254"/>
      <c r="P137" s="256"/>
      <c r="Q137" s="24"/>
      <c r="R137" s="254"/>
      <c r="S137" s="256"/>
      <c r="T137" s="24"/>
      <c r="U137" s="254"/>
      <c r="V137" s="256"/>
      <c r="W137" s="24"/>
      <c r="X137" s="254"/>
      <c r="Y137" s="256"/>
      <c r="Z137" s="133"/>
      <c r="AA137" s="254"/>
      <c r="AB137" s="256"/>
      <c r="AC137" s="24"/>
      <c r="AD137" s="254"/>
      <c r="AE137" s="256"/>
      <c r="AF137" s="24"/>
      <c r="AG137" s="24"/>
      <c r="AH137" s="24"/>
      <c r="AI137" s="24"/>
      <c r="AJ137" s="24"/>
      <c r="AK137" s="24"/>
      <c r="AL137" s="254">
        <f>SUM(C137,F137,I137,L137,O137,R137,U137,X137,AA137,AD137)</f>
        <v>0</v>
      </c>
      <c r="AM137" s="255">
        <f t="shared" si="103"/>
        <v>0</v>
      </c>
      <c r="AN137" s="256">
        <f t="shared" ref="AN137:AN139" si="108">SUM(AL137:AM137)</f>
        <v>0</v>
      </c>
      <c r="BA137" s="254"/>
      <c r="BB137" s="256"/>
      <c r="BC137" s="618"/>
      <c r="BD137" s="254"/>
      <c r="BE137" s="256"/>
      <c r="BF137" s="24"/>
      <c r="BG137" s="254"/>
      <c r="BH137" s="256"/>
      <c r="BI137" s="24"/>
      <c r="BJ137" s="254">
        <f t="shared" ref="BJ137:BK139" si="109">SUM(AF137,AI137,AL137,AO137,AR137,AU137,AX137,BA137,BD137,BG137)</f>
        <v>0</v>
      </c>
      <c r="BK137" s="255">
        <f t="shared" si="109"/>
        <v>0</v>
      </c>
      <c r="BL137" s="256">
        <f t="shared" ref="BL137:BL139" si="110">SUM(BJ137:BK137)</f>
        <v>0</v>
      </c>
      <c r="BM137" s="24"/>
      <c r="BN137" s="24"/>
    </row>
    <row r="138" spans="1:66">
      <c r="A138" s="82"/>
      <c r="B138" s="85" t="s">
        <v>21</v>
      </c>
      <c r="C138" s="257"/>
      <c r="D138" s="15"/>
      <c r="E138" s="24"/>
      <c r="F138" s="257"/>
      <c r="G138" s="258"/>
      <c r="H138" s="24"/>
      <c r="I138" s="257"/>
      <c r="J138" s="258"/>
      <c r="K138" s="24"/>
      <c r="L138" s="257"/>
      <c r="M138" s="258"/>
      <c r="N138" s="24"/>
      <c r="O138" s="257"/>
      <c r="P138" s="258"/>
      <c r="Q138" s="24"/>
      <c r="R138" s="257"/>
      <c r="S138" s="258"/>
      <c r="T138" s="24"/>
      <c r="U138" s="257"/>
      <c r="V138" s="258"/>
      <c r="W138" s="24"/>
      <c r="X138" s="257"/>
      <c r="Y138" s="258"/>
      <c r="Z138" s="395"/>
      <c r="AA138" s="257"/>
      <c r="AB138" s="258"/>
      <c r="AC138" s="24"/>
      <c r="AD138" s="257"/>
      <c r="AE138" s="258"/>
      <c r="AF138" s="24"/>
      <c r="AG138" s="24"/>
      <c r="AH138" s="24"/>
      <c r="AI138" s="24"/>
      <c r="AJ138" s="24"/>
      <c r="AK138" s="24"/>
      <c r="AL138" s="257">
        <f t="shared" ref="AL138:AL139" si="111">SUM(C138,F138,I138,L138,O138,R138,U138,X138,AA138,AD138)</f>
        <v>0</v>
      </c>
      <c r="AM138" s="15">
        <f t="shared" si="103"/>
        <v>0</v>
      </c>
      <c r="AN138" s="258">
        <f t="shared" si="108"/>
        <v>0</v>
      </c>
      <c r="BA138" s="257"/>
      <c r="BB138" s="258"/>
      <c r="BC138" s="618"/>
      <c r="BD138" s="257"/>
      <c r="BE138" s="258"/>
      <c r="BF138" s="24"/>
      <c r="BG138" s="257"/>
      <c r="BH138" s="258"/>
      <c r="BI138" s="24"/>
      <c r="BJ138" s="257">
        <f t="shared" si="109"/>
        <v>0</v>
      </c>
      <c r="BK138" s="15">
        <f t="shared" si="109"/>
        <v>0</v>
      </c>
      <c r="BL138" s="258">
        <f t="shared" si="110"/>
        <v>0</v>
      </c>
      <c r="BM138" s="24"/>
      <c r="BN138" s="24"/>
    </row>
    <row r="139" spans="1:66" ht="16.5" thickBot="1">
      <c r="A139" s="83"/>
      <c r="B139" s="86" t="s">
        <v>22</v>
      </c>
      <c r="C139" s="259"/>
      <c r="D139" s="260"/>
      <c r="E139" s="24"/>
      <c r="F139" s="259"/>
      <c r="G139" s="261"/>
      <c r="H139" s="24"/>
      <c r="I139" s="259"/>
      <c r="J139" s="261"/>
      <c r="K139" s="24"/>
      <c r="L139" s="259"/>
      <c r="M139" s="261"/>
      <c r="N139" s="24"/>
      <c r="O139" s="259"/>
      <c r="P139" s="261"/>
      <c r="Q139" s="24"/>
      <c r="R139" s="259"/>
      <c r="S139" s="261"/>
      <c r="T139" s="24"/>
      <c r="U139" s="259"/>
      <c r="V139" s="261"/>
      <c r="W139" s="24"/>
      <c r="X139" s="259"/>
      <c r="Y139" s="261"/>
      <c r="Z139" s="396"/>
      <c r="AA139" s="259"/>
      <c r="AB139" s="261"/>
      <c r="AC139" s="24"/>
      <c r="AD139" s="259"/>
      <c r="AE139" s="261"/>
      <c r="AF139" s="24"/>
      <c r="AG139" s="24"/>
      <c r="AH139" s="24"/>
      <c r="AI139" s="24"/>
      <c r="AJ139" s="24"/>
      <c r="AK139" s="24"/>
      <c r="AL139" s="259">
        <f t="shared" si="111"/>
        <v>0</v>
      </c>
      <c r="AM139" s="260">
        <f t="shared" si="103"/>
        <v>0</v>
      </c>
      <c r="AN139" s="261">
        <f t="shared" si="108"/>
        <v>0</v>
      </c>
      <c r="BA139" s="259"/>
      <c r="BB139" s="261"/>
      <c r="BC139" s="618"/>
      <c r="BD139" s="259"/>
      <c r="BE139" s="261"/>
      <c r="BF139" s="24"/>
      <c r="BG139" s="259"/>
      <c r="BH139" s="261"/>
      <c r="BI139" s="24"/>
      <c r="BJ139" s="259">
        <f t="shared" si="109"/>
        <v>0</v>
      </c>
      <c r="BK139" s="260">
        <f t="shared" si="109"/>
        <v>0</v>
      </c>
      <c r="BL139" s="261">
        <f t="shared" si="110"/>
        <v>0</v>
      </c>
      <c r="BM139" s="24"/>
      <c r="BN139" s="24"/>
    </row>
    <row r="140" spans="1:66" ht="16.5" thickBot="1">
      <c r="A140" s="20"/>
      <c r="C140" s="2"/>
      <c r="D140" s="2"/>
      <c r="E140" s="24"/>
      <c r="F140" s="2"/>
      <c r="G140" s="2"/>
      <c r="H140" s="24"/>
      <c r="I140" s="2"/>
      <c r="J140" s="2"/>
      <c r="K140" s="24"/>
      <c r="L140" s="2"/>
      <c r="M140" s="2"/>
      <c r="N140" s="24"/>
      <c r="O140" s="2"/>
      <c r="P140" s="2"/>
      <c r="Q140" s="24"/>
      <c r="R140" s="2"/>
      <c r="S140" s="2"/>
      <c r="T140" s="24"/>
      <c r="U140" s="2"/>
      <c r="V140" s="2"/>
      <c r="W140" s="24"/>
      <c r="Y140" s="2"/>
      <c r="Z140" s="2"/>
      <c r="AA140" s="2"/>
      <c r="AB140" s="2"/>
      <c r="AC140" s="24"/>
      <c r="AD140" s="2"/>
      <c r="AE140" s="2"/>
      <c r="AF140" s="24"/>
      <c r="AG140" s="24"/>
      <c r="AH140" s="24"/>
      <c r="AI140" s="24"/>
      <c r="AJ140" s="24"/>
      <c r="AK140" s="24"/>
      <c r="AL140" s="2"/>
      <c r="AM140" s="467"/>
      <c r="AN140" s="2"/>
      <c r="BA140" s="2"/>
      <c r="BB140" s="2"/>
      <c r="BC140" s="618"/>
      <c r="BD140" s="2"/>
      <c r="BE140" s="2"/>
      <c r="BF140" s="24"/>
      <c r="BG140" s="2"/>
      <c r="BH140" s="2"/>
      <c r="BI140" s="24"/>
      <c r="BJ140" s="2"/>
      <c r="BK140" s="721"/>
      <c r="BL140" s="721"/>
      <c r="BM140" s="24"/>
      <c r="BN140" s="24"/>
    </row>
    <row r="141" spans="1:66">
      <c r="A141" s="87"/>
      <c r="B141" s="84" t="s">
        <v>19</v>
      </c>
      <c r="C141" s="254"/>
      <c r="D141" s="255"/>
      <c r="E141" s="24"/>
      <c r="F141" s="254"/>
      <c r="G141" s="256"/>
      <c r="H141" s="24"/>
      <c r="I141" s="254"/>
      <c r="J141" s="256"/>
      <c r="K141" s="24"/>
      <c r="L141" s="254"/>
      <c r="M141" s="256"/>
      <c r="N141" s="24"/>
      <c r="O141" s="254"/>
      <c r="P141" s="256"/>
      <c r="Q141" s="24"/>
      <c r="R141" s="254"/>
      <c r="S141" s="256"/>
      <c r="T141" s="24"/>
      <c r="U141" s="254"/>
      <c r="V141" s="256"/>
      <c r="W141" s="24"/>
      <c r="X141" s="254"/>
      <c r="Y141" s="256"/>
      <c r="Z141" s="133"/>
      <c r="AA141" s="254"/>
      <c r="AB141" s="256"/>
      <c r="AC141" s="24"/>
      <c r="AD141" s="254"/>
      <c r="AE141" s="256"/>
      <c r="AF141" s="24"/>
      <c r="AG141" s="24"/>
      <c r="AH141" s="24"/>
      <c r="AI141" s="24"/>
      <c r="AJ141" s="24"/>
      <c r="AK141" s="24"/>
      <c r="AL141" s="254">
        <f>SUM(C141,F141,I141,L141,O141,R141,U141,X141,AA141,AD141)</f>
        <v>0</v>
      </c>
      <c r="AM141" s="255">
        <f t="shared" ref="AM141:AM143" si="112">SUM(D141,G141,J141,M141,P141,S141,V141,Y141,AB141,AE141)</f>
        <v>0</v>
      </c>
      <c r="AN141" s="256">
        <f t="shared" ref="AN141:AN143" si="113">SUM(AL141:AM141)</f>
        <v>0</v>
      </c>
      <c r="BA141" s="254"/>
      <c r="BB141" s="256"/>
      <c r="BC141" s="618"/>
      <c r="BD141" s="254"/>
      <c r="BE141" s="256"/>
      <c r="BF141" s="24"/>
      <c r="BG141" s="254"/>
      <c r="BH141" s="256"/>
      <c r="BI141" s="24"/>
      <c r="BJ141" s="254">
        <f t="shared" ref="BJ141:BK143" si="114">SUM(AF141,AI141,AL141,AO141,AR141,AU141,AX141,BA141,BD141,BG141)</f>
        <v>0</v>
      </c>
      <c r="BK141" s="255">
        <f t="shared" si="114"/>
        <v>0</v>
      </c>
      <c r="BL141" s="256">
        <f t="shared" ref="BL141:BL143" si="115">SUM(BJ141:BK141)</f>
        <v>0</v>
      </c>
      <c r="BM141" s="24"/>
      <c r="BN141" s="24"/>
    </row>
    <row r="142" spans="1:66">
      <c r="A142" s="82"/>
      <c r="B142" s="85" t="s">
        <v>21</v>
      </c>
      <c r="C142" s="257"/>
      <c r="D142" s="15"/>
      <c r="E142" s="24"/>
      <c r="F142" s="257"/>
      <c r="G142" s="258"/>
      <c r="H142" s="24"/>
      <c r="I142" s="257"/>
      <c r="J142" s="258"/>
      <c r="K142" s="24"/>
      <c r="L142" s="257"/>
      <c r="M142" s="258"/>
      <c r="N142" s="24"/>
      <c r="O142" s="257"/>
      <c r="P142" s="258"/>
      <c r="Q142" s="24"/>
      <c r="R142" s="257"/>
      <c r="S142" s="258"/>
      <c r="T142" s="24"/>
      <c r="U142" s="257"/>
      <c r="V142" s="258"/>
      <c r="W142" s="24"/>
      <c r="X142" s="257"/>
      <c r="Y142" s="258"/>
      <c r="Z142" s="395"/>
      <c r="AA142" s="257"/>
      <c r="AB142" s="258"/>
      <c r="AC142" s="24"/>
      <c r="AD142" s="257"/>
      <c r="AE142" s="258"/>
      <c r="AF142" s="24"/>
      <c r="AG142" s="24"/>
      <c r="AH142" s="24"/>
      <c r="AI142" s="24"/>
      <c r="AJ142" s="24"/>
      <c r="AK142" s="24"/>
      <c r="AL142" s="257">
        <f t="shared" ref="AL142:AL143" si="116">SUM(C142,F142,I142,L142,O142,R142,U142,X142,AA142,AD142)</f>
        <v>0</v>
      </c>
      <c r="AM142" s="15">
        <f t="shared" si="112"/>
        <v>0</v>
      </c>
      <c r="AN142" s="258">
        <f t="shared" si="113"/>
        <v>0</v>
      </c>
      <c r="BA142" s="257"/>
      <c r="BB142" s="258"/>
      <c r="BC142" s="618"/>
      <c r="BD142" s="257"/>
      <c r="BE142" s="258"/>
      <c r="BF142" s="24"/>
      <c r="BG142" s="257"/>
      <c r="BH142" s="258"/>
      <c r="BI142" s="24"/>
      <c r="BJ142" s="257">
        <f t="shared" si="114"/>
        <v>0</v>
      </c>
      <c r="BK142" s="15">
        <f t="shared" si="114"/>
        <v>0</v>
      </c>
      <c r="BL142" s="258">
        <f t="shared" si="115"/>
        <v>0</v>
      </c>
      <c r="BM142" s="24"/>
      <c r="BN142" s="24"/>
    </row>
    <row r="143" spans="1:66" ht="16.5" thickBot="1">
      <c r="A143" s="83"/>
      <c r="B143" s="86" t="s">
        <v>22</v>
      </c>
      <c r="C143" s="259"/>
      <c r="D143" s="260"/>
      <c r="E143" s="24"/>
      <c r="F143" s="259"/>
      <c r="G143" s="261"/>
      <c r="H143" s="24"/>
      <c r="I143" s="259"/>
      <c r="J143" s="261"/>
      <c r="K143" s="24"/>
      <c r="L143" s="259"/>
      <c r="M143" s="261"/>
      <c r="N143" s="24"/>
      <c r="O143" s="259"/>
      <c r="P143" s="261"/>
      <c r="Q143" s="24"/>
      <c r="R143" s="259"/>
      <c r="S143" s="261"/>
      <c r="T143" s="24"/>
      <c r="U143" s="259"/>
      <c r="V143" s="261"/>
      <c r="W143" s="24"/>
      <c r="X143" s="259"/>
      <c r="Y143" s="261"/>
      <c r="Z143" s="396"/>
      <c r="AA143" s="259"/>
      <c r="AB143" s="261"/>
      <c r="AC143" s="24"/>
      <c r="AD143" s="259"/>
      <c r="AE143" s="261"/>
      <c r="AF143" s="24"/>
      <c r="AG143" s="24"/>
      <c r="AH143" s="24"/>
      <c r="AI143" s="24"/>
      <c r="AJ143" s="24"/>
      <c r="AK143" s="24"/>
      <c r="AL143" s="259">
        <f t="shared" si="116"/>
        <v>0</v>
      </c>
      <c r="AM143" s="260">
        <f t="shared" si="112"/>
        <v>0</v>
      </c>
      <c r="AN143" s="261">
        <f t="shared" si="113"/>
        <v>0</v>
      </c>
      <c r="BA143" s="259"/>
      <c r="BB143" s="261"/>
      <c r="BC143" s="618"/>
      <c r="BD143" s="259"/>
      <c r="BE143" s="261"/>
      <c r="BF143" s="24"/>
      <c r="BG143" s="259"/>
      <c r="BH143" s="261"/>
      <c r="BI143" s="24"/>
      <c r="BJ143" s="259">
        <f t="shared" si="114"/>
        <v>0</v>
      </c>
      <c r="BK143" s="260">
        <f t="shared" si="114"/>
        <v>0</v>
      </c>
      <c r="BL143" s="261">
        <f t="shared" si="115"/>
        <v>0</v>
      </c>
      <c r="BM143" s="24"/>
      <c r="BN143" s="24"/>
    </row>
    <row r="144" spans="1:66" ht="16.5" thickBot="1">
      <c r="A144" s="20"/>
      <c r="C144" s="2"/>
      <c r="D144" s="2"/>
      <c r="E144" s="24"/>
      <c r="F144" s="2"/>
      <c r="G144" s="2"/>
      <c r="H144" s="24"/>
      <c r="I144" s="2"/>
      <c r="J144" s="2"/>
      <c r="K144" s="24"/>
      <c r="L144" s="2"/>
      <c r="M144" s="2"/>
      <c r="N144" s="24"/>
      <c r="O144" s="2"/>
      <c r="P144" s="2"/>
      <c r="Q144" s="24"/>
      <c r="R144" s="2"/>
      <c r="S144" s="2"/>
      <c r="T144" s="24"/>
      <c r="U144" s="2"/>
      <c r="V144" s="2"/>
      <c r="W144" s="24"/>
      <c r="Y144" s="2"/>
      <c r="Z144" s="2"/>
      <c r="AA144" s="2"/>
      <c r="AB144" s="2"/>
      <c r="AC144" s="24"/>
      <c r="AD144" s="2"/>
      <c r="AE144" s="2"/>
      <c r="AF144" s="24"/>
      <c r="AG144" s="24"/>
      <c r="AH144" s="24"/>
      <c r="AI144" s="24"/>
      <c r="AJ144" s="24"/>
      <c r="AK144" s="24"/>
      <c r="AL144" s="2"/>
      <c r="AM144" s="467"/>
      <c r="AN144" s="2"/>
      <c r="BA144" s="2"/>
      <c r="BB144" s="2"/>
      <c r="BC144" s="618"/>
      <c r="BD144" s="2"/>
      <c r="BE144" s="2"/>
      <c r="BF144" s="24"/>
      <c r="BG144" s="2"/>
      <c r="BH144" s="2"/>
      <c r="BI144" s="24"/>
      <c r="BJ144" s="2"/>
      <c r="BK144" s="721"/>
      <c r="BL144" s="721"/>
      <c r="BM144" s="24"/>
      <c r="BN144" s="24"/>
    </row>
    <row r="145" spans="1:66">
      <c r="A145" s="81"/>
      <c r="B145" s="84" t="s">
        <v>19</v>
      </c>
      <c r="C145" s="254"/>
      <c r="D145" s="255"/>
      <c r="E145" s="24"/>
      <c r="F145" s="254"/>
      <c r="G145" s="256"/>
      <c r="H145" s="24"/>
      <c r="I145" s="254"/>
      <c r="J145" s="256"/>
      <c r="K145" s="24"/>
      <c r="L145" s="254"/>
      <c r="M145" s="256"/>
      <c r="N145" s="24"/>
      <c r="O145" s="254"/>
      <c r="P145" s="256"/>
      <c r="Q145" s="24"/>
      <c r="R145" s="254"/>
      <c r="S145" s="256"/>
      <c r="T145" s="24"/>
      <c r="U145" s="254"/>
      <c r="V145" s="256"/>
      <c r="W145" s="24"/>
      <c r="X145" s="254"/>
      <c r="Y145" s="256"/>
      <c r="Z145" s="133"/>
      <c r="AA145" s="254"/>
      <c r="AB145" s="256"/>
      <c r="AC145" s="24"/>
      <c r="AD145" s="254"/>
      <c r="AE145" s="256"/>
      <c r="AF145" s="24"/>
      <c r="AG145" s="24"/>
      <c r="AH145" s="24"/>
      <c r="AI145" s="24"/>
      <c r="AJ145" s="24"/>
      <c r="AK145" s="24"/>
      <c r="AL145" s="254">
        <f>SUM(C145,F145,I145,L145,O145,R145,U145,X145,AA145,AD145)</f>
        <v>0</v>
      </c>
      <c r="AM145" s="255">
        <f t="shared" ref="AM145:AM147" si="117">SUM(D145,G145,J145,M145,P145,S145,V145,Y145,AB145,AE145)</f>
        <v>0</v>
      </c>
      <c r="AN145" s="256">
        <f>SUM(AL145:AM145)</f>
        <v>0</v>
      </c>
      <c r="BA145" s="254"/>
      <c r="BB145" s="256"/>
      <c r="BC145" s="618"/>
      <c r="BD145" s="254"/>
      <c r="BE145" s="256"/>
      <c r="BF145" s="24"/>
      <c r="BG145" s="254"/>
      <c r="BH145" s="256"/>
      <c r="BI145" s="24"/>
      <c r="BJ145" s="254">
        <f t="shared" ref="BJ145:BK147" si="118">SUM(AF145,AI145,AL145,AO145,AR145,AU145,AX145,BA145,BD145,BG145)</f>
        <v>0</v>
      </c>
      <c r="BK145" s="255">
        <f t="shared" si="118"/>
        <v>0</v>
      </c>
      <c r="BL145" s="256">
        <f>SUM(BJ145:BK145)</f>
        <v>0</v>
      </c>
      <c r="BM145" s="24"/>
      <c r="BN145" s="24"/>
    </row>
    <row r="146" spans="1:66">
      <c r="A146" s="82"/>
      <c r="B146" s="85" t="s">
        <v>21</v>
      </c>
      <c r="C146" s="257"/>
      <c r="D146" s="15"/>
      <c r="E146" s="24"/>
      <c r="F146" s="257"/>
      <c r="G146" s="258"/>
      <c r="H146" s="24"/>
      <c r="I146" s="257"/>
      <c r="J146" s="258"/>
      <c r="K146" s="24"/>
      <c r="L146" s="257"/>
      <c r="M146" s="258"/>
      <c r="N146" s="24"/>
      <c r="O146" s="257"/>
      <c r="P146" s="258"/>
      <c r="Q146" s="24"/>
      <c r="R146" s="257"/>
      <c r="S146" s="258"/>
      <c r="T146" s="24"/>
      <c r="U146" s="257"/>
      <c r="V146" s="258"/>
      <c r="W146" s="24"/>
      <c r="X146" s="257"/>
      <c r="Y146" s="258"/>
      <c r="Z146" s="395"/>
      <c r="AA146" s="257"/>
      <c r="AB146" s="258"/>
      <c r="AC146" s="24"/>
      <c r="AD146" s="257"/>
      <c r="AE146" s="258"/>
      <c r="AF146" s="24"/>
      <c r="AG146" s="24"/>
      <c r="AH146" s="24"/>
      <c r="AI146" s="24"/>
      <c r="AJ146" s="24"/>
      <c r="AK146" s="24"/>
      <c r="AL146" s="257">
        <f t="shared" ref="AL146:AL147" si="119">SUM(C146,F146,I146,L146,O146,R146,U146,X146,AA146,AD146)</f>
        <v>0</v>
      </c>
      <c r="AM146" s="15">
        <f t="shared" si="117"/>
        <v>0</v>
      </c>
      <c r="AN146" s="258">
        <f t="shared" ref="AN146:AN147" si="120">SUM(AL146:AM146)</f>
        <v>0</v>
      </c>
      <c r="BA146" s="257"/>
      <c r="BB146" s="258"/>
      <c r="BC146" s="618"/>
      <c r="BD146" s="257"/>
      <c r="BE146" s="258"/>
      <c r="BF146" s="24"/>
      <c r="BG146" s="257"/>
      <c r="BH146" s="258"/>
      <c r="BI146" s="24"/>
      <c r="BJ146" s="257">
        <f t="shared" si="118"/>
        <v>0</v>
      </c>
      <c r="BK146" s="15">
        <f t="shared" si="118"/>
        <v>0</v>
      </c>
      <c r="BL146" s="258">
        <f t="shared" ref="BL146:BL147" si="121">SUM(BJ146:BK146)</f>
        <v>0</v>
      </c>
      <c r="BM146" s="24"/>
      <c r="BN146" s="24"/>
    </row>
    <row r="147" spans="1:66" ht="16.5" thickBot="1">
      <c r="A147" s="83"/>
      <c r="B147" s="86" t="s">
        <v>22</v>
      </c>
      <c r="C147" s="259"/>
      <c r="D147" s="260"/>
      <c r="E147" s="24"/>
      <c r="F147" s="259"/>
      <c r="G147" s="261"/>
      <c r="H147" s="24"/>
      <c r="I147" s="259"/>
      <c r="J147" s="261"/>
      <c r="K147" s="24"/>
      <c r="L147" s="259"/>
      <c r="M147" s="261"/>
      <c r="N147" s="24"/>
      <c r="O147" s="259"/>
      <c r="P147" s="261"/>
      <c r="Q147" s="24"/>
      <c r="R147" s="259"/>
      <c r="S147" s="261"/>
      <c r="T147" s="24"/>
      <c r="U147" s="259"/>
      <c r="V147" s="261"/>
      <c r="W147" s="24"/>
      <c r="X147" s="259"/>
      <c r="Y147" s="261"/>
      <c r="Z147" s="396"/>
      <c r="AA147" s="259"/>
      <c r="AB147" s="261"/>
      <c r="AC147" s="24"/>
      <c r="AD147" s="259"/>
      <c r="AE147" s="261"/>
      <c r="AF147" s="24"/>
      <c r="AG147" s="24"/>
      <c r="AH147" s="24"/>
      <c r="AI147" s="24"/>
      <c r="AJ147" s="24"/>
      <c r="AK147" s="24"/>
      <c r="AL147" s="259">
        <f t="shared" si="119"/>
        <v>0</v>
      </c>
      <c r="AM147" s="260">
        <f t="shared" si="117"/>
        <v>0</v>
      </c>
      <c r="AN147" s="261">
        <f t="shared" si="120"/>
        <v>0</v>
      </c>
      <c r="BA147" s="259"/>
      <c r="BB147" s="261"/>
      <c r="BC147" s="618"/>
      <c r="BD147" s="259"/>
      <c r="BE147" s="261"/>
      <c r="BF147" s="24"/>
      <c r="BG147" s="259"/>
      <c r="BH147" s="261"/>
      <c r="BI147" s="24"/>
      <c r="BJ147" s="259">
        <f t="shared" si="118"/>
        <v>0</v>
      </c>
      <c r="BK147" s="260">
        <f t="shared" si="118"/>
        <v>0</v>
      </c>
      <c r="BL147" s="261">
        <f t="shared" si="121"/>
        <v>0</v>
      </c>
      <c r="BM147" s="24"/>
      <c r="BN147" s="24"/>
    </row>
    <row r="148" spans="1:66" ht="16.5" thickBot="1">
      <c r="A148" s="20"/>
      <c r="C148" s="2"/>
      <c r="D148" s="2"/>
      <c r="E148" s="24"/>
      <c r="F148" s="2"/>
      <c r="G148" s="2"/>
      <c r="H148" s="24"/>
      <c r="I148" s="2"/>
      <c r="J148" s="2"/>
      <c r="K148" s="24"/>
      <c r="L148" s="2"/>
      <c r="M148" s="2"/>
      <c r="N148" s="24"/>
      <c r="O148" s="2"/>
      <c r="P148" s="2"/>
      <c r="Q148" s="24"/>
      <c r="R148" s="2"/>
      <c r="S148" s="2"/>
      <c r="T148" s="24"/>
      <c r="U148" s="2"/>
      <c r="V148" s="2"/>
      <c r="W148" s="24"/>
      <c r="Y148" s="2"/>
      <c r="Z148" s="2"/>
      <c r="AA148" s="2"/>
      <c r="AB148" s="2"/>
      <c r="AC148" s="24"/>
      <c r="AD148" s="2"/>
      <c r="AE148" s="2"/>
      <c r="AF148" s="24"/>
      <c r="AG148" s="24"/>
      <c r="AH148" s="24"/>
      <c r="AI148" s="24"/>
      <c r="AJ148" s="24"/>
      <c r="AK148" s="24"/>
      <c r="AL148" s="2"/>
      <c r="AM148" s="467"/>
      <c r="AN148" s="2"/>
      <c r="BA148" s="2"/>
      <c r="BB148" s="2"/>
      <c r="BC148" s="618"/>
      <c r="BD148" s="2"/>
      <c r="BE148" s="2"/>
      <c r="BF148" s="24"/>
      <c r="BG148" s="2"/>
      <c r="BH148" s="2"/>
      <c r="BI148" s="24"/>
      <c r="BJ148" s="2"/>
      <c r="BK148" s="721"/>
      <c r="BL148" s="721"/>
      <c r="BM148" s="24"/>
      <c r="BN148" s="24"/>
    </row>
    <row r="149" spans="1:66">
      <c r="A149" s="81"/>
      <c r="B149" s="84" t="s">
        <v>19</v>
      </c>
      <c r="C149" s="254"/>
      <c r="D149" s="255"/>
      <c r="E149" s="24"/>
      <c r="F149" s="254"/>
      <c r="G149" s="256"/>
      <c r="H149" s="24"/>
      <c r="I149" s="254"/>
      <c r="J149" s="256"/>
      <c r="K149" s="24"/>
      <c r="L149" s="254"/>
      <c r="M149" s="256"/>
      <c r="N149" s="24"/>
      <c r="O149" s="254"/>
      <c r="P149" s="256"/>
      <c r="Q149" s="24"/>
      <c r="R149" s="254"/>
      <c r="S149" s="256"/>
      <c r="T149" s="24"/>
      <c r="U149" s="254"/>
      <c r="V149" s="256"/>
      <c r="W149" s="24"/>
      <c r="X149" s="254"/>
      <c r="Y149" s="256"/>
      <c r="Z149" s="133"/>
      <c r="AA149" s="254"/>
      <c r="AB149" s="256"/>
      <c r="AC149" s="24"/>
      <c r="AD149" s="254"/>
      <c r="AE149" s="256"/>
      <c r="AF149" s="24"/>
      <c r="AG149" s="24"/>
      <c r="AH149" s="24"/>
      <c r="AI149" s="24"/>
      <c r="AJ149" s="24"/>
      <c r="AK149" s="24"/>
      <c r="AL149" s="254">
        <f>SUM(C149,F149,I149,L149,O149,R149,U149,X149,AA149,AD149)</f>
        <v>0</v>
      </c>
      <c r="AM149" s="255">
        <f t="shared" ref="AM149:AM151" si="122">SUM(D149,G149,J149,M149,P149,S149,V149,Y149,AB149,AE149)</f>
        <v>0</v>
      </c>
      <c r="AN149" s="256">
        <f t="shared" ref="AN149:AN151" si="123">SUM(AL149:AM149)</f>
        <v>0</v>
      </c>
      <c r="BA149" s="254"/>
      <c r="BB149" s="256"/>
      <c r="BC149" s="618"/>
      <c r="BD149" s="254"/>
      <c r="BE149" s="256"/>
      <c r="BF149" s="24"/>
      <c r="BG149" s="254"/>
      <c r="BH149" s="256"/>
      <c r="BI149" s="24"/>
      <c r="BJ149" s="254">
        <f t="shared" ref="BJ149:BK151" si="124">SUM(AF149,AI149,AL149,AO149,AR149,AU149,AX149,BA149,BD149,BG149)</f>
        <v>0</v>
      </c>
      <c r="BK149" s="255">
        <f t="shared" si="124"/>
        <v>0</v>
      </c>
      <c r="BL149" s="256">
        <f t="shared" ref="BL149:BL151" si="125">SUM(BJ149:BK149)</f>
        <v>0</v>
      </c>
      <c r="BM149" s="24"/>
      <c r="BN149" s="24"/>
    </row>
    <row r="150" spans="1:66">
      <c r="A150" s="82"/>
      <c r="B150" s="85" t="s">
        <v>21</v>
      </c>
      <c r="C150" s="257"/>
      <c r="D150" s="15"/>
      <c r="E150" s="24"/>
      <c r="F150" s="257"/>
      <c r="G150" s="258"/>
      <c r="H150" s="24"/>
      <c r="I150" s="257"/>
      <c r="J150" s="258"/>
      <c r="K150" s="24"/>
      <c r="L150" s="257"/>
      <c r="M150" s="258"/>
      <c r="N150" s="24"/>
      <c r="O150" s="257"/>
      <c r="P150" s="258"/>
      <c r="Q150" s="24"/>
      <c r="R150" s="257"/>
      <c r="S150" s="258"/>
      <c r="T150" s="24"/>
      <c r="U150" s="257"/>
      <c r="V150" s="258"/>
      <c r="W150" s="24"/>
      <c r="X150" s="257"/>
      <c r="Y150" s="258"/>
      <c r="Z150" s="395"/>
      <c r="AA150" s="257"/>
      <c r="AB150" s="258"/>
      <c r="AC150" s="24"/>
      <c r="AD150" s="257"/>
      <c r="AE150" s="258"/>
      <c r="AF150" s="24"/>
      <c r="AG150" s="24"/>
      <c r="AH150" s="24"/>
      <c r="AI150" s="24"/>
      <c r="AJ150" s="24"/>
      <c r="AK150" s="24"/>
      <c r="AL150" s="257">
        <f t="shared" ref="AL150:AL151" si="126">SUM(C150,F150,I150,L150,O150,R150,U150,X150,AA150,AD150)</f>
        <v>0</v>
      </c>
      <c r="AM150" s="15">
        <f t="shared" si="122"/>
        <v>0</v>
      </c>
      <c r="AN150" s="258">
        <f t="shared" si="123"/>
        <v>0</v>
      </c>
      <c r="BA150" s="257"/>
      <c r="BB150" s="258"/>
      <c r="BC150" s="618"/>
      <c r="BD150" s="257"/>
      <c r="BE150" s="258"/>
      <c r="BF150" s="24"/>
      <c r="BG150" s="257"/>
      <c r="BH150" s="258"/>
      <c r="BI150" s="24"/>
      <c r="BJ150" s="257">
        <f t="shared" si="124"/>
        <v>0</v>
      </c>
      <c r="BK150" s="15">
        <f t="shared" si="124"/>
        <v>0</v>
      </c>
      <c r="BL150" s="258">
        <f t="shared" si="125"/>
        <v>0</v>
      </c>
      <c r="BM150" s="24"/>
      <c r="BN150" s="24"/>
    </row>
    <row r="151" spans="1:66" ht="16.5" thickBot="1">
      <c r="A151" s="83"/>
      <c r="B151" s="86" t="s">
        <v>22</v>
      </c>
      <c r="C151" s="259"/>
      <c r="D151" s="260"/>
      <c r="E151" s="24"/>
      <c r="F151" s="259"/>
      <c r="G151" s="261"/>
      <c r="H151" s="24"/>
      <c r="I151" s="259"/>
      <c r="J151" s="261"/>
      <c r="K151" s="24"/>
      <c r="L151" s="259"/>
      <c r="M151" s="261"/>
      <c r="N151" s="24"/>
      <c r="O151" s="259"/>
      <c r="P151" s="261"/>
      <c r="Q151" s="24"/>
      <c r="R151" s="259"/>
      <c r="S151" s="261"/>
      <c r="T151" s="24"/>
      <c r="U151" s="259"/>
      <c r="V151" s="261"/>
      <c r="W151" s="24"/>
      <c r="X151" s="259"/>
      <c r="Y151" s="261"/>
      <c r="Z151" s="396"/>
      <c r="AA151" s="259"/>
      <c r="AB151" s="261"/>
      <c r="AC151" s="24"/>
      <c r="AD151" s="259"/>
      <c r="AE151" s="261"/>
      <c r="AF151" s="24"/>
      <c r="AG151" s="24"/>
      <c r="AH151" s="24"/>
      <c r="AI151" s="24"/>
      <c r="AJ151" s="24"/>
      <c r="AK151" s="24"/>
      <c r="AL151" s="259">
        <f t="shared" si="126"/>
        <v>0</v>
      </c>
      <c r="AM151" s="260">
        <f t="shared" si="122"/>
        <v>0</v>
      </c>
      <c r="AN151" s="261">
        <f t="shared" si="123"/>
        <v>0</v>
      </c>
      <c r="BA151" s="259"/>
      <c r="BB151" s="261"/>
      <c r="BC151" s="618"/>
      <c r="BD151" s="259"/>
      <c r="BE151" s="261"/>
      <c r="BF151" s="24"/>
      <c r="BG151" s="259"/>
      <c r="BH151" s="261"/>
      <c r="BI151" s="24"/>
      <c r="BJ151" s="259">
        <f t="shared" si="124"/>
        <v>0</v>
      </c>
      <c r="BK151" s="260">
        <f t="shared" si="124"/>
        <v>0</v>
      </c>
      <c r="BL151" s="261">
        <f t="shared" si="125"/>
        <v>0</v>
      </c>
      <c r="BM151" s="24"/>
      <c r="BN151" s="24"/>
    </row>
    <row r="152" spans="1:66" ht="16.5" thickBot="1">
      <c r="A152" s="20"/>
      <c r="C152" s="2"/>
      <c r="D152" s="2"/>
      <c r="E152" s="24"/>
      <c r="F152" s="2"/>
      <c r="G152" s="2"/>
      <c r="H152" s="24"/>
      <c r="I152" s="2"/>
      <c r="J152" s="2"/>
      <c r="K152" s="24"/>
      <c r="L152" s="2"/>
      <c r="M152" s="2"/>
      <c r="N152" s="24"/>
      <c r="O152" s="2"/>
      <c r="P152" s="2"/>
      <c r="Q152" s="24"/>
      <c r="R152" s="2"/>
      <c r="S152" s="2"/>
      <c r="T152" s="24"/>
      <c r="U152" s="2"/>
      <c r="V152" s="2"/>
      <c r="W152" s="24"/>
      <c r="Y152" s="2"/>
      <c r="Z152" s="2"/>
      <c r="AA152" s="2"/>
      <c r="AB152" s="2"/>
      <c r="AC152" s="24"/>
      <c r="AD152" s="2"/>
      <c r="AE152" s="2"/>
      <c r="AF152" s="24"/>
      <c r="AG152" s="24"/>
      <c r="AH152" s="24"/>
      <c r="AI152" s="24"/>
      <c r="AJ152" s="24"/>
      <c r="AK152" s="24"/>
      <c r="AL152" s="2"/>
      <c r="AM152" s="467"/>
      <c r="AN152" s="2"/>
      <c r="BA152" s="2"/>
      <c r="BB152" s="2"/>
      <c r="BC152" s="618"/>
      <c r="BD152" s="2"/>
      <c r="BE152" s="2"/>
      <c r="BF152" s="24"/>
      <c r="BG152" s="2"/>
      <c r="BH152" s="2"/>
      <c r="BI152" s="24"/>
      <c r="BJ152" s="2"/>
      <c r="BK152" s="721"/>
      <c r="BL152" s="721"/>
      <c r="BM152" s="24"/>
      <c r="BN152" s="24"/>
    </row>
    <row r="153" spans="1:66">
      <c r="A153" s="87"/>
      <c r="B153" s="84" t="s">
        <v>19</v>
      </c>
      <c r="C153" s="254"/>
      <c r="D153" s="255"/>
      <c r="E153" s="24"/>
      <c r="F153" s="254"/>
      <c r="G153" s="256"/>
      <c r="H153" s="24"/>
      <c r="I153" s="254"/>
      <c r="J153" s="256"/>
      <c r="K153" s="24"/>
      <c r="L153" s="254"/>
      <c r="M153" s="256"/>
      <c r="N153" s="24"/>
      <c r="O153" s="254"/>
      <c r="P153" s="256"/>
      <c r="Q153" s="24"/>
      <c r="R153" s="254"/>
      <c r="S153" s="256"/>
      <c r="T153" s="24"/>
      <c r="U153" s="254"/>
      <c r="V153" s="256"/>
      <c r="W153" s="24"/>
      <c r="X153" s="254"/>
      <c r="Y153" s="256"/>
      <c r="Z153" s="133"/>
      <c r="AA153" s="254"/>
      <c r="AB153" s="256"/>
      <c r="AC153" s="24"/>
      <c r="AD153" s="254"/>
      <c r="AE153" s="256"/>
      <c r="AF153" s="24"/>
      <c r="AG153" s="24"/>
      <c r="AH153" s="24"/>
      <c r="AI153" s="24"/>
      <c r="AJ153" s="24"/>
      <c r="AK153" s="24"/>
      <c r="AL153" s="254">
        <f>SUM(C153,F153,I153,L153,O153,R153,U153,X153,AA153,AD153)</f>
        <v>0</v>
      </c>
      <c r="AM153" s="255">
        <f t="shared" ref="AM153:AM155" si="127">SUM(D153,G153,J153,M153,P153,S153,V153,Y153,AB153,AE153)</f>
        <v>0</v>
      </c>
      <c r="AN153" s="256">
        <f t="shared" ref="AN153:AN155" si="128">SUM(AL153:AM153)</f>
        <v>0</v>
      </c>
      <c r="BA153" s="254"/>
      <c r="BB153" s="256"/>
      <c r="BC153" s="618"/>
      <c r="BD153" s="254"/>
      <c r="BE153" s="256"/>
      <c r="BF153" s="24"/>
      <c r="BG153" s="254"/>
      <c r="BH153" s="256"/>
      <c r="BI153" s="24"/>
      <c r="BJ153" s="254">
        <f t="shared" ref="BJ153:BK155" si="129">SUM(AF153,AI153,AL153,AO153,AR153,AU153,AX153,BA153,BD153,BG153)</f>
        <v>0</v>
      </c>
      <c r="BK153" s="255">
        <f t="shared" si="129"/>
        <v>0</v>
      </c>
      <c r="BL153" s="256">
        <f t="shared" ref="BL153:BL155" si="130">SUM(BJ153:BK153)</f>
        <v>0</v>
      </c>
      <c r="BM153" s="24"/>
      <c r="BN153" s="24"/>
    </row>
    <row r="154" spans="1:66">
      <c r="A154" s="82"/>
      <c r="B154" s="85" t="s">
        <v>21</v>
      </c>
      <c r="C154" s="257"/>
      <c r="D154" s="15"/>
      <c r="E154" s="24"/>
      <c r="F154" s="257"/>
      <c r="G154" s="258"/>
      <c r="H154" s="24"/>
      <c r="I154" s="257"/>
      <c r="J154" s="258"/>
      <c r="K154" s="24"/>
      <c r="L154" s="257"/>
      <c r="M154" s="258"/>
      <c r="N154" s="24"/>
      <c r="O154" s="257"/>
      <c r="P154" s="258"/>
      <c r="Q154" s="24"/>
      <c r="R154" s="257"/>
      <c r="S154" s="258"/>
      <c r="T154" s="24"/>
      <c r="U154" s="257"/>
      <c r="V154" s="258"/>
      <c r="W154" s="24"/>
      <c r="X154" s="257"/>
      <c r="Y154" s="258"/>
      <c r="Z154" s="395"/>
      <c r="AA154" s="257"/>
      <c r="AB154" s="258"/>
      <c r="AC154" s="24"/>
      <c r="AD154" s="257"/>
      <c r="AE154" s="258"/>
      <c r="AF154" s="24"/>
      <c r="AG154" s="24"/>
      <c r="AH154" s="24"/>
      <c r="AI154" s="24"/>
      <c r="AJ154" s="24"/>
      <c r="AK154" s="24"/>
      <c r="AL154" s="257">
        <f t="shared" ref="AL154:AL155" si="131">SUM(C154,F154,I154,L154,O154,R154,U154,X154,AA154,AD154)</f>
        <v>0</v>
      </c>
      <c r="AM154" s="15">
        <f t="shared" si="127"/>
        <v>0</v>
      </c>
      <c r="AN154" s="258">
        <f t="shared" si="128"/>
        <v>0</v>
      </c>
      <c r="BA154" s="257"/>
      <c r="BB154" s="258"/>
      <c r="BC154" s="618"/>
      <c r="BD154" s="257"/>
      <c r="BE154" s="258"/>
      <c r="BF154" s="24"/>
      <c r="BG154" s="257"/>
      <c r="BH154" s="258"/>
      <c r="BI154" s="24"/>
      <c r="BJ154" s="257">
        <f t="shared" si="129"/>
        <v>0</v>
      </c>
      <c r="BK154" s="15">
        <f t="shared" si="129"/>
        <v>0</v>
      </c>
      <c r="BL154" s="258">
        <f t="shared" si="130"/>
        <v>0</v>
      </c>
      <c r="BM154" s="24"/>
      <c r="BN154" s="24"/>
    </row>
    <row r="155" spans="1:66" ht="16.5" thickBot="1">
      <c r="A155" s="83"/>
      <c r="B155" s="86" t="s">
        <v>22</v>
      </c>
      <c r="C155" s="259"/>
      <c r="D155" s="260"/>
      <c r="E155" s="24"/>
      <c r="F155" s="259"/>
      <c r="G155" s="261"/>
      <c r="H155" s="24"/>
      <c r="I155" s="259"/>
      <c r="J155" s="261"/>
      <c r="K155" s="24"/>
      <c r="L155" s="259"/>
      <c r="M155" s="261"/>
      <c r="N155" s="24"/>
      <c r="O155" s="259"/>
      <c r="P155" s="261"/>
      <c r="Q155" s="24"/>
      <c r="R155" s="259"/>
      <c r="S155" s="261"/>
      <c r="T155" s="24"/>
      <c r="U155" s="259"/>
      <c r="V155" s="261"/>
      <c r="W155" s="24"/>
      <c r="X155" s="259"/>
      <c r="Y155" s="261"/>
      <c r="Z155" s="396"/>
      <c r="AA155" s="259"/>
      <c r="AB155" s="261"/>
      <c r="AC155" s="24"/>
      <c r="AD155" s="259"/>
      <c r="AE155" s="261"/>
      <c r="AF155" s="24"/>
      <c r="AG155" s="24"/>
      <c r="AH155" s="24"/>
      <c r="AI155" s="24"/>
      <c r="AJ155" s="24"/>
      <c r="AK155" s="24"/>
      <c r="AL155" s="259">
        <f t="shared" si="131"/>
        <v>0</v>
      </c>
      <c r="AM155" s="260">
        <f t="shared" si="127"/>
        <v>0</v>
      </c>
      <c r="AN155" s="261">
        <f t="shared" si="128"/>
        <v>0</v>
      </c>
      <c r="BA155" s="259"/>
      <c r="BB155" s="261"/>
      <c r="BC155" s="618"/>
      <c r="BD155" s="259"/>
      <c r="BE155" s="261"/>
      <c r="BF155" s="24"/>
      <c r="BG155" s="259"/>
      <c r="BH155" s="261"/>
      <c r="BI155" s="24"/>
      <c r="BJ155" s="259">
        <f t="shared" si="129"/>
        <v>0</v>
      </c>
      <c r="BK155" s="260">
        <f t="shared" si="129"/>
        <v>0</v>
      </c>
      <c r="BL155" s="261">
        <f t="shared" si="130"/>
        <v>0</v>
      </c>
      <c r="BM155" s="24"/>
      <c r="BN155" s="24"/>
    </row>
    <row r="156" spans="1:66" ht="16.5" thickBot="1">
      <c r="A156" s="20"/>
      <c r="C156" s="2"/>
      <c r="D156" s="2"/>
      <c r="E156" s="24"/>
      <c r="F156" s="2"/>
      <c r="G156" s="2"/>
      <c r="H156" s="24"/>
      <c r="I156" s="2"/>
      <c r="J156" s="2"/>
      <c r="K156" s="24"/>
      <c r="L156" s="2"/>
      <c r="M156" s="2"/>
      <c r="N156" s="24"/>
      <c r="O156" s="2"/>
      <c r="P156" s="2"/>
      <c r="Q156" s="24"/>
      <c r="R156" s="2"/>
      <c r="S156" s="2"/>
      <c r="T156" s="24"/>
      <c r="U156" s="2"/>
      <c r="V156" s="2"/>
      <c r="W156" s="24"/>
      <c r="Y156" s="2"/>
      <c r="Z156" s="2"/>
      <c r="AA156" s="2"/>
      <c r="AB156" s="2"/>
      <c r="AC156" s="24"/>
      <c r="AD156" s="2"/>
      <c r="AE156" s="2"/>
      <c r="AF156" s="24"/>
      <c r="AG156" s="24"/>
      <c r="AH156" s="24"/>
      <c r="AI156" s="24"/>
      <c r="AJ156" s="24"/>
      <c r="AK156" s="24"/>
      <c r="AL156" s="2"/>
      <c r="AM156" s="467"/>
      <c r="AN156" s="2"/>
      <c r="BA156" s="2"/>
      <c r="BB156" s="2"/>
      <c r="BC156" s="618"/>
      <c r="BD156" s="2"/>
      <c r="BE156" s="2"/>
      <c r="BF156" s="24"/>
      <c r="BG156" s="2"/>
      <c r="BH156" s="2"/>
      <c r="BI156" s="24"/>
      <c r="BJ156" s="2"/>
      <c r="BK156" s="721"/>
      <c r="BL156" s="721"/>
      <c r="BM156" s="24"/>
      <c r="BN156" s="24"/>
    </row>
    <row r="157" spans="1:66">
      <c r="A157" s="87"/>
      <c r="B157" s="84" t="s">
        <v>19</v>
      </c>
      <c r="C157" s="254"/>
      <c r="D157" s="255"/>
      <c r="E157" s="24"/>
      <c r="F157" s="254"/>
      <c r="G157" s="256"/>
      <c r="H157" s="24"/>
      <c r="I157" s="254"/>
      <c r="J157" s="256"/>
      <c r="K157" s="24"/>
      <c r="L157" s="254"/>
      <c r="M157" s="256"/>
      <c r="N157" s="24"/>
      <c r="O157" s="254"/>
      <c r="P157" s="256"/>
      <c r="Q157" s="24"/>
      <c r="R157" s="254"/>
      <c r="S157" s="256"/>
      <c r="T157" s="24"/>
      <c r="U157" s="254"/>
      <c r="V157" s="256"/>
      <c r="W157" s="24"/>
      <c r="X157" s="254"/>
      <c r="Y157" s="256"/>
      <c r="Z157" s="133"/>
      <c r="AA157" s="254"/>
      <c r="AB157" s="256"/>
      <c r="AC157" s="24"/>
      <c r="AD157" s="254"/>
      <c r="AE157" s="256"/>
      <c r="AF157" s="24"/>
      <c r="AG157" s="24"/>
      <c r="AH157" s="24"/>
      <c r="AI157" s="24"/>
      <c r="AJ157" s="24"/>
      <c r="AK157" s="24"/>
      <c r="AL157" s="254">
        <f t="shared" ref="AL157:AL159" si="132">C157+F157+I157</f>
        <v>0</v>
      </c>
      <c r="AM157" s="255">
        <f t="shared" ref="AM157:AM159" si="133">SUM(D157,G157,J157,M157,P157,S157,V157,Y157,AB157,AE157)</f>
        <v>0</v>
      </c>
      <c r="AN157" s="256">
        <f t="shared" ref="AN157:AN159" si="134">SUM(AL157:AM157)</f>
        <v>0</v>
      </c>
      <c r="BA157" s="254"/>
      <c r="BB157" s="256"/>
      <c r="BC157" s="618"/>
      <c r="BD157" s="254"/>
      <c r="BE157" s="256"/>
      <c r="BF157" s="24"/>
      <c r="BG157" s="254"/>
      <c r="BH157" s="256"/>
      <c r="BI157" s="24"/>
      <c r="BJ157" s="254">
        <f>AF157+AI157+AL157</f>
        <v>0</v>
      </c>
      <c r="BK157" s="255">
        <f>SUM(AG157,AJ157,AM157,AP157,AS157,AV157,AY157,BB157,BE157,BH157)</f>
        <v>0</v>
      </c>
      <c r="BL157" s="256">
        <f t="shared" ref="BL157:BL159" si="135">SUM(BJ157:BK157)</f>
        <v>0</v>
      </c>
      <c r="BM157" s="24"/>
      <c r="BN157" s="24"/>
    </row>
    <row r="158" spans="1:66">
      <c r="A158" s="82"/>
      <c r="B158" s="85" t="s">
        <v>21</v>
      </c>
      <c r="C158" s="257"/>
      <c r="D158" s="15"/>
      <c r="E158" s="24"/>
      <c r="F158" s="257"/>
      <c r="G158" s="258"/>
      <c r="H158" s="24"/>
      <c r="I158" s="257"/>
      <c r="J158" s="258"/>
      <c r="K158" s="24"/>
      <c r="L158" s="257"/>
      <c r="M158" s="258"/>
      <c r="N158" s="24"/>
      <c r="O158" s="257"/>
      <c r="P158" s="258"/>
      <c r="Q158" s="24"/>
      <c r="R158" s="257"/>
      <c r="S158" s="258"/>
      <c r="T158" s="24"/>
      <c r="U158" s="257"/>
      <c r="V158" s="258"/>
      <c r="W158" s="24"/>
      <c r="X158" s="257"/>
      <c r="Y158" s="258"/>
      <c r="Z158" s="395"/>
      <c r="AA158" s="257"/>
      <c r="AB158" s="258"/>
      <c r="AC158" s="24"/>
      <c r="AD158" s="257"/>
      <c r="AE158" s="258"/>
      <c r="AF158" s="24"/>
      <c r="AG158" s="24"/>
      <c r="AH158" s="24"/>
      <c r="AI158" s="24"/>
      <c r="AJ158" s="24"/>
      <c r="AK158" s="24"/>
      <c r="AL158" s="257">
        <f t="shared" si="132"/>
        <v>0</v>
      </c>
      <c r="AM158" s="15">
        <f t="shared" si="133"/>
        <v>0</v>
      </c>
      <c r="AN158" s="258">
        <f t="shared" si="134"/>
        <v>0</v>
      </c>
      <c r="BA158" s="257"/>
      <c r="BB158" s="258"/>
      <c r="BC158" s="618"/>
      <c r="BD158" s="257"/>
      <c r="BE158" s="258"/>
      <c r="BF158" s="24"/>
      <c r="BG158" s="257"/>
      <c r="BH158" s="258"/>
      <c r="BI158" s="24"/>
      <c r="BJ158" s="257">
        <f>AF158+AI158+AL158</f>
        <v>0</v>
      </c>
      <c r="BK158" s="15">
        <f>SUM(AG158,AJ158,AM158,AP158,AS158,AV158,AY158,BB158,BE158,BH158)</f>
        <v>0</v>
      </c>
      <c r="BL158" s="258">
        <f t="shared" si="135"/>
        <v>0</v>
      </c>
      <c r="BM158" s="24"/>
      <c r="BN158" s="24"/>
    </row>
    <row r="159" spans="1:66" ht="16.5" thickBot="1">
      <c r="A159" s="83"/>
      <c r="B159" s="86" t="s">
        <v>22</v>
      </c>
      <c r="C159" s="259"/>
      <c r="D159" s="260"/>
      <c r="E159" s="24"/>
      <c r="F159" s="259"/>
      <c r="G159" s="261"/>
      <c r="H159" s="24"/>
      <c r="I159" s="259"/>
      <c r="J159" s="261"/>
      <c r="K159" s="24"/>
      <c r="L159" s="259"/>
      <c r="M159" s="261"/>
      <c r="N159" s="24"/>
      <c r="O159" s="259"/>
      <c r="P159" s="261"/>
      <c r="Q159" s="24"/>
      <c r="R159" s="259"/>
      <c r="S159" s="261"/>
      <c r="T159" s="24"/>
      <c r="U159" s="259"/>
      <c r="V159" s="261"/>
      <c r="W159" s="24"/>
      <c r="X159" s="259"/>
      <c r="Y159" s="261"/>
      <c r="Z159" s="396"/>
      <c r="AA159" s="259"/>
      <c r="AB159" s="261"/>
      <c r="AC159" s="24"/>
      <c r="AD159" s="259"/>
      <c r="AE159" s="261"/>
      <c r="AF159" s="24"/>
      <c r="AG159" s="24"/>
      <c r="AH159" s="24"/>
      <c r="AI159" s="24"/>
      <c r="AJ159" s="24"/>
      <c r="AK159" s="24"/>
      <c r="AL159" s="259">
        <f t="shared" si="132"/>
        <v>0</v>
      </c>
      <c r="AM159" s="260">
        <f t="shared" si="133"/>
        <v>0</v>
      </c>
      <c r="AN159" s="261">
        <f t="shared" si="134"/>
        <v>0</v>
      </c>
      <c r="BA159" s="259"/>
      <c r="BB159" s="261"/>
      <c r="BC159" s="618"/>
      <c r="BD159" s="259"/>
      <c r="BE159" s="261"/>
      <c r="BF159" s="24"/>
      <c r="BG159" s="259"/>
      <c r="BH159" s="261"/>
      <c r="BI159" s="24"/>
      <c r="BJ159" s="259">
        <f>AF159+AI159+AL159</f>
        <v>0</v>
      </c>
      <c r="BK159" s="260">
        <f>SUM(AG159,AJ159,AM159,AP159,AS159,AV159,AY159,BB159,BE159,BH159)</f>
        <v>0</v>
      </c>
      <c r="BL159" s="261">
        <f t="shared" si="135"/>
        <v>0</v>
      </c>
      <c r="BM159" s="24"/>
      <c r="BN159" s="24"/>
    </row>
    <row r="160" spans="1:66" ht="16.5" thickBot="1">
      <c r="A160" s="20"/>
      <c r="C160" s="2"/>
      <c r="D160" s="2"/>
      <c r="E160" s="24"/>
      <c r="F160" s="2"/>
      <c r="G160" s="2"/>
      <c r="H160" s="24"/>
      <c r="I160" s="2"/>
      <c r="J160" s="2"/>
      <c r="K160" s="24"/>
      <c r="L160" s="2"/>
      <c r="M160" s="2"/>
      <c r="N160" s="24"/>
      <c r="O160" s="2"/>
      <c r="P160" s="2"/>
      <c r="Q160" s="24"/>
      <c r="R160" s="2"/>
      <c r="S160" s="2"/>
      <c r="T160" s="24"/>
      <c r="U160" s="2"/>
      <c r="V160" s="2"/>
      <c r="W160" s="24"/>
      <c r="Y160" s="2"/>
      <c r="Z160" s="2"/>
      <c r="AA160" s="2"/>
      <c r="AB160" s="2"/>
      <c r="AC160" s="24"/>
      <c r="AD160" s="2"/>
      <c r="AE160" s="2"/>
      <c r="AF160" s="24"/>
      <c r="AG160" s="24"/>
      <c r="AH160" s="24"/>
      <c r="AI160" s="24"/>
      <c r="AJ160" s="24"/>
      <c r="AK160" s="24"/>
      <c r="AL160" s="2"/>
      <c r="AM160" s="467"/>
      <c r="AN160" s="2"/>
      <c r="BA160" s="2"/>
      <c r="BB160" s="2"/>
      <c r="BC160" s="618"/>
      <c r="BD160" s="2"/>
      <c r="BE160" s="2"/>
      <c r="BF160" s="24"/>
      <c r="BG160" s="2"/>
      <c r="BH160" s="2"/>
      <c r="BI160" s="24"/>
      <c r="BJ160" s="2"/>
      <c r="BK160" s="721"/>
      <c r="BL160" s="721"/>
      <c r="BM160" s="24"/>
      <c r="BN160" s="24"/>
    </row>
    <row r="161" spans="1:66">
      <c r="A161" s="81"/>
      <c r="B161" s="84" t="s">
        <v>19</v>
      </c>
      <c r="C161" s="254"/>
      <c r="D161" s="255"/>
      <c r="E161" s="24"/>
      <c r="F161" s="254"/>
      <c r="G161" s="256"/>
      <c r="H161" s="24"/>
      <c r="I161" s="254"/>
      <c r="J161" s="256"/>
      <c r="K161" s="24"/>
      <c r="L161" s="254"/>
      <c r="M161" s="256"/>
      <c r="N161" s="24"/>
      <c r="O161" s="254"/>
      <c r="P161" s="256"/>
      <c r="Q161" s="24"/>
      <c r="R161" s="254"/>
      <c r="S161" s="256"/>
      <c r="T161" s="24"/>
      <c r="U161" s="254"/>
      <c r="V161" s="256"/>
      <c r="W161" s="24"/>
      <c r="X161" s="254"/>
      <c r="Y161" s="256"/>
      <c r="Z161" s="133"/>
      <c r="AA161" s="254"/>
      <c r="AB161" s="256"/>
      <c r="AC161" s="24"/>
      <c r="AD161" s="254"/>
      <c r="AE161" s="256"/>
      <c r="AF161" s="24"/>
      <c r="AG161" s="24"/>
      <c r="AH161" s="24"/>
      <c r="AI161" s="24"/>
      <c r="AJ161" s="24"/>
      <c r="AK161" s="24"/>
      <c r="AL161" s="254">
        <f t="shared" ref="AL161:AL163" si="136">C161+F161+I161</f>
        <v>0</v>
      </c>
      <c r="AM161" s="255">
        <f t="shared" ref="AM161:AM163" si="137">SUM(D161,G161,J161,M161,P161,S161,V161,Y161,AB161,AE161)</f>
        <v>0</v>
      </c>
      <c r="AN161" s="256">
        <f t="shared" ref="AN161:AN163" si="138">SUM(AL161:AM161)</f>
        <v>0</v>
      </c>
      <c r="BA161" s="254"/>
      <c r="BB161" s="256"/>
      <c r="BC161" s="618"/>
      <c r="BD161" s="254"/>
      <c r="BE161" s="256"/>
      <c r="BF161" s="24"/>
      <c r="BG161" s="254"/>
      <c r="BH161" s="256"/>
      <c r="BI161" s="24"/>
      <c r="BJ161" s="254">
        <f>AF161+AI161+AL161</f>
        <v>0</v>
      </c>
      <c r="BK161" s="255">
        <f>SUM(AG161,AJ161,AM161,AP161,AS161,AV161,AY161,BB161,BE161,BH161)</f>
        <v>0</v>
      </c>
      <c r="BL161" s="256">
        <f t="shared" ref="BL161:BL163" si="139">SUM(BJ161:BK161)</f>
        <v>0</v>
      </c>
      <c r="BM161" s="24"/>
      <c r="BN161" s="24"/>
    </row>
    <row r="162" spans="1:66">
      <c r="A162" s="82"/>
      <c r="B162" s="85" t="s">
        <v>21</v>
      </c>
      <c r="C162" s="257"/>
      <c r="D162" s="15"/>
      <c r="E162" s="24"/>
      <c r="F162" s="257"/>
      <c r="G162" s="258"/>
      <c r="H162" s="24"/>
      <c r="I162" s="257"/>
      <c r="J162" s="258"/>
      <c r="K162" s="24"/>
      <c r="L162" s="257"/>
      <c r="M162" s="258"/>
      <c r="N162" s="24"/>
      <c r="O162" s="257"/>
      <c r="P162" s="258"/>
      <c r="Q162" s="24"/>
      <c r="R162" s="257"/>
      <c r="S162" s="258"/>
      <c r="T162" s="24"/>
      <c r="U162" s="257"/>
      <c r="V162" s="258"/>
      <c r="W162" s="24"/>
      <c r="X162" s="257"/>
      <c r="Y162" s="258"/>
      <c r="Z162" s="395"/>
      <c r="AA162" s="257"/>
      <c r="AB162" s="258"/>
      <c r="AC162" s="24"/>
      <c r="AD162" s="257"/>
      <c r="AE162" s="258"/>
      <c r="AF162" s="24"/>
      <c r="AG162" s="24"/>
      <c r="AH162" s="24"/>
      <c r="AI162" s="24"/>
      <c r="AJ162" s="24"/>
      <c r="AK162" s="24"/>
      <c r="AL162" s="257">
        <f t="shared" si="136"/>
        <v>0</v>
      </c>
      <c r="AM162" s="15">
        <f t="shared" si="137"/>
        <v>0</v>
      </c>
      <c r="AN162" s="258">
        <f t="shared" si="138"/>
        <v>0</v>
      </c>
      <c r="BA162" s="257"/>
      <c r="BB162" s="258"/>
      <c r="BC162" s="618"/>
      <c r="BD162" s="257"/>
      <c r="BE162" s="258"/>
      <c r="BF162" s="24"/>
      <c r="BG162" s="257"/>
      <c r="BH162" s="258"/>
      <c r="BI162" s="24"/>
      <c r="BJ162" s="257">
        <f>AF162+AI162+AL162</f>
        <v>0</v>
      </c>
      <c r="BK162" s="15">
        <f>SUM(AG162,AJ162,AM162,AP162,AS162,AV162,AY162,BB162,BE162,BH162)</f>
        <v>0</v>
      </c>
      <c r="BL162" s="258">
        <f t="shared" si="139"/>
        <v>0</v>
      </c>
      <c r="BM162" s="24"/>
      <c r="BN162" s="24"/>
    </row>
    <row r="163" spans="1:66" ht="16.5" thickBot="1">
      <c r="A163" s="83"/>
      <c r="B163" s="86" t="s">
        <v>22</v>
      </c>
      <c r="C163" s="259"/>
      <c r="D163" s="260"/>
      <c r="E163" s="24"/>
      <c r="F163" s="259"/>
      <c r="G163" s="261"/>
      <c r="H163" s="24"/>
      <c r="I163" s="259"/>
      <c r="J163" s="261"/>
      <c r="K163" s="24"/>
      <c r="L163" s="259"/>
      <c r="M163" s="261"/>
      <c r="N163" s="24"/>
      <c r="O163" s="259"/>
      <c r="P163" s="261"/>
      <c r="Q163" s="24"/>
      <c r="R163" s="259"/>
      <c r="S163" s="261"/>
      <c r="T163" s="24"/>
      <c r="U163" s="259"/>
      <c r="V163" s="261"/>
      <c r="W163" s="24"/>
      <c r="X163" s="259"/>
      <c r="Y163" s="261"/>
      <c r="Z163" s="396"/>
      <c r="AA163" s="259"/>
      <c r="AB163" s="261"/>
      <c r="AC163" s="24"/>
      <c r="AD163" s="259"/>
      <c r="AE163" s="261"/>
      <c r="AF163" s="24"/>
      <c r="AG163" s="24"/>
      <c r="AH163" s="24"/>
      <c r="AI163" s="24"/>
      <c r="AJ163" s="24"/>
      <c r="AK163" s="24"/>
      <c r="AL163" s="259">
        <f t="shared" si="136"/>
        <v>0</v>
      </c>
      <c r="AM163" s="260">
        <f t="shared" si="137"/>
        <v>0</v>
      </c>
      <c r="AN163" s="261">
        <f t="shared" si="138"/>
        <v>0</v>
      </c>
      <c r="BA163" s="259"/>
      <c r="BB163" s="261"/>
      <c r="BC163" s="618"/>
      <c r="BD163" s="259"/>
      <c r="BE163" s="261"/>
      <c r="BF163" s="24"/>
      <c r="BG163" s="259"/>
      <c r="BH163" s="261"/>
      <c r="BI163" s="24"/>
      <c r="BJ163" s="259">
        <f>AF163+AI163+AL163</f>
        <v>0</v>
      </c>
      <c r="BK163" s="260">
        <f>SUM(AG163,AJ163,AM163,AP163,AS163,AV163,AY163,BB163,BE163,BH163)</f>
        <v>0</v>
      </c>
      <c r="BL163" s="261">
        <f t="shared" si="139"/>
        <v>0</v>
      </c>
      <c r="BM163" s="24"/>
      <c r="BN163" s="24"/>
    </row>
    <row r="164" spans="1:66" ht="16.5" thickBot="1">
      <c r="A164" s="20"/>
      <c r="C164" s="2"/>
      <c r="D164" s="2"/>
      <c r="E164" s="24"/>
      <c r="F164" s="2"/>
      <c r="G164" s="2"/>
      <c r="H164" s="24"/>
      <c r="I164" s="2"/>
      <c r="J164" s="2"/>
      <c r="K164" s="24"/>
      <c r="L164" s="2"/>
      <c r="M164" s="2"/>
      <c r="N164" s="24"/>
      <c r="O164" s="2"/>
      <c r="P164" s="2"/>
      <c r="Q164" s="24"/>
      <c r="R164" s="2"/>
      <c r="S164" s="2"/>
      <c r="T164" s="24"/>
      <c r="U164" s="2"/>
      <c r="V164" s="2"/>
      <c r="W164" s="24"/>
      <c r="Y164" s="2"/>
      <c r="Z164" s="2"/>
      <c r="AA164" s="2"/>
      <c r="AB164" s="2"/>
      <c r="AC164" s="24"/>
      <c r="AD164" s="2"/>
      <c r="AE164" s="2"/>
      <c r="AF164" s="24"/>
      <c r="AG164" s="24"/>
      <c r="AH164" s="24"/>
      <c r="AI164" s="24"/>
      <c r="AJ164" s="24"/>
      <c r="AK164" s="24"/>
      <c r="AL164" s="2"/>
      <c r="AM164" s="467"/>
      <c r="AN164" s="2"/>
      <c r="BA164" s="2"/>
      <c r="BB164" s="2"/>
      <c r="BC164" s="618"/>
      <c r="BD164" s="2"/>
      <c r="BE164" s="2"/>
      <c r="BF164" s="24"/>
      <c r="BG164" s="2"/>
      <c r="BH164" s="2"/>
      <c r="BI164" s="24"/>
      <c r="BJ164" s="618"/>
      <c r="BK164" s="618"/>
      <c r="BL164" s="2"/>
      <c r="BM164" s="24"/>
      <c r="BN164" s="24"/>
    </row>
    <row r="165" spans="1:66">
      <c r="A165" s="87"/>
      <c r="B165" s="700" t="s">
        <v>19</v>
      </c>
      <c r="C165" s="254">
        <f t="shared" ref="C165:AE167" si="140">SUM(C129,C133,C137,C141,C145,C149,C153)</f>
        <v>10</v>
      </c>
      <c r="D165" s="256">
        <f t="shared" si="140"/>
        <v>0</v>
      </c>
      <c r="E165" s="618">
        <f t="shared" si="140"/>
        <v>0</v>
      </c>
      <c r="F165" s="254">
        <f t="shared" si="140"/>
        <v>9</v>
      </c>
      <c r="G165" s="256">
        <f t="shared" si="140"/>
        <v>0</v>
      </c>
      <c r="H165" s="618">
        <f t="shared" si="140"/>
        <v>0</v>
      </c>
      <c r="I165" s="254">
        <f t="shared" si="140"/>
        <v>6</v>
      </c>
      <c r="J165" s="256">
        <f t="shared" si="140"/>
        <v>0</v>
      </c>
      <c r="K165" s="618">
        <f t="shared" si="140"/>
        <v>0</v>
      </c>
      <c r="L165" s="254">
        <f t="shared" si="140"/>
        <v>7</v>
      </c>
      <c r="M165" s="256">
        <f t="shared" si="140"/>
        <v>0</v>
      </c>
      <c r="N165" s="618">
        <f t="shared" si="140"/>
        <v>0</v>
      </c>
      <c r="O165" s="254">
        <f t="shared" si="140"/>
        <v>11</v>
      </c>
      <c r="P165" s="256">
        <f t="shared" si="140"/>
        <v>0</v>
      </c>
      <c r="Q165" s="618">
        <f t="shared" si="140"/>
        <v>0</v>
      </c>
      <c r="R165" s="254">
        <f t="shared" si="140"/>
        <v>0</v>
      </c>
      <c r="S165" s="256">
        <f t="shared" si="140"/>
        <v>0</v>
      </c>
      <c r="T165" s="618">
        <f t="shared" si="140"/>
        <v>0</v>
      </c>
      <c r="U165" s="254">
        <f t="shared" si="140"/>
        <v>1</v>
      </c>
      <c r="V165" s="256">
        <f t="shared" si="140"/>
        <v>0</v>
      </c>
      <c r="W165" s="618">
        <f t="shared" si="140"/>
        <v>0</v>
      </c>
      <c r="X165" s="618">
        <f t="shared" si="140"/>
        <v>2</v>
      </c>
      <c r="Y165" s="618">
        <f t="shared" si="140"/>
        <v>0</v>
      </c>
      <c r="Z165" s="618">
        <f t="shared" si="140"/>
        <v>0</v>
      </c>
      <c r="AA165" s="618">
        <f t="shared" si="140"/>
        <v>0</v>
      </c>
      <c r="AB165" s="618">
        <f t="shared" si="140"/>
        <v>0</v>
      </c>
      <c r="AC165" s="618">
        <f t="shared" si="140"/>
        <v>0</v>
      </c>
      <c r="AD165" s="618">
        <f t="shared" si="140"/>
        <v>0</v>
      </c>
      <c r="AE165" s="618">
        <f t="shared" si="140"/>
        <v>0</v>
      </c>
      <c r="AF165" s="618"/>
      <c r="AG165" s="618"/>
      <c r="AH165" s="618"/>
      <c r="AI165" s="618"/>
      <c r="AJ165" s="618"/>
      <c r="AK165" s="618"/>
      <c r="AL165" s="618">
        <f t="shared" ref="AL165:AM167" si="141">SUM(C165,F165,I165,L165,O165,R165,U165,X165,AA165,AD165)</f>
        <v>46</v>
      </c>
      <c r="AM165" s="618">
        <f t="shared" si="141"/>
        <v>0</v>
      </c>
      <c r="AN165" s="618">
        <f t="shared" ref="AN165:AN167" si="142">SUM(AL165:AM165)</f>
        <v>46</v>
      </c>
      <c r="AO165" s="611"/>
      <c r="AP165" s="611"/>
      <c r="AQ165" s="611"/>
      <c r="AR165" s="611"/>
      <c r="AS165" s="611"/>
      <c r="AT165" s="611"/>
      <c r="AU165" s="611"/>
      <c r="AV165" s="611"/>
      <c r="AW165" s="611"/>
      <c r="AX165" s="611"/>
      <c r="AY165" s="611"/>
      <c r="AZ165" s="611"/>
      <c r="BA165" s="254">
        <f t="shared" ref="BA165:BH167" si="143">SUM(BA129,BA133,BA137,BA141,BA145,BA149,BA153)</f>
        <v>2</v>
      </c>
      <c r="BB165" s="256">
        <f t="shared" si="143"/>
        <v>0</v>
      </c>
      <c r="BC165" s="618"/>
      <c r="BD165" s="254">
        <f t="shared" si="143"/>
        <v>0</v>
      </c>
      <c r="BE165" s="256">
        <f t="shared" si="143"/>
        <v>0</v>
      </c>
      <c r="BF165" s="618">
        <f t="shared" si="143"/>
        <v>0</v>
      </c>
      <c r="BG165" s="254">
        <f t="shared" si="143"/>
        <v>0</v>
      </c>
      <c r="BH165" s="256">
        <f t="shared" si="143"/>
        <v>0</v>
      </c>
      <c r="BI165" s="618"/>
      <c r="BJ165" s="254">
        <f t="shared" ref="BJ165:BK167" si="144">SUM(AF165,AI165,AL165,AO165,AR165,AU165,AX165,BA165,BD165,BG165)</f>
        <v>48</v>
      </c>
      <c r="BK165" s="255">
        <f t="shared" si="144"/>
        <v>0</v>
      </c>
      <c r="BL165" s="256">
        <f t="shared" ref="BL165:BL167" si="145">SUM(BJ165:BK165)</f>
        <v>48</v>
      </c>
      <c r="BM165" s="24"/>
      <c r="BN165" s="24"/>
    </row>
    <row r="166" spans="1:66">
      <c r="A166" s="88" t="s">
        <v>9</v>
      </c>
      <c r="B166" s="681" t="s">
        <v>21</v>
      </c>
      <c r="C166" s="257">
        <f t="shared" si="140"/>
        <v>9</v>
      </c>
      <c r="D166" s="258">
        <f t="shared" si="140"/>
        <v>0</v>
      </c>
      <c r="E166" s="618">
        <f t="shared" si="140"/>
        <v>0</v>
      </c>
      <c r="F166" s="257">
        <f t="shared" si="140"/>
        <v>8</v>
      </c>
      <c r="G166" s="258">
        <f t="shared" si="140"/>
        <v>0</v>
      </c>
      <c r="H166" s="618">
        <f t="shared" si="140"/>
        <v>0</v>
      </c>
      <c r="I166" s="257">
        <f t="shared" si="140"/>
        <v>6</v>
      </c>
      <c r="J166" s="258">
        <f t="shared" si="140"/>
        <v>0</v>
      </c>
      <c r="K166" s="618">
        <f t="shared" si="140"/>
        <v>0</v>
      </c>
      <c r="L166" s="257">
        <f t="shared" si="140"/>
        <v>4</v>
      </c>
      <c r="M166" s="258">
        <f t="shared" si="140"/>
        <v>0</v>
      </c>
      <c r="N166" s="618">
        <f t="shared" si="140"/>
        <v>0</v>
      </c>
      <c r="O166" s="257">
        <f t="shared" si="140"/>
        <v>6</v>
      </c>
      <c r="P166" s="258">
        <f t="shared" si="140"/>
        <v>0</v>
      </c>
      <c r="Q166" s="618">
        <f t="shared" si="140"/>
        <v>0</v>
      </c>
      <c r="R166" s="257">
        <f t="shared" si="140"/>
        <v>0</v>
      </c>
      <c r="S166" s="258">
        <f t="shared" si="140"/>
        <v>0</v>
      </c>
      <c r="T166" s="618">
        <f t="shared" si="140"/>
        <v>0</v>
      </c>
      <c r="U166" s="257">
        <f t="shared" si="140"/>
        <v>0</v>
      </c>
      <c r="V166" s="258">
        <f t="shared" si="140"/>
        <v>0</v>
      </c>
      <c r="W166" s="618">
        <f t="shared" si="140"/>
        <v>0</v>
      </c>
      <c r="X166" s="618">
        <f t="shared" si="140"/>
        <v>2</v>
      </c>
      <c r="Y166" s="618">
        <f t="shared" si="140"/>
        <v>0</v>
      </c>
      <c r="Z166" s="618">
        <f t="shared" si="140"/>
        <v>0</v>
      </c>
      <c r="AA166" s="618">
        <f t="shared" si="140"/>
        <v>0</v>
      </c>
      <c r="AB166" s="618">
        <f t="shared" si="140"/>
        <v>0</v>
      </c>
      <c r="AC166" s="618">
        <f t="shared" si="140"/>
        <v>0</v>
      </c>
      <c r="AD166" s="618">
        <f t="shared" si="140"/>
        <v>0</v>
      </c>
      <c r="AE166" s="618">
        <f t="shared" si="140"/>
        <v>0</v>
      </c>
      <c r="AF166" s="618"/>
      <c r="AG166" s="618"/>
      <c r="AH166" s="618"/>
      <c r="AI166" s="618"/>
      <c r="AJ166" s="618"/>
      <c r="AK166" s="618"/>
      <c r="AL166" s="618">
        <f t="shared" si="141"/>
        <v>35</v>
      </c>
      <c r="AM166" s="618">
        <f t="shared" si="141"/>
        <v>0</v>
      </c>
      <c r="AN166" s="618">
        <f t="shared" si="142"/>
        <v>35</v>
      </c>
      <c r="AO166" s="611"/>
      <c r="AP166" s="611"/>
      <c r="AQ166" s="611"/>
      <c r="AR166" s="611"/>
      <c r="AS166" s="611"/>
      <c r="AT166" s="611"/>
      <c r="AU166" s="611"/>
      <c r="AV166" s="611"/>
      <c r="AW166" s="611"/>
      <c r="AX166" s="611"/>
      <c r="AY166" s="611"/>
      <c r="AZ166" s="611"/>
      <c r="BA166" s="257">
        <f t="shared" si="143"/>
        <v>2</v>
      </c>
      <c r="BB166" s="258">
        <f t="shared" si="143"/>
        <v>0</v>
      </c>
      <c r="BC166" s="618"/>
      <c r="BD166" s="257">
        <f t="shared" si="143"/>
        <v>0</v>
      </c>
      <c r="BE166" s="258">
        <f t="shared" si="143"/>
        <v>0</v>
      </c>
      <c r="BF166" s="618">
        <f t="shared" si="143"/>
        <v>0</v>
      </c>
      <c r="BG166" s="257">
        <f t="shared" si="143"/>
        <v>0</v>
      </c>
      <c r="BH166" s="258">
        <f t="shared" si="143"/>
        <v>0</v>
      </c>
      <c r="BI166" s="618"/>
      <c r="BJ166" s="257">
        <f t="shared" si="144"/>
        <v>37</v>
      </c>
      <c r="BK166" s="15">
        <f t="shared" si="144"/>
        <v>0</v>
      </c>
      <c r="BL166" s="258">
        <f t="shared" si="145"/>
        <v>37</v>
      </c>
      <c r="BM166" s="24"/>
      <c r="BN166" s="24"/>
    </row>
    <row r="167" spans="1:66" ht="16.5" thickBot="1">
      <c r="A167" s="83"/>
      <c r="B167" s="682" t="s">
        <v>22</v>
      </c>
      <c r="C167" s="259">
        <f t="shared" si="140"/>
        <v>0</v>
      </c>
      <c r="D167" s="261">
        <f t="shared" si="140"/>
        <v>0</v>
      </c>
      <c r="E167" s="618">
        <f t="shared" si="140"/>
        <v>0</v>
      </c>
      <c r="F167" s="259">
        <f t="shared" si="140"/>
        <v>0</v>
      </c>
      <c r="G167" s="261">
        <f t="shared" si="140"/>
        <v>0</v>
      </c>
      <c r="H167" s="618">
        <f t="shared" si="140"/>
        <v>0</v>
      </c>
      <c r="I167" s="259">
        <f t="shared" si="140"/>
        <v>0</v>
      </c>
      <c r="J167" s="261">
        <f t="shared" si="140"/>
        <v>0</v>
      </c>
      <c r="K167" s="618"/>
      <c r="L167" s="259">
        <f t="shared" si="140"/>
        <v>0</v>
      </c>
      <c r="M167" s="261">
        <f t="shared" si="140"/>
        <v>0</v>
      </c>
      <c r="N167" s="618">
        <f t="shared" si="140"/>
        <v>0</v>
      </c>
      <c r="O167" s="259">
        <f t="shared" si="140"/>
        <v>0</v>
      </c>
      <c r="P167" s="261">
        <f t="shared" si="140"/>
        <v>0</v>
      </c>
      <c r="Q167" s="618">
        <f t="shared" si="140"/>
        <v>0</v>
      </c>
      <c r="R167" s="259">
        <f t="shared" si="140"/>
        <v>0</v>
      </c>
      <c r="S167" s="261">
        <f t="shared" si="140"/>
        <v>0</v>
      </c>
      <c r="T167" s="618"/>
      <c r="U167" s="259">
        <f t="shared" si="140"/>
        <v>0</v>
      </c>
      <c r="V167" s="261">
        <f t="shared" si="140"/>
        <v>0</v>
      </c>
      <c r="W167" s="618">
        <f t="shared" si="140"/>
        <v>0</v>
      </c>
      <c r="X167" s="618">
        <f t="shared" si="140"/>
        <v>0</v>
      </c>
      <c r="Y167" s="618">
        <f t="shared" si="140"/>
        <v>0</v>
      </c>
      <c r="Z167" s="618">
        <f t="shared" si="140"/>
        <v>0</v>
      </c>
      <c r="AA167" s="618">
        <f t="shared" si="140"/>
        <v>0</v>
      </c>
      <c r="AB167" s="618">
        <f t="shared" si="140"/>
        <v>0</v>
      </c>
      <c r="AC167" s="618">
        <f t="shared" si="140"/>
        <v>0</v>
      </c>
      <c r="AD167" s="618">
        <f t="shared" si="140"/>
        <v>0</v>
      </c>
      <c r="AE167" s="618">
        <f t="shared" si="140"/>
        <v>0</v>
      </c>
      <c r="AF167" s="618"/>
      <c r="AG167" s="618"/>
      <c r="AH167" s="618"/>
      <c r="AI167" s="618"/>
      <c r="AJ167" s="618"/>
      <c r="AK167" s="618"/>
      <c r="AL167" s="618">
        <f t="shared" si="141"/>
        <v>0</v>
      </c>
      <c r="AM167" s="618">
        <f t="shared" si="141"/>
        <v>0</v>
      </c>
      <c r="AN167" s="618">
        <f t="shared" si="142"/>
        <v>0</v>
      </c>
      <c r="AO167" s="611"/>
      <c r="AP167" s="611"/>
      <c r="AQ167" s="611"/>
      <c r="AR167" s="611"/>
      <c r="AS167" s="611"/>
      <c r="AT167" s="611"/>
      <c r="AU167" s="611"/>
      <c r="AV167" s="611"/>
      <c r="AW167" s="611"/>
      <c r="AX167" s="611"/>
      <c r="AY167" s="611"/>
      <c r="AZ167" s="611"/>
      <c r="BA167" s="259">
        <f t="shared" si="143"/>
        <v>0</v>
      </c>
      <c r="BB167" s="261">
        <f t="shared" si="143"/>
        <v>0</v>
      </c>
      <c r="BC167" s="618"/>
      <c r="BD167" s="259">
        <f t="shared" si="143"/>
        <v>0</v>
      </c>
      <c r="BE167" s="261">
        <f t="shared" si="143"/>
        <v>0</v>
      </c>
      <c r="BF167" s="618">
        <f t="shared" si="143"/>
        <v>0</v>
      </c>
      <c r="BG167" s="259">
        <f t="shared" si="143"/>
        <v>0</v>
      </c>
      <c r="BH167" s="261">
        <f t="shared" si="143"/>
        <v>0</v>
      </c>
      <c r="BI167" s="618"/>
      <c r="BJ167" s="259">
        <f t="shared" si="144"/>
        <v>0</v>
      </c>
      <c r="BK167" s="260">
        <f t="shared" si="144"/>
        <v>0</v>
      </c>
      <c r="BL167" s="261">
        <f t="shared" si="145"/>
        <v>0</v>
      </c>
      <c r="BM167" s="24"/>
      <c r="BN167" s="24"/>
    </row>
    <row r="168" spans="1:66">
      <c r="A168" s="89" t="s">
        <v>40</v>
      </c>
      <c r="B168" s="24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</row>
    <row r="169" spans="1:66">
      <c r="A169" s="23"/>
      <c r="B169" s="24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</row>
    <row r="170" spans="1:66">
      <c r="A170" s="89" t="s">
        <v>54</v>
      </c>
      <c r="B170" s="24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</row>
    <row r="171" spans="1:66">
      <c r="A171" s="89" t="s">
        <v>363</v>
      </c>
      <c r="B171" s="24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</row>
    <row r="172" spans="1:66">
      <c r="A172" s="23"/>
      <c r="B172" s="24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</row>
    <row r="173" spans="1:66" ht="18.75">
      <c r="A173" s="1130" t="s">
        <v>26</v>
      </c>
      <c r="B173" s="1130"/>
      <c r="C173" s="1130"/>
      <c r="D173" s="1130"/>
      <c r="E173" s="1130"/>
      <c r="F173" s="1130"/>
      <c r="G173" s="1130"/>
      <c r="H173" s="1130"/>
      <c r="I173" s="1130"/>
      <c r="J173" s="1130"/>
      <c r="K173" s="1130"/>
      <c r="L173" s="1130"/>
      <c r="M173" s="1130"/>
      <c r="N173" s="1130"/>
      <c r="O173" s="1130"/>
      <c r="P173" s="1130"/>
      <c r="Q173" s="1130"/>
      <c r="R173" s="1130"/>
      <c r="S173" s="1130"/>
      <c r="T173" s="1130"/>
      <c r="U173" s="1130"/>
      <c r="V173" s="1130"/>
      <c r="W173" s="1130"/>
      <c r="X173" s="1130"/>
      <c r="Y173" s="1130"/>
      <c r="Z173" s="1130"/>
      <c r="AA173" s="1130"/>
      <c r="AB173" s="1130"/>
      <c r="AC173" s="1130"/>
      <c r="AD173" s="1130"/>
      <c r="AE173" s="1130"/>
      <c r="AF173" s="1130"/>
      <c r="AG173" s="1130"/>
      <c r="AH173" s="1130"/>
      <c r="AI173" s="1130"/>
      <c r="AJ173" s="1130"/>
      <c r="AK173" s="1130"/>
      <c r="AL173" s="1130"/>
      <c r="AM173" s="1130"/>
      <c r="AN173" s="1130"/>
    </row>
    <row r="174" spans="1:66" ht="16.5" thickBot="1">
      <c r="A174" s="1112" t="s">
        <v>27</v>
      </c>
      <c r="B174" s="1112"/>
      <c r="C174" s="1112"/>
      <c r="D174" s="1112"/>
      <c r="E174" s="1112"/>
      <c r="F174" s="1112"/>
      <c r="G174" s="1112"/>
      <c r="H174" s="1112"/>
      <c r="I174" s="1112"/>
      <c r="J174" s="1112"/>
      <c r="K174" s="1112"/>
      <c r="L174" s="1112"/>
      <c r="M174" s="1112"/>
      <c r="N174" s="1112"/>
      <c r="O174" s="1112"/>
      <c r="P174" s="1112"/>
      <c r="Q174" s="1112"/>
      <c r="R174" s="1112"/>
      <c r="S174" s="1112"/>
      <c r="T174" s="1112"/>
      <c r="U174" s="1112"/>
      <c r="V174" s="1112"/>
      <c r="W174" s="1112"/>
      <c r="X174" s="1112"/>
      <c r="Y174" s="1112"/>
      <c r="Z174" s="1112"/>
      <c r="AA174" s="1112"/>
      <c r="AB174" s="1112"/>
      <c r="AC174" s="1112"/>
      <c r="AD174" s="1112"/>
      <c r="AE174" s="1112"/>
      <c r="AF174" s="1112"/>
      <c r="AG174" s="1112"/>
      <c r="AH174" s="1112"/>
      <c r="AI174" s="1112"/>
      <c r="AJ174" s="1112"/>
      <c r="AK174" s="1112"/>
      <c r="AL174" s="1112"/>
      <c r="AM174" s="1112"/>
      <c r="AN174" s="1112"/>
    </row>
    <row r="175" spans="1:66" ht="24" thickBot="1">
      <c r="A175" s="1142" t="s">
        <v>53</v>
      </c>
      <c r="B175" s="1143"/>
      <c r="C175" s="1143"/>
      <c r="D175" s="1143"/>
      <c r="E175" s="1143"/>
      <c r="F175" s="1143"/>
      <c r="G175" s="1143"/>
      <c r="H175" s="1143"/>
      <c r="I175" s="1143"/>
      <c r="J175" s="1143"/>
      <c r="K175" s="1143"/>
      <c r="L175" s="1143"/>
      <c r="M175" s="1143"/>
      <c r="N175" s="1143"/>
      <c r="O175" s="1143"/>
      <c r="P175" s="1143"/>
      <c r="Q175" s="1143"/>
      <c r="R175" s="1143"/>
      <c r="S175" s="1143"/>
      <c r="T175" s="1143"/>
      <c r="U175" s="1143"/>
      <c r="V175" s="1143"/>
      <c r="W175" s="1143"/>
      <c r="X175" s="1143"/>
      <c r="Y175" s="1143"/>
      <c r="Z175" s="1143"/>
      <c r="AA175" s="1143"/>
      <c r="AB175" s="1143"/>
      <c r="AC175" s="1143"/>
      <c r="AD175" s="1143"/>
      <c r="AE175" s="1143"/>
      <c r="AF175" s="1143"/>
      <c r="AG175" s="1143"/>
      <c r="AH175" s="1143"/>
      <c r="AI175" s="1143"/>
      <c r="AJ175" s="1143"/>
      <c r="AK175" s="1143"/>
      <c r="AL175" s="1143"/>
      <c r="AM175" s="1143"/>
      <c r="AN175" s="1144"/>
      <c r="AO175" s="710"/>
      <c r="AP175" s="710"/>
      <c r="AQ175" s="710"/>
      <c r="AR175" s="710"/>
      <c r="AS175" s="710"/>
      <c r="AT175" s="710"/>
      <c r="AU175" s="710"/>
      <c r="AV175" s="710"/>
      <c r="AW175" s="710"/>
      <c r="AX175" s="710"/>
      <c r="AY175" s="710"/>
      <c r="AZ175" s="710"/>
      <c r="BA175" s="711"/>
    </row>
    <row r="176" spans="1:66" ht="16.5" thickBot="1">
      <c r="A176" s="33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</row>
    <row r="177" spans="1:66" ht="16.5">
      <c r="A177" s="40" t="s">
        <v>601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34"/>
      <c r="AM177" s="34"/>
      <c r="AN177" s="35"/>
      <c r="AO177" s="712"/>
      <c r="AP177" s="712"/>
      <c r="AQ177" s="712"/>
      <c r="AR177" s="712"/>
      <c r="AS177" s="712"/>
      <c r="AT177" s="712"/>
      <c r="AU177" s="712"/>
      <c r="AV177" s="712"/>
      <c r="AW177" s="712"/>
      <c r="AX177" s="712"/>
      <c r="AY177" s="712"/>
      <c r="AZ177" s="712"/>
      <c r="BA177" s="712"/>
      <c r="BB177" s="712"/>
      <c r="BC177" s="712"/>
      <c r="BD177" s="712"/>
      <c r="BE177" s="712"/>
      <c r="BF177" s="712"/>
      <c r="BG177" s="712"/>
      <c r="BH177" s="712"/>
      <c r="BI177" s="712"/>
      <c r="BJ177" s="712"/>
      <c r="BK177" s="712"/>
      <c r="BL177" s="713"/>
    </row>
    <row r="178" spans="1:66" ht="16.5">
      <c r="A178" s="623" t="s">
        <v>354</v>
      </c>
      <c r="B178" s="624"/>
      <c r="C178" s="624"/>
      <c r="D178" s="624"/>
      <c r="E178" s="624"/>
      <c r="F178" s="624"/>
      <c r="G178" s="624"/>
      <c r="H178" s="624"/>
      <c r="I178" s="624"/>
      <c r="J178" s="624"/>
      <c r="K178" s="624"/>
      <c r="L178" s="624"/>
      <c r="M178" s="624"/>
      <c r="N178" s="624"/>
      <c r="O178" s="624"/>
      <c r="P178" s="624"/>
      <c r="Q178" s="624"/>
      <c r="R178" s="624"/>
      <c r="S178" s="624"/>
      <c r="T178" s="624"/>
      <c r="U178" s="624"/>
      <c r="V178" s="624"/>
      <c r="W178" s="624"/>
      <c r="X178" s="624"/>
      <c r="Y178" s="624"/>
      <c r="Z178" s="624"/>
      <c r="AA178" s="624"/>
      <c r="AB178" s="624"/>
      <c r="AC178" s="624"/>
      <c r="AD178" s="624"/>
      <c r="AE178" s="624"/>
      <c r="AF178" s="624"/>
      <c r="AG178" s="624"/>
      <c r="AH178" s="624"/>
      <c r="AI178" s="624"/>
      <c r="AJ178" s="624"/>
      <c r="AK178" s="624"/>
      <c r="AL178" s="36"/>
      <c r="AM178" s="36"/>
      <c r="AN178" s="240"/>
      <c r="AO178" s="611"/>
      <c r="AP178" s="611"/>
      <c r="AQ178" s="611"/>
      <c r="AR178" s="611"/>
      <c r="AS178" s="611"/>
      <c r="AT178" s="611"/>
      <c r="AU178" s="611"/>
      <c r="AV178" s="611"/>
      <c r="AW178" s="611"/>
      <c r="AX178" s="611"/>
      <c r="AY178" s="611"/>
      <c r="AZ178" s="611"/>
      <c r="BA178" s="611"/>
      <c r="BB178" s="611"/>
      <c r="BC178" s="611"/>
      <c r="BD178" s="611"/>
      <c r="BE178" s="611"/>
      <c r="BF178" s="611"/>
      <c r="BG178" s="611"/>
      <c r="BH178" s="611"/>
      <c r="BI178" s="611"/>
      <c r="BJ178" s="611"/>
      <c r="BK178" s="611"/>
      <c r="BL178" s="714"/>
    </row>
    <row r="179" spans="1:66" ht="17.25" thickBot="1">
      <c r="A179" s="43" t="s">
        <v>369</v>
      </c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  <c r="Z179" s="625"/>
      <c r="AA179" s="625"/>
      <c r="AB179" s="625"/>
      <c r="AC179" s="625"/>
      <c r="AD179" s="625"/>
      <c r="AE179" s="625"/>
      <c r="AF179" s="625"/>
      <c r="AG179" s="625"/>
      <c r="AH179" s="625"/>
      <c r="AI179" s="625"/>
      <c r="AJ179" s="625"/>
      <c r="AK179" s="625"/>
      <c r="AL179" s="37"/>
      <c r="AM179" s="37"/>
      <c r="AN179" s="38"/>
      <c r="AO179" s="715"/>
      <c r="AP179" s="715"/>
      <c r="AQ179" s="715"/>
      <c r="AR179" s="715"/>
      <c r="AS179" s="715"/>
      <c r="AT179" s="715"/>
      <c r="AU179" s="715"/>
      <c r="AV179" s="715"/>
      <c r="AW179" s="715"/>
      <c r="AX179" s="715"/>
      <c r="AY179" s="715"/>
      <c r="AZ179" s="715"/>
      <c r="BA179" s="715"/>
      <c r="BB179" s="715"/>
      <c r="BC179" s="715"/>
      <c r="BD179" s="715"/>
      <c r="BE179" s="715"/>
      <c r="BF179" s="715"/>
      <c r="BG179" s="715"/>
      <c r="BH179" s="715"/>
      <c r="BI179" s="715"/>
      <c r="BJ179" s="715"/>
      <c r="BK179" s="715"/>
      <c r="BL179" s="716"/>
    </row>
    <row r="180" spans="1:66" ht="16.5" thickBot="1">
      <c r="A180" s="33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</row>
    <row r="181" spans="1:66" ht="17.25" thickBot="1">
      <c r="A181" s="32"/>
      <c r="B181" s="32"/>
      <c r="C181" s="58" t="s">
        <v>602</v>
      </c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39"/>
      <c r="AM181" s="130"/>
      <c r="AN181" s="130"/>
      <c r="AO181" s="710"/>
      <c r="AP181" s="710"/>
      <c r="AQ181" s="710"/>
      <c r="AR181" s="710"/>
      <c r="AS181" s="710"/>
      <c r="AT181" s="710"/>
      <c r="AU181" s="710"/>
      <c r="AV181" s="710"/>
      <c r="AW181" s="710"/>
      <c r="AX181" s="710"/>
      <c r="AY181" s="710"/>
      <c r="AZ181" s="710"/>
      <c r="BA181" s="711"/>
    </row>
    <row r="182" spans="1:66" ht="16.5" thickBot="1">
      <c r="A182" s="1"/>
      <c r="X182" s="3"/>
    </row>
    <row r="183" spans="1:66" ht="18.75" customHeight="1">
      <c r="A183" s="6"/>
      <c r="B183" s="7"/>
      <c r="C183" s="1210" t="s">
        <v>42</v>
      </c>
      <c r="D183" s="1211"/>
      <c r="E183" s="888"/>
      <c r="F183" s="1218" t="s">
        <v>853</v>
      </c>
      <c r="G183" s="1219"/>
      <c r="H183" s="888"/>
      <c r="I183" s="1218" t="s">
        <v>854</v>
      </c>
      <c r="J183" s="1219"/>
      <c r="K183" s="888"/>
      <c r="L183" s="1218" t="s">
        <v>855</v>
      </c>
      <c r="M183" s="1219"/>
      <c r="N183" s="888"/>
      <c r="O183" s="1218" t="s">
        <v>856</v>
      </c>
      <c r="P183" s="1219"/>
      <c r="Q183" s="888"/>
      <c r="R183" s="1218" t="s">
        <v>857</v>
      </c>
      <c r="S183" s="1219"/>
      <c r="T183" s="888"/>
      <c r="U183" s="1218" t="s">
        <v>858</v>
      </c>
      <c r="V183" s="1219"/>
      <c r="W183" s="888"/>
      <c r="X183" s="1218" t="s">
        <v>859</v>
      </c>
      <c r="Y183" s="1219"/>
      <c r="Z183" s="888"/>
      <c r="AA183" s="1218" t="s">
        <v>860</v>
      </c>
      <c r="AB183" s="1219"/>
      <c r="AC183" s="888"/>
      <c r="AD183" s="1218" t="s">
        <v>861</v>
      </c>
      <c r="AE183" s="1219"/>
      <c r="AF183" s="888"/>
      <c r="AG183" s="888"/>
      <c r="AH183" s="888"/>
      <c r="AI183" s="888"/>
      <c r="AJ183" s="888"/>
      <c r="AK183" s="888"/>
      <c r="AL183" s="889"/>
      <c r="AM183" s="890" t="s">
        <v>9</v>
      </c>
      <c r="AN183" s="891"/>
      <c r="AO183" s="892"/>
      <c r="AP183" s="892"/>
      <c r="AQ183" s="892"/>
      <c r="AR183" s="892"/>
      <c r="AS183" s="892"/>
      <c r="AT183" s="892"/>
      <c r="AU183" s="892"/>
      <c r="AV183" s="892"/>
      <c r="AW183" s="892"/>
      <c r="AX183" s="892"/>
      <c r="AY183" s="892"/>
      <c r="AZ183" s="892"/>
      <c r="BA183" s="1218" t="s">
        <v>859</v>
      </c>
      <c r="BB183" s="1219"/>
      <c r="BC183" s="888"/>
      <c r="BD183" s="1218" t="s">
        <v>860</v>
      </c>
      <c r="BE183" s="1219"/>
      <c r="BF183" s="888"/>
      <c r="BG183" s="1218" t="s">
        <v>861</v>
      </c>
      <c r="BH183" s="1219"/>
      <c r="BI183" s="131"/>
      <c r="BJ183" s="132"/>
      <c r="BK183" s="133" t="s">
        <v>9</v>
      </c>
      <c r="BL183" s="134"/>
      <c r="BM183" s="131"/>
      <c r="BN183" s="131"/>
    </row>
    <row r="184" spans="1:66" ht="133.5" thickBot="1">
      <c r="A184" s="348" t="s">
        <v>606</v>
      </c>
      <c r="B184" s="46"/>
      <c r="C184" s="54" t="s">
        <v>41</v>
      </c>
      <c r="D184" s="57" t="s">
        <v>32</v>
      </c>
      <c r="E184" s="50"/>
      <c r="F184" s="54" t="s">
        <v>15</v>
      </c>
      <c r="G184" s="57" t="s">
        <v>32</v>
      </c>
      <c r="H184" s="50"/>
      <c r="I184" s="54" t="s">
        <v>15</v>
      </c>
      <c r="J184" s="57" t="s">
        <v>32</v>
      </c>
      <c r="K184" s="50"/>
      <c r="L184" s="54" t="s">
        <v>15</v>
      </c>
      <c r="M184" s="57" t="s">
        <v>32</v>
      </c>
      <c r="N184" s="50"/>
      <c r="O184" s="54" t="s">
        <v>15</v>
      </c>
      <c r="P184" s="57" t="s">
        <v>32</v>
      </c>
      <c r="Q184" s="50"/>
      <c r="R184" s="54" t="s">
        <v>15</v>
      </c>
      <c r="S184" s="57" t="s">
        <v>32</v>
      </c>
      <c r="T184" s="50"/>
      <c r="U184" s="54" t="s">
        <v>15</v>
      </c>
      <c r="V184" s="57" t="s">
        <v>32</v>
      </c>
      <c r="W184" s="50"/>
      <c r="X184" s="54" t="s">
        <v>15</v>
      </c>
      <c r="Y184" s="57" t="s">
        <v>32</v>
      </c>
      <c r="Z184" s="466"/>
      <c r="AA184" s="54" t="s">
        <v>15</v>
      </c>
      <c r="AB184" s="57" t="s">
        <v>32</v>
      </c>
      <c r="AC184" s="50"/>
      <c r="AD184" s="54" t="s">
        <v>15</v>
      </c>
      <c r="AE184" s="57" t="s">
        <v>32</v>
      </c>
      <c r="AF184" s="50"/>
      <c r="AG184" s="50"/>
      <c r="AH184" s="50"/>
      <c r="AI184" s="50"/>
      <c r="AJ184" s="50"/>
      <c r="AK184" s="50"/>
      <c r="AL184" s="54" t="s">
        <v>15</v>
      </c>
      <c r="AM184" s="56" t="s">
        <v>32</v>
      </c>
      <c r="AN184" s="71" t="s">
        <v>9</v>
      </c>
      <c r="BA184" s="630" t="s">
        <v>15</v>
      </c>
      <c r="BB184" s="632" t="s">
        <v>32</v>
      </c>
      <c r="BC184" s="627"/>
      <c r="BD184" s="630" t="s">
        <v>15</v>
      </c>
      <c r="BE184" s="632" t="s">
        <v>32</v>
      </c>
      <c r="BF184" s="50"/>
      <c r="BG184" s="54" t="s">
        <v>15</v>
      </c>
      <c r="BH184" s="57" t="s">
        <v>32</v>
      </c>
      <c r="BI184" s="50"/>
      <c r="BJ184" s="54" t="s">
        <v>15</v>
      </c>
      <c r="BK184" s="56" t="s">
        <v>32</v>
      </c>
      <c r="BL184" s="71" t="s">
        <v>9</v>
      </c>
      <c r="BM184" s="50"/>
      <c r="BN184" s="50"/>
    </row>
    <row r="185" spans="1:66" ht="16.5" thickBot="1">
      <c r="A185" s="20"/>
      <c r="E185" s="4"/>
      <c r="H185" s="4"/>
      <c r="K185" s="4"/>
      <c r="N185" s="4"/>
      <c r="Q185" s="4"/>
      <c r="T185" s="4"/>
      <c r="W185" s="4"/>
      <c r="X185" s="3"/>
      <c r="AC185" s="4"/>
      <c r="AF185" s="4"/>
      <c r="AG185" s="4"/>
      <c r="AH185" s="4"/>
      <c r="AI185" s="4"/>
      <c r="AJ185" s="4"/>
      <c r="AK185" s="4"/>
      <c r="BC185" s="611"/>
      <c r="BF185" s="4"/>
      <c r="BI185" s="4"/>
      <c r="BM185" s="4"/>
      <c r="BN185" s="4"/>
    </row>
    <row r="186" spans="1:66">
      <c r="A186" s="274" t="s">
        <v>370</v>
      </c>
      <c r="B186" s="84" t="s">
        <v>19</v>
      </c>
      <c r="C186" s="235">
        <v>0</v>
      </c>
      <c r="D186" s="236"/>
      <c r="E186" s="264"/>
      <c r="F186" s="235">
        <v>4</v>
      </c>
      <c r="G186" s="237"/>
      <c r="H186" s="264"/>
      <c r="I186" s="235">
        <v>1</v>
      </c>
      <c r="J186" s="237"/>
      <c r="K186" s="264"/>
      <c r="L186" s="235">
        <v>2</v>
      </c>
      <c r="M186" s="237"/>
      <c r="N186" s="264"/>
      <c r="O186" s="235">
        <v>1</v>
      </c>
      <c r="P186" s="237"/>
      <c r="Q186" s="264"/>
      <c r="R186" s="235">
        <v>0</v>
      </c>
      <c r="S186" s="237"/>
      <c r="T186" s="264"/>
      <c r="U186" s="235">
        <v>0</v>
      </c>
      <c r="V186" s="237"/>
      <c r="W186" s="264"/>
      <c r="X186" s="235">
        <v>0</v>
      </c>
      <c r="Y186" s="237"/>
      <c r="Z186" s="70"/>
      <c r="AA186" s="235">
        <v>0</v>
      </c>
      <c r="AB186" s="237"/>
      <c r="AC186" s="264"/>
      <c r="AD186" s="235">
        <v>0</v>
      </c>
      <c r="AE186" s="237"/>
      <c r="AF186" s="264"/>
      <c r="AG186" s="264"/>
      <c r="AH186" s="264"/>
      <c r="AI186" s="264"/>
      <c r="AJ186" s="264"/>
      <c r="AK186" s="264"/>
      <c r="AL186" s="254">
        <f>SUM(C186,F186,I186,L186,O186,R186,U186,X186,AA186,AD186)</f>
        <v>8</v>
      </c>
      <c r="AM186" s="255">
        <f>SUM(D186,G186,J186,M186,P186,S186,V186,Y186,AB186,AE186)</f>
        <v>0</v>
      </c>
      <c r="AN186" s="256">
        <f>SUM(AL186:AM186)</f>
        <v>8</v>
      </c>
      <c r="BA186" s="235">
        <v>0</v>
      </c>
      <c r="BB186" s="237"/>
      <c r="BC186" s="264"/>
      <c r="BD186" s="235">
        <v>0</v>
      </c>
      <c r="BE186" s="237"/>
      <c r="BF186" s="264"/>
      <c r="BG186" s="235">
        <v>0</v>
      </c>
      <c r="BH186" s="237"/>
      <c r="BI186" s="264"/>
      <c r="BJ186" s="254">
        <f t="shared" ref="BJ186:BK188" si="146">SUM(AF186,AI186,AL186,AO186,AR186,AU186,AX186,BA186,BD186,BG186)</f>
        <v>8</v>
      </c>
      <c r="BK186" s="255">
        <f t="shared" si="146"/>
        <v>0</v>
      </c>
      <c r="BL186" s="256">
        <f>SUM(BJ186:BK186)</f>
        <v>8</v>
      </c>
      <c r="BM186" s="264"/>
      <c r="BN186" s="264"/>
    </row>
    <row r="187" spans="1:66">
      <c r="A187" s="82"/>
      <c r="B187" s="85" t="s">
        <v>21</v>
      </c>
      <c r="C187" s="401">
        <v>0</v>
      </c>
      <c r="D187" s="402"/>
      <c r="E187" s="264"/>
      <c r="F187" s="401">
        <v>1</v>
      </c>
      <c r="G187" s="406"/>
      <c r="H187" s="264"/>
      <c r="I187" s="401">
        <v>1</v>
      </c>
      <c r="J187" s="406"/>
      <c r="K187" s="264"/>
      <c r="L187" s="401">
        <v>0</v>
      </c>
      <c r="M187" s="406"/>
      <c r="N187" s="264"/>
      <c r="O187" s="401">
        <v>0</v>
      </c>
      <c r="P187" s="406"/>
      <c r="Q187" s="264"/>
      <c r="R187" s="401">
        <v>0</v>
      </c>
      <c r="S187" s="406"/>
      <c r="T187" s="264"/>
      <c r="U187" s="401">
        <v>0</v>
      </c>
      <c r="V187" s="406"/>
      <c r="W187" s="264"/>
      <c r="X187" s="401">
        <v>0</v>
      </c>
      <c r="Y187" s="406"/>
      <c r="Z187" s="13"/>
      <c r="AA187" s="401">
        <v>0</v>
      </c>
      <c r="AB187" s="406"/>
      <c r="AC187" s="264"/>
      <c r="AD187" s="401">
        <v>0</v>
      </c>
      <c r="AE187" s="406"/>
      <c r="AF187" s="264"/>
      <c r="AG187" s="264"/>
      <c r="AH187" s="264"/>
      <c r="AI187" s="264"/>
      <c r="AJ187" s="264"/>
      <c r="AK187" s="264"/>
      <c r="AL187" s="257">
        <f t="shared" ref="AL187:AM188" si="147">SUM(C187,F187,I187,L187,O187,R187,U187,X187,AA187,AD187)</f>
        <v>2</v>
      </c>
      <c r="AM187" s="15">
        <f t="shared" si="147"/>
        <v>0</v>
      </c>
      <c r="AN187" s="258">
        <f t="shared" ref="AN187:AN188" si="148">SUM(AL187:AM187)</f>
        <v>2</v>
      </c>
      <c r="BA187" s="401">
        <v>0</v>
      </c>
      <c r="BB187" s="406"/>
      <c r="BC187" s="264"/>
      <c r="BD187" s="401">
        <v>0</v>
      </c>
      <c r="BE187" s="406"/>
      <c r="BF187" s="264"/>
      <c r="BG187" s="401">
        <v>0</v>
      </c>
      <c r="BH187" s="406"/>
      <c r="BI187" s="264"/>
      <c r="BJ187" s="257">
        <f t="shared" si="146"/>
        <v>2</v>
      </c>
      <c r="BK187" s="15">
        <f t="shared" si="146"/>
        <v>0</v>
      </c>
      <c r="BL187" s="258">
        <f t="shared" ref="BL187:BL188" si="149">SUM(BJ187:BK187)</f>
        <v>2</v>
      </c>
      <c r="BM187" s="264"/>
      <c r="BN187" s="264"/>
    </row>
    <row r="188" spans="1:66" ht="16.5" thickBot="1">
      <c r="A188" s="83"/>
      <c r="B188" s="86" t="s">
        <v>22</v>
      </c>
      <c r="C188" s="403">
        <v>0</v>
      </c>
      <c r="D188" s="404"/>
      <c r="E188" s="264"/>
      <c r="F188" s="403">
        <v>0</v>
      </c>
      <c r="G188" s="407"/>
      <c r="H188" s="264"/>
      <c r="I188" s="403">
        <v>0</v>
      </c>
      <c r="J188" s="407"/>
      <c r="K188" s="264"/>
      <c r="L188" s="403">
        <v>0</v>
      </c>
      <c r="M188" s="407"/>
      <c r="N188" s="264"/>
      <c r="O188" s="403">
        <v>0</v>
      </c>
      <c r="P188" s="407"/>
      <c r="Q188" s="264"/>
      <c r="R188" s="403">
        <v>0</v>
      </c>
      <c r="S188" s="407"/>
      <c r="T188" s="264"/>
      <c r="U188" s="403">
        <v>0</v>
      </c>
      <c r="V188" s="407"/>
      <c r="W188" s="264"/>
      <c r="X188" s="403">
        <v>0</v>
      </c>
      <c r="Y188" s="407"/>
      <c r="Z188" s="470"/>
      <c r="AA188" s="403">
        <v>0</v>
      </c>
      <c r="AB188" s="407"/>
      <c r="AC188" s="264"/>
      <c r="AD188" s="403">
        <v>0</v>
      </c>
      <c r="AE188" s="407"/>
      <c r="AF188" s="264"/>
      <c r="AG188" s="264"/>
      <c r="AH188" s="264"/>
      <c r="AI188" s="264"/>
      <c r="AJ188" s="264"/>
      <c r="AK188" s="264"/>
      <c r="AL188" s="259">
        <f t="shared" si="147"/>
        <v>0</v>
      </c>
      <c r="AM188" s="260">
        <f t="shared" si="147"/>
        <v>0</v>
      </c>
      <c r="AN188" s="261">
        <f t="shared" si="148"/>
        <v>0</v>
      </c>
      <c r="BA188" s="403">
        <v>0</v>
      </c>
      <c r="BB188" s="407"/>
      <c r="BC188" s="264"/>
      <c r="BD188" s="403">
        <v>0</v>
      </c>
      <c r="BE188" s="407"/>
      <c r="BF188" s="264"/>
      <c r="BG188" s="403">
        <v>0</v>
      </c>
      <c r="BH188" s="407"/>
      <c r="BI188" s="264"/>
      <c r="BJ188" s="259">
        <f t="shared" si="146"/>
        <v>0</v>
      </c>
      <c r="BK188" s="260">
        <f t="shared" si="146"/>
        <v>0</v>
      </c>
      <c r="BL188" s="261">
        <f t="shared" si="149"/>
        <v>0</v>
      </c>
      <c r="BM188" s="264"/>
      <c r="BN188" s="264"/>
    </row>
    <row r="189" spans="1:66" ht="16.5" thickBot="1">
      <c r="A189" s="20"/>
      <c r="C189" s="349"/>
      <c r="D189" s="349"/>
      <c r="E189" s="264"/>
      <c r="F189" s="349"/>
      <c r="G189" s="349"/>
      <c r="H189" s="264"/>
      <c r="I189" s="349"/>
      <c r="J189" s="349"/>
      <c r="K189" s="264"/>
      <c r="L189" s="349"/>
      <c r="M189" s="349"/>
      <c r="N189" s="264"/>
      <c r="O189" s="349"/>
      <c r="P189" s="349"/>
      <c r="Q189" s="264"/>
      <c r="R189" s="349"/>
      <c r="S189" s="349"/>
      <c r="T189" s="264"/>
      <c r="U189" s="349"/>
      <c r="V189" s="349"/>
      <c r="W189" s="264"/>
      <c r="X189" s="349"/>
      <c r="Y189" s="349"/>
      <c r="Z189" s="349"/>
      <c r="AA189" s="349"/>
      <c r="AB189" s="349"/>
      <c r="AC189" s="264"/>
      <c r="AD189" s="349"/>
      <c r="AE189" s="349"/>
      <c r="AF189" s="264"/>
      <c r="AG189" s="264"/>
      <c r="AH189" s="264"/>
      <c r="AI189" s="264"/>
      <c r="AJ189" s="264"/>
      <c r="AK189" s="264"/>
      <c r="AL189" s="2"/>
      <c r="AM189" s="467"/>
      <c r="AN189" s="2"/>
      <c r="BA189" s="349"/>
      <c r="BB189" s="349"/>
      <c r="BC189" s="264"/>
      <c r="BD189" s="349"/>
      <c r="BE189" s="349"/>
      <c r="BF189" s="264"/>
      <c r="BG189" s="349"/>
      <c r="BH189" s="349"/>
      <c r="BI189" s="264"/>
      <c r="BJ189" s="2"/>
      <c r="BK189" s="721"/>
      <c r="BL189" s="721"/>
      <c r="BM189" s="264"/>
      <c r="BN189" s="264"/>
    </row>
    <row r="190" spans="1:66">
      <c r="A190" s="274" t="s">
        <v>613</v>
      </c>
      <c r="B190" s="84" t="s">
        <v>19</v>
      </c>
      <c r="C190" s="235">
        <v>0</v>
      </c>
      <c r="D190" s="236"/>
      <c r="E190" s="264"/>
      <c r="F190" s="235">
        <v>0</v>
      </c>
      <c r="G190" s="237"/>
      <c r="H190" s="264"/>
      <c r="I190" s="235">
        <v>0</v>
      </c>
      <c r="J190" s="237"/>
      <c r="K190" s="264"/>
      <c r="L190" s="235">
        <v>0</v>
      </c>
      <c r="M190" s="237"/>
      <c r="N190" s="264"/>
      <c r="O190" s="235">
        <v>0</v>
      </c>
      <c r="P190" s="237"/>
      <c r="Q190" s="264"/>
      <c r="R190" s="235">
        <v>2</v>
      </c>
      <c r="S190" s="237"/>
      <c r="T190" s="264"/>
      <c r="U190" s="235">
        <v>4</v>
      </c>
      <c r="V190" s="237"/>
      <c r="W190" s="264"/>
      <c r="X190" s="235">
        <v>0</v>
      </c>
      <c r="Y190" s="237"/>
      <c r="Z190" s="70"/>
      <c r="AA190" s="235">
        <v>0</v>
      </c>
      <c r="AB190" s="237"/>
      <c r="AC190" s="264"/>
      <c r="AD190" s="235">
        <v>0</v>
      </c>
      <c r="AE190" s="237"/>
      <c r="AF190" s="264"/>
      <c r="AG190" s="264"/>
      <c r="AH190" s="264"/>
      <c r="AI190" s="264"/>
      <c r="AJ190" s="264"/>
      <c r="AK190" s="264"/>
      <c r="AL190" s="254">
        <f>SUM(C190,F190,I190,L190,O190,R190,U190,X190,AA190,AD190)</f>
        <v>6</v>
      </c>
      <c r="AM190" s="255">
        <f t="shared" ref="AM190:AM196" si="150">SUM(D190,G190,J190,M190,P190,S190,V190,Y190,AB190,AE190)</f>
        <v>0</v>
      </c>
      <c r="AN190" s="256">
        <f t="shared" ref="AN190:AN192" si="151">SUM(AL190:AM190)</f>
        <v>6</v>
      </c>
      <c r="BA190" s="235">
        <v>0</v>
      </c>
      <c r="BB190" s="237"/>
      <c r="BC190" s="264"/>
      <c r="BD190" s="235">
        <v>0</v>
      </c>
      <c r="BE190" s="237"/>
      <c r="BF190" s="264"/>
      <c r="BG190" s="235">
        <v>0</v>
      </c>
      <c r="BH190" s="237"/>
      <c r="BI190" s="264"/>
      <c r="BJ190" s="254">
        <f t="shared" ref="BJ190:BK192" si="152">SUM(AF190,AI190,AL190,AO190,AR190,AU190,AX190,BA190,BD190,BG190)</f>
        <v>6</v>
      </c>
      <c r="BK190" s="255">
        <f t="shared" si="152"/>
        <v>0</v>
      </c>
      <c r="BL190" s="256">
        <f t="shared" ref="BL190:BL192" si="153">SUM(BJ190:BK190)</f>
        <v>6</v>
      </c>
      <c r="BM190" s="264"/>
      <c r="BN190" s="264"/>
    </row>
    <row r="191" spans="1:66">
      <c r="A191" s="82"/>
      <c r="B191" s="85" t="s">
        <v>21</v>
      </c>
      <c r="C191" s="401">
        <v>0</v>
      </c>
      <c r="D191" s="402"/>
      <c r="E191" s="264"/>
      <c r="F191" s="401">
        <v>0</v>
      </c>
      <c r="G191" s="406"/>
      <c r="H191" s="264"/>
      <c r="I191" s="401">
        <v>0</v>
      </c>
      <c r="J191" s="406"/>
      <c r="K191" s="264"/>
      <c r="L191" s="401">
        <v>0</v>
      </c>
      <c r="M191" s="406"/>
      <c r="N191" s="264"/>
      <c r="O191" s="401">
        <v>0</v>
      </c>
      <c r="P191" s="406"/>
      <c r="Q191" s="264"/>
      <c r="R191" s="401">
        <v>0</v>
      </c>
      <c r="S191" s="406"/>
      <c r="T191" s="264"/>
      <c r="U191" s="401">
        <v>1</v>
      </c>
      <c r="V191" s="406"/>
      <c r="W191" s="264"/>
      <c r="X191" s="401">
        <v>0</v>
      </c>
      <c r="Y191" s="406"/>
      <c r="Z191" s="13"/>
      <c r="AA191" s="401">
        <v>0</v>
      </c>
      <c r="AB191" s="406"/>
      <c r="AC191" s="264"/>
      <c r="AD191" s="401">
        <v>0</v>
      </c>
      <c r="AE191" s="406"/>
      <c r="AF191" s="264"/>
      <c r="AG191" s="264"/>
      <c r="AH191" s="264"/>
      <c r="AI191" s="264"/>
      <c r="AJ191" s="264"/>
      <c r="AK191" s="264"/>
      <c r="AL191" s="257">
        <f t="shared" ref="AL191:AL192" si="154">SUM(C191,F191,I191,L191,O191,R191,U191,X191,AA191,AD191)</f>
        <v>1</v>
      </c>
      <c r="AM191" s="15">
        <f t="shared" si="150"/>
        <v>0</v>
      </c>
      <c r="AN191" s="258">
        <f t="shared" si="151"/>
        <v>1</v>
      </c>
      <c r="BA191" s="401">
        <v>0</v>
      </c>
      <c r="BB191" s="406"/>
      <c r="BC191" s="264"/>
      <c r="BD191" s="401">
        <v>0</v>
      </c>
      <c r="BE191" s="406"/>
      <c r="BF191" s="264"/>
      <c r="BG191" s="401">
        <v>0</v>
      </c>
      <c r="BH191" s="406"/>
      <c r="BI191" s="264"/>
      <c r="BJ191" s="257">
        <f t="shared" si="152"/>
        <v>1</v>
      </c>
      <c r="BK191" s="15">
        <f t="shared" si="152"/>
        <v>0</v>
      </c>
      <c r="BL191" s="258">
        <f t="shared" si="153"/>
        <v>1</v>
      </c>
      <c r="BM191" s="264"/>
      <c r="BN191" s="264"/>
    </row>
    <row r="192" spans="1:66" ht="16.5" thickBot="1">
      <c r="A192" s="83"/>
      <c r="B192" s="86" t="s">
        <v>22</v>
      </c>
      <c r="C192" s="403">
        <v>0</v>
      </c>
      <c r="D192" s="404"/>
      <c r="E192" s="264"/>
      <c r="F192" s="403">
        <v>0</v>
      </c>
      <c r="G192" s="407"/>
      <c r="H192" s="264"/>
      <c r="I192" s="403">
        <v>0</v>
      </c>
      <c r="J192" s="407"/>
      <c r="K192" s="264"/>
      <c r="L192" s="403">
        <v>0</v>
      </c>
      <c r="M192" s="407"/>
      <c r="N192" s="264"/>
      <c r="O192" s="403">
        <v>0</v>
      </c>
      <c r="P192" s="407"/>
      <c r="Q192" s="264"/>
      <c r="R192" s="403">
        <v>0</v>
      </c>
      <c r="S192" s="407"/>
      <c r="T192" s="264"/>
      <c r="U192" s="403">
        <v>0</v>
      </c>
      <c r="V192" s="407"/>
      <c r="W192" s="264"/>
      <c r="X192" s="403">
        <v>0</v>
      </c>
      <c r="Y192" s="407"/>
      <c r="Z192" s="470"/>
      <c r="AA192" s="403">
        <v>0</v>
      </c>
      <c r="AB192" s="407"/>
      <c r="AC192" s="264"/>
      <c r="AD192" s="403">
        <v>0</v>
      </c>
      <c r="AE192" s="407"/>
      <c r="AF192" s="264"/>
      <c r="AG192" s="264"/>
      <c r="AH192" s="264"/>
      <c r="AI192" s="264"/>
      <c r="AJ192" s="264"/>
      <c r="AK192" s="264"/>
      <c r="AL192" s="259">
        <f t="shared" si="154"/>
        <v>0</v>
      </c>
      <c r="AM192" s="260">
        <f t="shared" si="150"/>
        <v>0</v>
      </c>
      <c r="AN192" s="261">
        <f t="shared" si="151"/>
        <v>0</v>
      </c>
      <c r="BA192" s="403">
        <v>0</v>
      </c>
      <c r="BB192" s="407"/>
      <c r="BC192" s="264"/>
      <c r="BD192" s="403">
        <v>0</v>
      </c>
      <c r="BE192" s="407"/>
      <c r="BF192" s="264"/>
      <c r="BG192" s="403">
        <v>0</v>
      </c>
      <c r="BH192" s="407"/>
      <c r="BI192" s="264"/>
      <c r="BJ192" s="259">
        <f t="shared" si="152"/>
        <v>0</v>
      </c>
      <c r="BK192" s="260">
        <f t="shared" si="152"/>
        <v>0</v>
      </c>
      <c r="BL192" s="261">
        <f t="shared" si="153"/>
        <v>0</v>
      </c>
      <c r="BM192" s="264"/>
      <c r="BN192" s="264"/>
    </row>
    <row r="193" spans="1:66" ht="16.5" thickBot="1">
      <c r="A193" s="20"/>
      <c r="C193" s="349"/>
      <c r="D193" s="349"/>
      <c r="E193" s="264"/>
      <c r="F193" s="349"/>
      <c r="G193" s="349"/>
      <c r="H193" s="264"/>
      <c r="I193" s="349"/>
      <c r="J193" s="349"/>
      <c r="K193" s="264"/>
      <c r="L193" s="349"/>
      <c r="M193" s="349"/>
      <c r="N193" s="264"/>
      <c r="O193" s="349"/>
      <c r="P193" s="349"/>
      <c r="Q193" s="264"/>
      <c r="R193" s="349"/>
      <c r="S193" s="349"/>
      <c r="T193" s="264"/>
      <c r="U193" s="349"/>
      <c r="V193" s="349"/>
      <c r="W193" s="264"/>
      <c r="X193" s="349"/>
      <c r="Y193" s="349"/>
      <c r="Z193" s="349"/>
      <c r="AA193" s="349"/>
      <c r="AB193" s="349"/>
      <c r="AC193" s="264"/>
      <c r="AD193" s="349"/>
      <c r="AE193" s="349"/>
      <c r="AF193" s="264"/>
      <c r="AG193" s="264"/>
      <c r="AH193" s="264"/>
      <c r="AI193" s="264"/>
      <c r="AJ193" s="264"/>
      <c r="AK193" s="264"/>
      <c r="AL193" s="2"/>
      <c r="AM193" s="467">
        <f t="shared" si="150"/>
        <v>0</v>
      </c>
      <c r="AN193" s="2"/>
      <c r="BA193" s="349"/>
      <c r="BB193" s="349"/>
      <c r="BC193" s="264"/>
      <c r="BD193" s="349"/>
      <c r="BE193" s="349"/>
      <c r="BF193" s="264"/>
      <c r="BG193" s="349"/>
      <c r="BH193" s="349"/>
      <c r="BI193" s="264"/>
      <c r="BJ193" s="2"/>
      <c r="BK193" s="721"/>
      <c r="BL193" s="2"/>
      <c r="BM193" s="264"/>
      <c r="BN193" s="264"/>
    </row>
    <row r="194" spans="1:66">
      <c r="A194" s="87"/>
      <c r="B194" s="84" t="s">
        <v>19</v>
      </c>
      <c r="C194" s="235"/>
      <c r="D194" s="236"/>
      <c r="E194" s="264"/>
      <c r="F194" s="235"/>
      <c r="G194" s="237"/>
      <c r="H194" s="264"/>
      <c r="I194" s="235"/>
      <c r="J194" s="237"/>
      <c r="K194" s="264"/>
      <c r="L194" s="235"/>
      <c r="M194" s="237"/>
      <c r="N194" s="264"/>
      <c r="O194" s="235"/>
      <c r="P194" s="237"/>
      <c r="Q194" s="264"/>
      <c r="R194" s="235"/>
      <c r="S194" s="237"/>
      <c r="T194" s="264"/>
      <c r="U194" s="235"/>
      <c r="V194" s="237"/>
      <c r="W194" s="264"/>
      <c r="X194" s="235"/>
      <c r="Y194" s="237"/>
      <c r="Z194" s="70"/>
      <c r="AA194" s="235"/>
      <c r="AB194" s="237"/>
      <c r="AC194" s="264"/>
      <c r="AD194" s="235"/>
      <c r="AE194" s="237"/>
      <c r="AF194" s="264"/>
      <c r="AG194" s="264"/>
      <c r="AH194" s="264"/>
      <c r="AI194" s="264"/>
      <c r="AJ194" s="264"/>
      <c r="AK194" s="264"/>
      <c r="AL194" s="254">
        <f>SUM(C194,F194,I194,L194,O194,R194,U194,X194,AA194,AD194)</f>
        <v>0</v>
      </c>
      <c r="AM194" s="255">
        <f t="shared" si="150"/>
        <v>0</v>
      </c>
      <c r="AN194" s="256">
        <f t="shared" ref="AN194:AN196" si="155">SUM(AL194:AM194)</f>
        <v>0</v>
      </c>
      <c r="BA194" s="235"/>
      <c r="BB194" s="237"/>
      <c r="BC194" s="264"/>
      <c r="BD194" s="235"/>
      <c r="BE194" s="237"/>
      <c r="BF194" s="264"/>
      <c r="BG194" s="235"/>
      <c r="BH194" s="237"/>
      <c r="BI194" s="264"/>
      <c r="BJ194" s="254">
        <f t="shared" ref="BJ194:BK196" si="156">SUM(AF194,AI194,AL194,AO194,AR194,AU194,AX194,BA194,BD194,BG194)</f>
        <v>0</v>
      </c>
      <c r="BK194" s="255">
        <f t="shared" si="156"/>
        <v>0</v>
      </c>
      <c r="BL194" s="256">
        <f t="shared" ref="BL194:BL196" si="157">SUM(BJ194:BK194)</f>
        <v>0</v>
      </c>
      <c r="BM194" s="264"/>
      <c r="BN194" s="264"/>
    </row>
    <row r="195" spans="1:66">
      <c r="A195" s="82"/>
      <c r="B195" s="85" t="s">
        <v>21</v>
      </c>
      <c r="C195" s="401"/>
      <c r="D195" s="402"/>
      <c r="E195" s="264"/>
      <c r="F195" s="401"/>
      <c r="G195" s="406"/>
      <c r="H195" s="264"/>
      <c r="I195" s="401"/>
      <c r="J195" s="406"/>
      <c r="K195" s="264"/>
      <c r="L195" s="401"/>
      <c r="M195" s="406"/>
      <c r="N195" s="264"/>
      <c r="O195" s="401"/>
      <c r="P195" s="406"/>
      <c r="Q195" s="264"/>
      <c r="R195" s="401"/>
      <c r="S195" s="406"/>
      <c r="T195" s="264"/>
      <c r="U195" s="401"/>
      <c r="V195" s="406"/>
      <c r="W195" s="264"/>
      <c r="X195" s="401"/>
      <c r="Y195" s="406"/>
      <c r="Z195" s="13"/>
      <c r="AA195" s="401"/>
      <c r="AB195" s="406"/>
      <c r="AC195" s="264"/>
      <c r="AD195" s="401"/>
      <c r="AE195" s="406"/>
      <c r="AF195" s="264"/>
      <c r="AG195" s="264"/>
      <c r="AH195" s="264"/>
      <c r="AI195" s="264"/>
      <c r="AJ195" s="264"/>
      <c r="AK195" s="264"/>
      <c r="AL195" s="257">
        <f t="shared" ref="AL195:AL196" si="158">SUM(C195,F195,I195,L195,O195,R195,U195,X195,AA195,AD195)</f>
        <v>0</v>
      </c>
      <c r="AM195" s="15">
        <f t="shared" si="150"/>
        <v>0</v>
      </c>
      <c r="AN195" s="258">
        <f t="shared" si="155"/>
        <v>0</v>
      </c>
      <c r="BA195" s="401"/>
      <c r="BB195" s="406"/>
      <c r="BC195" s="264"/>
      <c r="BD195" s="401"/>
      <c r="BE195" s="406"/>
      <c r="BF195" s="264"/>
      <c r="BG195" s="401"/>
      <c r="BH195" s="406"/>
      <c r="BI195" s="264"/>
      <c r="BJ195" s="257">
        <f t="shared" si="156"/>
        <v>0</v>
      </c>
      <c r="BK195" s="15">
        <f t="shared" si="156"/>
        <v>0</v>
      </c>
      <c r="BL195" s="258">
        <f t="shared" si="157"/>
        <v>0</v>
      </c>
      <c r="BM195" s="264"/>
      <c r="BN195" s="264"/>
    </row>
    <row r="196" spans="1:66" ht="16.5" thickBot="1">
      <c r="A196" s="83"/>
      <c r="B196" s="86" t="s">
        <v>22</v>
      </c>
      <c r="C196" s="403"/>
      <c r="D196" s="404"/>
      <c r="E196" s="264"/>
      <c r="F196" s="403"/>
      <c r="G196" s="407"/>
      <c r="H196" s="264"/>
      <c r="I196" s="403"/>
      <c r="J196" s="407"/>
      <c r="K196" s="264"/>
      <c r="L196" s="403"/>
      <c r="M196" s="407"/>
      <c r="N196" s="264"/>
      <c r="O196" s="403"/>
      <c r="P196" s="407"/>
      <c r="Q196" s="264"/>
      <c r="R196" s="403"/>
      <c r="S196" s="407"/>
      <c r="T196" s="264"/>
      <c r="U196" s="403"/>
      <c r="V196" s="407"/>
      <c r="W196" s="264"/>
      <c r="X196" s="403"/>
      <c r="Y196" s="407"/>
      <c r="Z196" s="470"/>
      <c r="AA196" s="403"/>
      <c r="AB196" s="407"/>
      <c r="AC196" s="264"/>
      <c r="AD196" s="403"/>
      <c r="AE196" s="407"/>
      <c r="AF196" s="264"/>
      <c r="AG196" s="264"/>
      <c r="AH196" s="264"/>
      <c r="AI196" s="264"/>
      <c r="AJ196" s="264"/>
      <c r="AK196" s="264"/>
      <c r="AL196" s="259">
        <f t="shared" si="158"/>
        <v>0</v>
      </c>
      <c r="AM196" s="260">
        <f t="shared" si="150"/>
        <v>0</v>
      </c>
      <c r="AN196" s="261">
        <f t="shared" si="155"/>
        <v>0</v>
      </c>
      <c r="BA196" s="403"/>
      <c r="BB196" s="407"/>
      <c r="BC196" s="264"/>
      <c r="BD196" s="403"/>
      <c r="BE196" s="407"/>
      <c r="BF196" s="264"/>
      <c r="BG196" s="403"/>
      <c r="BH196" s="407"/>
      <c r="BI196" s="264"/>
      <c r="BJ196" s="259">
        <f t="shared" si="156"/>
        <v>0</v>
      </c>
      <c r="BK196" s="260">
        <f t="shared" si="156"/>
        <v>0</v>
      </c>
      <c r="BL196" s="261">
        <f t="shared" si="157"/>
        <v>0</v>
      </c>
      <c r="BM196" s="264"/>
      <c r="BN196" s="264"/>
    </row>
    <row r="197" spans="1:66" ht="16.5" thickBot="1">
      <c r="A197" s="20"/>
      <c r="C197" s="349"/>
      <c r="D197" s="349"/>
      <c r="E197" s="264"/>
      <c r="F197" s="349"/>
      <c r="G197" s="349"/>
      <c r="H197" s="264"/>
      <c r="I197" s="349"/>
      <c r="J197" s="349"/>
      <c r="K197" s="264"/>
      <c r="L197" s="349"/>
      <c r="M197" s="349"/>
      <c r="N197" s="264"/>
      <c r="O197" s="349"/>
      <c r="P197" s="349"/>
      <c r="Q197" s="264"/>
      <c r="R197" s="349"/>
      <c r="S197" s="349"/>
      <c r="T197" s="264"/>
      <c r="U197" s="349"/>
      <c r="V197" s="349"/>
      <c r="W197" s="264"/>
      <c r="X197" s="349"/>
      <c r="Y197" s="349"/>
      <c r="Z197" s="349"/>
      <c r="AA197" s="349"/>
      <c r="AB197" s="349"/>
      <c r="AC197" s="264"/>
      <c r="AD197" s="349"/>
      <c r="AE197" s="349"/>
      <c r="AF197" s="264"/>
      <c r="AG197" s="264"/>
      <c r="AH197" s="264"/>
      <c r="AI197" s="264"/>
      <c r="AJ197" s="264"/>
      <c r="AK197" s="264"/>
      <c r="AL197" s="2"/>
      <c r="AM197" s="467"/>
      <c r="AN197" s="2"/>
      <c r="BA197" s="349"/>
      <c r="BB197" s="349"/>
      <c r="BC197" s="264"/>
      <c r="BD197" s="349"/>
      <c r="BE197" s="349"/>
      <c r="BF197" s="264"/>
      <c r="BG197" s="349"/>
      <c r="BH197" s="349"/>
      <c r="BI197" s="264"/>
      <c r="BJ197" s="2"/>
      <c r="BK197" s="721"/>
      <c r="BL197" s="721"/>
      <c r="BM197" s="264"/>
      <c r="BN197" s="264"/>
    </row>
    <row r="198" spans="1:66">
      <c r="A198" s="87"/>
      <c r="B198" s="84" t="s">
        <v>19</v>
      </c>
      <c r="C198" s="235"/>
      <c r="D198" s="236"/>
      <c r="E198" s="264"/>
      <c r="F198" s="235"/>
      <c r="G198" s="237"/>
      <c r="H198" s="264"/>
      <c r="I198" s="235"/>
      <c r="J198" s="237"/>
      <c r="K198" s="264"/>
      <c r="L198" s="235"/>
      <c r="M198" s="237"/>
      <c r="N198" s="264"/>
      <c r="O198" s="235"/>
      <c r="P198" s="237"/>
      <c r="Q198" s="264"/>
      <c r="R198" s="235"/>
      <c r="S198" s="237"/>
      <c r="T198" s="264"/>
      <c r="U198" s="235"/>
      <c r="V198" s="237"/>
      <c r="W198" s="264"/>
      <c r="X198" s="235"/>
      <c r="Y198" s="237"/>
      <c r="Z198" s="70"/>
      <c r="AA198" s="235"/>
      <c r="AB198" s="237"/>
      <c r="AC198" s="264"/>
      <c r="AD198" s="235"/>
      <c r="AE198" s="237"/>
      <c r="AF198" s="264"/>
      <c r="AG198" s="264"/>
      <c r="AH198" s="264"/>
      <c r="AI198" s="264"/>
      <c r="AJ198" s="264"/>
      <c r="AK198" s="264"/>
      <c r="AL198" s="254">
        <f>SUM(C198,F198,I198,L198,O198,R198,U198,X198,AA198,AD198)</f>
        <v>0</v>
      </c>
      <c r="AM198" s="255">
        <f t="shared" ref="AM198:AM200" si="159">SUM(D198,G198,J198,M198,P198,S198,V198,Y198,AB198,AE198)</f>
        <v>0</v>
      </c>
      <c r="AN198" s="256">
        <f t="shared" ref="AN198:AN200" si="160">SUM(AL198:AM198)</f>
        <v>0</v>
      </c>
      <c r="BA198" s="235"/>
      <c r="BB198" s="237"/>
      <c r="BC198" s="264"/>
      <c r="BD198" s="235"/>
      <c r="BE198" s="237"/>
      <c r="BF198" s="264"/>
      <c r="BG198" s="235"/>
      <c r="BH198" s="237"/>
      <c r="BI198" s="264"/>
      <c r="BJ198" s="254">
        <f t="shared" ref="BJ198:BK200" si="161">SUM(AF198,AI198,AL198,AO198,AR198,AU198,AX198,BA198,BD198,BG198)</f>
        <v>0</v>
      </c>
      <c r="BK198" s="255">
        <f t="shared" si="161"/>
        <v>0</v>
      </c>
      <c r="BL198" s="256">
        <f t="shared" ref="BL198:BL200" si="162">SUM(BJ198:BK198)</f>
        <v>0</v>
      </c>
      <c r="BM198" s="264"/>
      <c r="BN198" s="264"/>
    </row>
    <row r="199" spans="1:66">
      <c r="A199" s="82"/>
      <c r="B199" s="85" t="s">
        <v>21</v>
      </c>
      <c r="C199" s="401"/>
      <c r="D199" s="402"/>
      <c r="E199" s="264"/>
      <c r="F199" s="401"/>
      <c r="G199" s="406"/>
      <c r="H199" s="264"/>
      <c r="I199" s="401"/>
      <c r="J199" s="406"/>
      <c r="K199" s="264"/>
      <c r="L199" s="401"/>
      <c r="M199" s="406"/>
      <c r="N199" s="264"/>
      <c r="O199" s="401"/>
      <c r="P199" s="406"/>
      <c r="Q199" s="264"/>
      <c r="R199" s="401"/>
      <c r="S199" s="406"/>
      <c r="T199" s="264"/>
      <c r="U199" s="401"/>
      <c r="V199" s="406"/>
      <c r="W199" s="264"/>
      <c r="X199" s="401"/>
      <c r="Y199" s="406"/>
      <c r="Z199" s="13"/>
      <c r="AA199" s="401"/>
      <c r="AB199" s="406"/>
      <c r="AC199" s="264"/>
      <c r="AD199" s="401"/>
      <c r="AE199" s="406"/>
      <c r="AF199" s="264"/>
      <c r="AG199" s="264"/>
      <c r="AH199" s="264"/>
      <c r="AI199" s="264"/>
      <c r="AJ199" s="264"/>
      <c r="AK199" s="264"/>
      <c r="AL199" s="257">
        <f t="shared" ref="AL199:AL200" si="163">SUM(C199,F199,I199,L199,O199,R199,U199,X199,AA199,AD199)</f>
        <v>0</v>
      </c>
      <c r="AM199" s="15">
        <f t="shared" si="159"/>
        <v>0</v>
      </c>
      <c r="AN199" s="258">
        <f t="shared" si="160"/>
        <v>0</v>
      </c>
      <c r="BA199" s="401"/>
      <c r="BB199" s="406"/>
      <c r="BC199" s="264"/>
      <c r="BD199" s="401"/>
      <c r="BE199" s="406"/>
      <c r="BF199" s="264"/>
      <c r="BG199" s="401"/>
      <c r="BH199" s="406"/>
      <c r="BI199" s="264"/>
      <c r="BJ199" s="257">
        <f t="shared" si="161"/>
        <v>0</v>
      </c>
      <c r="BK199" s="15">
        <f t="shared" si="161"/>
        <v>0</v>
      </c>
      <c r="BL199" s="258">
        <f t="shared" si="162"/>
        <v>0</v>
      </c>
      <c r="BM199" s="264"/>
      <c r="BN199" s="264"/>
    </row>
    <row r="200" spans="1:66" ht="16.5" thickBot="1">
      <c r="A200" s="83"/>
      <c r="B200" s="86" t="s">
        <v>22</v>
      </c>
      <c r="C200" s="403"/>
      <c r="D200" s="404"/>
      <c r="E200" s="264"/>
      <c r="F200" s="403"/>
      <c r="G200" s="407"/>
      <c r="H200" s="264"/>
      <c r="I200" s="403"/>
      <c r="J200" s="407"/>
      <c r="K200" s="264"/>
      <c r="L200" s="403"/>
      <c r="M200" s="407"/>
      <c r="N200" s="264"/>
      <c r="O200" s="403"/>
      <c r="P200" s="407"/>
      <c r="Q200" s="264"/>
      <c r="R200" s="403"/>
      <c r="S200" s="407"/>
      <c r="T200" s="264"/>
      <c r="U200" s="403"/>
      <c r="V200" s="407"/>
      <c r="W200" s="264"/>
      <c r="X200" s="403"/>
      <c r="Y200" s="407"/>
      <c r="Z200" s="470"/>
      <c r="AA200" s="403"/>
      <c r="AB200" s="407"/>
      <c r="AC200" s="264"/>
      <c r="AD200" s="403"/>
      <c r="AE200" s="407"/>
      <c r="AF200" s="264"/>
      <c r="AG200" s="264"/>
      <c r="AH200" s="264"/>
      <c r="AI200" s="264"/>
      <c r="AJ200" s="264"/>
      <c r="AK200" s="264"/>
      <c r="AL200" s="259">
        <f t="shared" si="163"/>
        <v>0</v>
      </c>
      <c r="AM200" s="260">
        <f t="shared" si="159"/>
        <v>0</v>
      </c>
      <c r="AN200" s="261">
        <f t="shared" si="160"/>
        <v>0</v>
      </c>
      <c r="BA200" s="403"/>
      <c r="BB200" s="407"/>
      <c r="BC200" s="264"/>
      <c r="BD200" s="403"/>
      <c r="BE200" s="407"/>
      <c r="BF200" s="264"/>
      <c r="BG200" s="403"/>
      <c r="BH200" s="407"/>
      <c r="BI200" s="264"/>
      <c r="BJ200" s="259">
        <f t="shared" si="161"/>
        <v>0</v>
      </c>
      <c r="BK200" s="260">
        <f t="shared" si="161"/>
        <v>0</v>
      </c>
      <c r="BL200" s="261">
        <f t="shared" si="162"/>
        <v>0</v>
      </c>
      <c r="BM200" s="264"/>
      <c r="BN200" s="264"/>
    </row>
    <row r="201" spans="1:66" ht="16.5" thickBot="1">
      <c r="A201" s="20"/>
      <c r="C201" s="349"/>
      <c r="D201" s="349"/>
      <c r="E201" s="264"/>
      <c r="F201" s="349"/>
      <c r="G201" s="349"/>
      <c r="H201" s="264"/>
      <c r="I201" s="349"/>
      <c r="J201" s="349"/>
      <c r="K201" s="264"/>
      <c r="L201" s="349"/>
      <c r="M201" s="349"/>
      <c r="N201" s="264"/>
      <c r="O201" s="349"/>
      <c r="P201" s="349"/>
      <c r="Q201" s="264"/>
      <c r="R201" s="349"/>
      <c r="S201" s="349"/>
      <c r="T201" s="264"/>
      <c r="U201" s="349"/>
      <c r="V201" s="349"/>
      <c r="W201" s="264"/>
      <c r="X201" s="349"/>
      <c r="Y201" s="349"/>
      <c r="Z201" s="349"/>
      <c r="AA201" s="349"/>
      <c r="AB201" s="349"/>
      <c r="AC201" s="264"/>
      <c r="AD201" s="349"/>
      <c r="AE201" s="349"/>
      <c r="AF201" s="264"/>
      <c r="AG201" s="264"/>
      <c r="AH201" s="264"/>
      <c r="AI201" s="264"/>
      <c r="AJ201" s="264"/>
      <c r="AK201" s="264"/>
      <c r="AL201" s="2"/>
      <c r="AM201" s="467"/>
      <c r="AN201" s="2"/>
      <c r="BA201" s="349"/>
      <c r="BB201" s="349"/>
      <c r="BC201" s="264"/>
      <c r="BD201" s="349"/>
      <c r="BE201" s="349"/>
      <c r="BF201" s="264"/>
      <c r="BG201" s="349"/>
      <c r="BH201" s="349"/>
      <c r="BI201" s="264"/>
      <c r="BJ201" s="2"/>
      <c r="BK201" s="721"/>
      <c r="BL201" s="721"/>
      <c r="BM201" s="264"/>
      <c r="BN201" s="264"/>
    </row>
    <row r="202" spans="1:66">
      <c r="A202" s="81"/>
      <c r="B202" s="84" t="s">
        <v>19</v>
      </c>
      <c r="C202" s="235"/>
      <c r="D202" s="236"/>
      <c r="E202" s="264"/>
      <c r="F202" s="235"/>
      <c r="G202" s="237"/>
      <c r="H202" s="264"/>
      <c r="I202" s="235"/>
      <c r="J202" s="237"/>
      <c r="K202" s="264"/>
      <c r="L202" s="235"/>
      <c r="M202" s="237"/>
      <c r="N202" s="264"/>
      <c r="O202" s="235"/>
      <c r="P202" s="237"/>
      <c r="Q202" s="264"/>
      <c r="R202" s="235"/>
      <c r="S202" s="237"/>
      <c r="T202" s="264"/>
      <c r="U202" s="235"/>
      <c r="V202" s="237"/>
      <c r="W202" s="264"/>
      <c r="X202" s="235"/>
      <c r="Y202" s="237"/>
      <c r="Z202" s="70"/>
      <c r="AA202" s="235"/>
      <c r="AB202" s="237"/>
      <c r="AC202" s="264"/>
      <c r="AD202" s="235"/>
      <c r="AE202" s="237"/>
      <c r="AF202" s="264"/>
      <c r="AG202" s="264"/>
      <c r="AH202" s="264"/>
      <c r="AI202" s="264"/>
      <c r="AJ202" s="264"/>
      <c r="AK202" s="264"/>
      <c r="AL202" s="254">
        <f>SUM(C202,F202,I202,L202,O202,R202,U202,X202,AA202,AD202)</f>
        <v>0</v>
      </c>
      <c r="AM202" s="255">
        <f t="shared" ref="AM202:AM204" si="164">SUM(D202,G202,J202,M202,P202,S202,V202,Y202,AB202,AE202)</f>
        <v>0</v>
      </c>
      <c r="AN202" s="256">
        <f>SUM(AL202:AM202)</f>
        <v>0</v>
      </c>
      <c r="BA202" s="235"/>
      <c r="BB202" s="237"/>
      <c r="BC202" s="264"/>
      <c r="BD202" s="235"/>
      <c r="BE202" s="237"/>
      <c r="BF202" s="264"/>
      <c r="BG202" s="235"/>
      <c r="BH202" s="237"/>
      <c r="BI202" s="264"/>
      <c r="BJ202" s="254">
        <f t="shared" ref="BJ202:BK204" si="165">SUM(AF202,AI202,AL202,AO202,AR202,AU202,AX202,BA202,BD202,BG202)</f>
        <v>0</v>
      </c>
      <c r="BK202" s="255">
        <f t="shared" si="165"/>
        <v>0</v>
      </c>
      <c r="BL202" s="256">
        <f>SUM(BJ202:BK202)</f>
        <v>0</v>
      </c>
      <c r="BM202" s="264"/>
      <c r="BN202" s="264"/>
    </row>
    <row r="203" spans="1:66">
      <c r="A203" s="82"/>
      <c r="B203" s="85" t="s">
        <v>21</v>
      </c>
      <c r="C203" s="401"/>
      <c r="D203" s="402"/>
      <c r="E203" s="264"/>
      <c r="F203" s="401"/>
      <c r="G203" s="406"/>
      <c r="H203" s="264"/>
      <c r="I203" s="401"/>
      <c r="J203" s="406"/>
      <c r="K203" s="264"/>
      <c r="L203" s="401"/>
      <c r="M203" s="406"/>
      <c r="N203" s="264"/>
      <c r="O203" s="401"/>
      <c r="P203" s="406"/>
      <c r="Q203" s="264"/>
      <c r="R203" s="401"/>
      <c r="S203" s="406"/>
      <c r="T203" s="264"/>
      <c r="U203" s="401"/>
      <c r="V203" s="406"/>
      <c r="W203" s="264"/>
      <c r="X203" s="401"/>
      <c r="Y203" s="406"/>
      <c r="Z203" s="13"/>
      <c r="AA203" s="401"/>
      <c r="AB203" s="406"/>
      <c r="AC203" s="264"/>
      <c r="AD203" s="401"/>
      <c r="AE203" s="406"/>
      <c r="AF203" s="264"/>
      <c r="AG203" s="264"/>
      <c r="AH203" s="264"/>
      <c r="AI203" s="264"/>
      <c r="AJ203" s="264"/>
      <c r="AK203" s="264"/>
      <c r="AL203" s="257">
        <f t="shared" ref="AL203:AL204" si="166">SUM(C203,F203,I203,L203,O203,R203,U203,X203,AA203,AD203)</f>
        <v>0</v>
      </c>
      <c r="AM203" s="15">
        <f t="shared" si="164"/>
        <v>0</v>
      </c>
      <c r="AN203" s="258">
        <f t="shared" ref="AN203:AN204" si="167">SUM(AL203:AM203)</f>
        <v>0</v>
      </c>
      <c r="BA203" s="401"/>
      <c r="BB203" s="406"/>
      <c r="BC203" s="264"/>
      <c r="BD203" s="401"/>
      <c r="BE203" s="406"/>
      <c r="BF203" s="264"/>
      <c r="BG203" s="401"/>
      <c r="BH203" s="406"/>
      <c r="BI203" s="264"/>
      <c r="BJ203" s="257">
        <f t="shared" si="165"/>
        <v>0</v>
      </c>
      <c r="BK203" s="15">
        <f t="shared" si="165"/>
        <v>0</v>
      </c>
      <c r="BL203" s="258">
        <f t="shared" ref="BL203:BL204" si="168">SUM(BJ203:BK203)</f>
        <v>0</v>
      </c>
      <c r="BM203" s="264"/>
      <c r="BN203" s="264"/>
    </row>
    <row r="204" spans="1:66" ht="16.5" thickBot="1">
      <c r="A204" s="83"/>
      <c r="B204" s="86" t="s">
        <v>22</v>
      </c>
      <c r="C204" s="403"/>
      <c r="D204" s="404"/>
      <c r="E204" s="264"/>
      <c r="F204" s="403"/>
      <c r="G204" s="407"/>
      <c r="H204" s="264"/>
      <c r="I204" s="403"/>
      <c r="J204" s="407"/>
      <c r="K204" s="264"/>
      <c r="L204" s="403"/>
      <c r="M204" s="407"/>
      <c r="N204" s="264"/>
      <c r="O204" s="403"/>
      <c r="P204" s="407"/>
      <c r="Q204" s="264"/>
      <c r="R204" s="403"/>
      <c r="S204" s="407"/>
      <c r="T204" s="264"/>
      <c r="U204" s="403"/>
      <c r="V204" s="407"/>
      <c r="W204" s="264"/>
      <c r="X204" s="403"/>
      <c r="Y204" s="407"/>
      <c r="Z204" s="470"/>
      <c r="AA204" s="403"/>
      <c r="AB204" s="407"/>
      <c r="AC204" s="264"/>
      <c r="AD204" s="403"/>
      <c r="AE204" s="407"/>
      <c r="AF204" s="264"/>
      <c r="AG204" s="264"/>
      <c r="AH204" s="264"/>
      <c r="AI204" s="264"/>
      <c r="AJ204" s="264"/>
      <c r="AK204" s="264"/>
      <c r="AL204" s="259">
        <f t="shared" si="166"/>
        <v>0</v>
      </c>
      <c r="AM204" s="260">
        <f t="shared" si="164"/>
        <v>0</v>
      </c>
      <c r="AN204" s="261">
        <f t="shared" si="167"/>
        <v>0</v>
      </c>
      <c r="BA204" s="403"/>
      <c r="BB204" s="407"/>
      <c r="BC204" s="264"/>
      <c r="BD204" s="403"/>
      <c r="BE204" s="407"/>
      <c r="BF204" s="264"/>
      <c r="BG204" s="403"/>
      <c r="BH204" s="407"/>
      <c r="BI204" s="264"/>
      <c r="BJ204" s="259">
        <f t="shared" si="165"/>
        <v>0</v>
      </c>
      <c r="BK204" s="260">
        <f t="shared" si="165"/>
        <v>0</v>
      </c>
      <c r="BL204" s="261">
        <f t="shared" si="168"/>
        <v>0</v>
      </c>
      <c r="BM204" s="264"/>
      <c r="BN204" s="264"/>
    </row>
    <row r="205" spans="1:66" ht="16.5" thickBot="1">
      <c r="A205" s="20"/>
      <c r="C205" s="349"/>
      <c r="D205" s="349"/>
      <c r="E205" s="264"/>
      <c r="F205" s="349"/>
      <c r="G205" s="349"/>
      <c r="H205" s="264"/>
      <c r="I205" s="349"/>
      <c r="J205" s="349"/>
      <c r="K205" s="264"/>
      <c r="L205" s="349"/>
      <c r="M205" s="349"/>
      <c r="N205" s="264"/>
      <c r="O205" s="349"/>
      <c r="P205" s="349"/>
      <c r="Q205" s="264"/>
      <c r="R205" s="349"/>
      <c r="S205" s="349"/>
      <c r="T205" s="264"/>
      <c r="U205" s="349"/>
      <c r="V205" s="349"/>
      <c r="W205" s="264"/>
      <c r="X205" s="349"/>
      <c r="Y205" s="349"/>
      <c r="Z205" s="349"/>
      <c r="AA205" s="349"/>
      <c r="AB205" s="349"/>
      <c r="AC205" s="264"/>
      <c r="AD205" s="349"/>
      <c r="AE205" s="349"/>
      <c r="AF205" s="264"/>
      <c r="AG205" s="264"/>
      <c r="AH205" s="264"/>
      <c r="AI205" s="264"/>
      <c r="AJ205" s="264"/>
      <c r="AK205" s="264"/>
      <c r="AL205" s="2"/>
      <c r="AM205" s="467"/>
      <c r="AN205" s="2"/>
      <c r="BA205" s="349"/>
      <c r="BB205" s="349"/>
      <c r="BC205" s="264"/>
      <c r="BD205" s="349"/>
      <c r="BE205" s="349"/>
      <c r="BF205" s="264"/>
      <c r="BG205" s="349"/>
      <c r="BH205" s="349"/>
      <c r="BI205" s="264"/>
      <c r="BJ205" s="2"/>
      <c r="BK205" s="721"/>
      <c r="BL205" s="721"/>
      <c r="BM205" s="264"/>
      <c r="BN205" s="264"/>
    </row>
    <row r="206" spans="1:66">
      <c r="A206" s="81"/>
      <c r="B206" s="84" t="s">
        <v>19</v>
      </c>
      <c r="C206" s="235"/>
      <c r="D206" s="236"/>
      <c r="E206" s="264"/>
      <c r="F206" s="235"/>
      <c r="G206" s="237"/>
      <c r="H206" s="264"/>
      <c r="I206" s="235"/>
      <c r="J206" s="237"/>
      <c r="K206" s="264"/>
      <c r="L206" s="235"/>
      <c r="M206" s="237"/>
      <c r="N206" s="264"/>
      <c r="O206" s="235"/>
      <c r="P206" s="237"/>
      <c r="Q206" s="264"/>
      <c r="R206" s="235"/>
      <c r="S206" s="237"/>
      <c r="T206" s="264"/>
      <c r="U206" s="235"/>
      <c r="V206" s="237"/>
      <c r="W206" s="264"/>
      <c r="X206" s="235"/>
      <c r="Y206" s="237"/>
      <c r="Z206" s="70"/>
      <c r="AA206" s="235"/>
      <c r="AB206" s="237"/>
      <c r="AC206" s="264"/>
      <c r="AD206" s="235"/>
      <c r="AE206" s="237"/>
      <c r="AF206" s="264"/>
      <c r="AG206" s="264"/>
      <c r="AH206" s="264"/>
      <c r="AI206" s="264"/>
      <c r="AJ206" s="264"/>
      <c r="AK206" s="264"/>
      <c r="AL206" s="254">
        <f>SUM(C206,F206,I206,L206,O206,R206,U206,X206,AA206,AD206)</f>
        <v>0</v>
      </c>
      <c r="AM206" s="255">
        <f t="shared" ref="AM206:AM208" si="169">SUM(D206,G206,J206,M206,P206,S206,V206,Y206,AB206,AE206)</f>
        <v>0</v>
      </c>
      <c r="AN206" s="256">
        <f t="shared" ref="AN206:AN208" si="170">SUM(AL206:AM206)</f>
        <v>0</v>
      </c>
      <c r="BA206" s="235"/>
      <c r="BB206" s="237"/>
      <c r="BC206" s="264"/>
      <c r="BD206" s="235"/>
      <c r="BE206" s="237"/>
      <c r="BF206" s="264"/>
      <c r="BG206" s="235"/>
      <c r="BH206" s="237"/>
      <c r="BI206" s="264"/>
      <c r="BJ206" s="254">
        <f t="shared" ref="BJ206:BK208" si="171">SUM(AF206,AI206,AL206,AO206,AR206,AU206,AX206,BA206,BD206,BG206)</f>
        <v>0</v>
      </c>
      <c r="BK206" s="255">
        <f t="shared" si="171"/>
        <v>0</v>
      </c>
      <c r="BL206" s="256">
        <f t="shared" ref="BL206:BL208" si="172">SUM(BJ206:BK206)</f>
        <v>0</v>
      </c>
      <c r="BM206" s="264"/>
      <c r="BN206" s="264"/>
    </row>
    <row r="207" spans="1:66">
      <c r="A207" s="82"/>
      <c r="B207" s="85" t="s">
        <v>21</v>
      </c>
      <c r="C207" s="401"/>
      <c r="D207" s="402"/>
      <c r="E207" s="264"/>
      <c r="F207" s="401"/>
      <c r="G207" s="406"/>
      <c r="H207" s="264"/>
      <c r="I207" s="401"/>
      <c r="J207" s="406"/>
      <c r="K207" s="264"/>
      <c r="L207" s="401"/>
      <c r="M207" s="406"/>
      <c r="N207" s="264"/>
      <c r="O207" s="401"/>
      <c r="P207" s="406"/>
      <c r="Q207" s="264"/>
      <c r="R207" s="401"/>
      <c r="S207" s="406"/>
      <c r="T207" s="264"/>
      <c r="U207" s="401"/>
      <c r="V207" s="406"/>
      <c r="W207" s="264"/>
      <c r="X207" s="401"/>
      <c r="Y207" s="406"/>
      <c r="Z207" s="13"/>
      <c r="AA207" s="401"/>
      <c r="AB207" s="406"/>
      <c r="AC207" s="264"/>
      <c r="AD207" s="401"/>
      <c r="AE207" s="406"/>
      <c r="AF207" s="264"/>
      <c r="AG207" s="264"/>
      <c r="AH207" s="264"/>
      <c r="AI207" s="264"/>
      <c r="AJ207" s="264"/>
      <c r="AK207" s="264"/>
      <c r="AL207" s="257">
        <f t="shared" ref="AL207:AL208" si="173">SUM(C207,F207,I207,L207,O207,R207,U207,X207,AA207,AD207)</f>
        <v>0</v>
      </c>
      <c r="AM207" s="15">
        <f t="shared" si="169"/>
        <v>0</v>
      </c>
      <c r="AN207" s="258">
        <f t="shared" si="170"/>
        <v>0</v>
      </c>
      <c r="BA207" s="401"/>
      <c r="BB207" s="406"/>
      <c r="BC207" s="264"/>
      <c r="BD207" s="401"/>
      <c r="BE207" s="406"/>
      <c r="BF207" s="264"/>
      <c r="BG207" s="401"/>
      <c r="BH207" s="406"/>
      <c r="BI207" s="264"/>
      <c r="BJ207" s="257">
        <f t="shared" si="171"/>
        <v>0</v>
      </c>
      <c r="BK207" s="15">
        <f t="shared" si="171"/>
        <v>0</v>
      </c>
      <c r="BL207" s="258">
        <f t="shared" si="172"/>
        <v>0</v>
      </c>
      <c r="BM207" s="264"/>
      <c r="BN207" s="264"/>
    </row>
    <row r="208" spans="1:66" ht="16.5" thickBot="1">
      <c r="A208" s="83"/>
      <c r="B208" s="86" t="s">
        <v>22</v>
      </c>
      <c r="C208" s="403"/>
      <c r="D208" s="404"/>
      <c r="E208" s="264"/>
      <c r="F208" s="403"/>
      <c r="G208" s="407"/>
      <c r="H208" s="264"/>
      <c r="I208" s="403"/>
      <c r="J208" s="407"/>
      <c r="K208" s="264"/>
      <c r="L208" s="403"/>
      <c r="M208" s="407"/>
      <c r="N208" s="264"/>
      <c r="O208" s="403"/>
      <c r="P208" s="407"/>
      <c r="Q208" s="264"/>
      <c r="R208" s="403"/>
      <c r="S208" s="407"/>
      <c r="T208" s="264"/>
      <c r="U208" s="403"/>
      <c r="V208" s="407"/>
      <c r="W208" s="264"/>
      <c r="X208" s="403"/>
      <c r="Y208" s="407"/>
      <c r="Z208" s="470"/>
      <c r="AA208" s="403"/>
      <c r="AB208" s="407"/>
      <c r="AC208" s="264"/>
      <c r="AD208" s="403"/>
      <c r="AE208" s="407"/>
      <c r="AF208" s="264"/>
      <c r="AG208" s="264"/>
      <c r="AH208" s="264"/>
      <c r="AI208" s="264"/>
      <c r="AJ208" s="264"/>
      <c r="AK208" s="264"/>
      <c r="AL208" s="259">
        <f t="shared" si="173"/>
        <v>0</v>
      </c>
      <c r="AM208" s="260">
        <f t="shared" si="169"/>
        <v>0</v>
      </c>
      <c r="AN208" s="261">
        <f t="shared" si="170"/>
        <v>0</v>
      </c>
      <c r="BA208" s="403"/>
      <c r="BB208" s="407"/>
      <c r="BC208" s="264"/>
      <c r="BD208" s="403"/>
      <c r="BE208" s="407"/>
      <c r="BF208" s="264"/>
      <c r="BG208" s="403"/>
      <c r="BH208" s="407"/>
      <c r="BI208" s="264"/>
      <c r="BJ208" s="259">
        <f t="shared" si="171"/>
        <v>0</v>
      </c>
      <c r="BK208" s="260">
        <f t="shared" si="171"/>
        <v>0</v>
      </c>
      <c r="BL208" s="261">
        <f t="shared" si="172"/>
        <v>0</v>
      </c>
      <c r="BM208" s="264"/>
      <c r="BN208" s="264"/>
    </row>
    <row r="209" spans="1:66" ht="16.5" thickBot="1">
      <c r="A209" s="20"/>
      <c r="C209" s="349"/>
      <c r="D209" s="349"/>
      <c r="E209" s="264"/>
      <c r="F209" s="349"/>
      <c r="G209" s="349"/>
      <c r="H209" s="264"/>
      <c r="I209" s="349"/>
      <c r="J209" s="349"/>
      <c r="K209" s="264"/>
      <c r="L209" s="349"/>
      <c r="M209" s="349"/>
      <c r="N209" s="264"/>
      <c r="O209" s="349"/>
      <c r="P209" s="349"/>
      <c r="Q209" s="264"/>
      <c r="R209" s="349"/>
      <c r="S209" s="349"/>
      <c r="T209" s="264"/>
      <c r="U209" s="349"/>
      <c r="V209" s="349"/>
      <c r="W209" s="264"/>
      <c r="X209" s="349"/>
      <c r="Y209" s="349"/>
      <c r="Z209" s="349"/>
      <c r="AA209" s="349"/>
      <c r="AB209" s="349"/>
      <c r="AC209" s="264"/>
      <c r="AD209" s="349"/>
      <c r="AE209" s="349"/>
      <c r="AF209" s="264"/>
      <c r="AG209" s="264"/>
      <c r="AH209" s="264"/>
      <c r="AI209" s="264"/>
      <c r="AJ209" s="264"/>
      <c r="AK209" s="264"/>
      <c r="AL209" s="2"/>
      <c r="AM209" s="467"/>
      <c r="AN209" s="2"/>
      <c r="BA209" s="349"/>
      <c r="BB209" s="349"/>
      <c r="BC209" s="264"/>
      <c r="BD209" s="349"/>
      <c r="BE209" s="349"/>
      <c r="BF209" s="264"/>
      <c r="BG209" s="349"/>
      <c r="BH209" s="349"/>
      <c r="BI209" s="264"/>
      <c r="BJ209" s="2"/>
      <c r="BK209" s="721"/>
      <c r="BL209" s="721"/>
      <c r="BM209" s="264"/>
      <c r="BN209" s="264"/>
    </row>
    <row r="210" spans="1:66">
      <c r="A210" s="87"/>
      <c r="B210" s="84" t="s">
        <v>19</v>
      </c>
      <c r="C210" s="235"/>
      <c r="D210" s="236"/>
      <c r="E210" s="264"/>
      <c r="F210" s="235"/>
      <c r="G210" s="237"/>
      <c r="H210" s="264"/>
      <c r="I210" s="235"/>
      <c r="J210" s="237"/>
      <c r="K210" s="264"/>
      <c r="L210" s="235"/>
      <c r="M210" s="237"/>
      <c r="N210" s="264"/>
      <c r="O210" s="235"/>
      <c r="P210" s="237"/>
      <c r="Q210" s="264"/>
      <c r="R210" s="235"/>
      <c r="S210" s="237"/>
      <c r="T210" s="264"/>
      <c r="U210" s="235"/>
      <c r="V210" s="237"/>
      <c r="W210" s="264"/>
      <c r="X210" s="235"/>
      <c r="Y210" s="237"/>
      <c r="Z210" s="70"/>
      <c r="AA210" s="235"/>
      <c r="AB210" s="237"/>
      <c r="AC210" s="264"/>
      <c r="AD210" s="235"/>
      <c r="AE210" s="237"/>
      <c r="AF210" s="264"/>
      <c r="AG210" s="264"/>
      <c r="AH210" s="264"/>
      <c r="AI210" s="264"/>
      <c r="AJ210" s="264"/>
      <c r="AK210" s="264"/>
      <c r="AL210" s="254">
        <f>SUM(C210,F210,I210,L210,O210,R210,U210,X210,AA210,AD210)</f>
        <v>0</v>
      </c>
      <c r="AM210" s="255">
        <f t="shared" ref="AM210:AM212" si="174">SUM(D210,G210,J210,M210,P210,S210,V210,Y210,AB210,AE210)</f>
        <v>0</v>
      </c>
      <c r="AN210" s="256">
        <f t="shared" ref="AN210:AN212" si="175">SUM(AL210:AM210)</f>
        <v>0</v>
      </c>
      <c r="BA210" s="235"/>
      <c r="BB210" s="237"/>
      <c r="BC210" s="264"/>
      <c r="BD210" s="235"/>
      <c r="BE210" s="237"/>
      <c r="BF210" s="264"/>
      <c r="BG210" s="235"/>
      <c r="BH210" s="237"/>
      <c r="BI210" s="264"/>
      <c r="BJ210" s="254">
        <f t="shared" ref="BJ210:BK212" si="176">SUM(AF210,AI210,AL210,AO210,AR210,AU210,AX210,BA210,BD210,BG210)</f>
        <v>0</v>
      </c>
      <c r="BK210" s="255">
        <f t="shared" si="176"/>
        <v>0</v>
      </c>
      <c r="BL210" s="256">
        <f t="shared" ref="BL210:BL212" si="177">SUM(BJ210:BK210)</f>
        <v>0</v>
      </c>
      <c r="BM210" s="264"/>
      <c r="BN210" s="264"/>
    </row>
    <row r="211" spans="1:66">
      <c r="A211" s="82"/>
      <c r="B211" s="85" t="s">
        <v>21</v>
      </c>
      <c r="C211" s="401"/>
      <c r="D211" s="402"/>
      <c r="E211" s="264"/>
      <c r="F211" s="401"/>
      <c r="G211" s="406"/>
      <c r="H211" s="264"/>
      <c r="I211" s="401"/>
      <c r="J211" s="406"/>
      <c r="K211" s="264"/>
      <c r="L211" s="401"/>
      <c r="M211" s="406"/>
      <c r="N211" s="264"/>
      <c r="O211" s="401"/>
      <c r="P211" s="406"/>
      <c r="Q211" s="264"/>
      <c r="R211" s="401"/>
      <c r="S211" s="406"/>
      <c r="T211" s="264"/>
      <c r="U211" s="401"/>
      <c r="V211" s="406"/>
      <c r="W211" s="264"/>
      <c r="X211" s="401"/>
      <c r="Y211" s="406"/>
      <c r="Z211" s="13"/>
      <c r="AA211" s="401"/>
      <c r="AB211" s="406"/>
      <c r="AC211" s="264"/>
      <c r="AD211" s="401"/>
      <c r="AE211" s="406"/>
      <c r="AF211" s="264"/>
      <c r="AG211" s="264"/>
      <c r="AH211" s="264"/>
      <c r="AI211" s="264"/>
      <c r="AJ211" s="264"/>
      <c r="AK211" s="264"/>
      <c r="AL211" s="257">
        <f t="shared" ref="AL211:AL212" si="178">SUM(C211,F211,I211,L211,O211,R211,U211,X211,AA211,AD211)</f>
        <v>0</v>
      </c>
      <c r="AM211" s="15">
        <f t="shared" si="174"/>
        <v>0</v>
      </c>
      <c r="AN211" s="258">
        <f t="shared" si="175"/>
        <v>0</v>
      </c>
      <c r="BA211" s="401"/>
      <c r="BB211" s="406"/>
      <c r="BC211" s="264"/>
      <c r="BD211" s="401"/>
      <c r="BE211" s="406"/>
      <c r="BF211" s="264"/>
      <c r="BG211" s="401"/>
      <c r="BH211" s="406"/>
      <c r="BI211" s="264"/>
      <c r="BJ211" s="257">
        <f t="shared" si="176"/>
        <v>0</v>
      </c>
      <c r="BK211" s="15">
        <f t="shared" si="176"/>
        <v>0</v>
      </c>
      <c r="BL211" s="258">
        <f t="shared" si="177"/>
        <v>0</v>
      </c>
      <c r="BM211" s="264"/>
      <c r="BN211" s="264"/>
    </row>
    <row r="212" spans="1:66" ht="16.5" thickBot="1">
      <c r="A212" s="83"/>
      <c r="B212" s="86" t="s">
        <v>22</v>
      </c>
      <c r="C212" s="403"/>
      <c r="D212" s="404"/>
      <c r="E212" s="264"/>
      <c r="F212" s="403"/>
      <c r="G212" s="407"/>
      <c r="H212" s="264"/>
      <c r="I212" s="403"/>
      <c r="J212" s="407"/>
      <c r="K212" s="264"/>
      <c r="L212" s="403"/>
      <c r="M212" s="407"/>
      <c r="N212" s="264"/>
      <c r="O212" s="403"/>
      <c r="P212" s="407"/>
      <c r="Q212" s="264"/>
      <c r="R212" s="403"/>
      <c r="S212" s="407"/>
      <c r="T212" s="264"/>
      <c r="U212" s="403"/>
      <c r="V212" s="407"/>
      <c r="W212" s="264"/>
      <c r="X212" s="403"/>
      <c r="Y212" s="407"/>
      <c r="Z212" s="470"/>
      <c r="AA212" s="403"/>
      <c r="AB212" s="407"/>
      <c r="AC212" s="264"/>
      <c r="AD212" s="403"/>
      <c r="AE212" s="407"/>
      <c r="AF212" s="264"/>
      <c r="AG212" s="264"/>
      <c r="AH212" s="264"/>
      <c r="AI212" s="264"/>
      <c r="AJ212" s="264"/>
      <c r="AK212" s="264"/>
      <c r="AL212" s="259">
        <f t="shared" si="178"/>
        <v>0</v>
      </c>
      <c r="AM212" s="260">
        <f t="shared" si="174"/>
        <v>0</v>
      </c>
      <c r="AN212" s="261">
        <f t="shared" si="175"/>
        <v>0</v>
      </c>
      <c r="BA212" s="403"/>
      <c r="BB212" s="407"/>
      <c r="BC212" s="264"/>
      <c r="BD212" s="403"/>
      <c r="BE212" s="407"/>
      <c r="BF212" s="264"/>
      <c r="BG212" s="403"/>
      <c r="BH212" s="407"/>
      <c r="BI212" s="264"/>
      <c r="BJ212" s="259">
        <f t="shared" si="176"/>
        <v>0</v>
      </c>
      <c r="BK212" s="260">
        <f t="shared" si="176"/>
        <v>0</v>
      </c>
      <c r="BL212" s="261">
        <f t="shared" si="177"/>
        <v>0</v>
      </c>
      <c r="BM212" s="264"/>
      <c r="BN212" s="264"/>
    </row>
    <row r="213" spans="1:66" ht="16.5" thickBot="1">
      <c r="A213" s="20"/>
      <c r="C213" s="349"/>
      <c r="D213" s="349"/>
      <c r="E213" s="264"/>
      <c r="F213" s="349"/>
      <c r="G213" s="349"/>
      <c r="H213" s="264"/>
      <c r="I213" s="349"/>
      <c r="J213" s="349"/>
      <c r="K213" s="264"/>
      <c r="L213" s="349"/>
      <c r="M213" s="349"/>
      <c r="N213" s="264"/>
      <c r="O213" s="349"/>
      <c r="P213" s="349"/>
      <c r="Q213" s="264"/>
      <c r="R213" s="349"/>
      <c r="S213" s="349"/>
      <c r="T213" s="264"/>
      <c r="U213" s="349"/>
      <c r="V213" s="349"/>
      <c r="W213" s="264"/>
      <c r="X213" s="349"/>
      <c r="Y213" s="349"/>
      <c r="Z213" s="349"/>
      <c r="AA213" s="349"/>
      <c r="AB213" s="349"/>
      <c r="AC213" s="264"/>
      <c r="AD213" s="349"/>
      <c r="AE213" s="349"/>
      <c r="AF213" s="264"/>
      <c r="AG213" s="264"/>
      <c r="AH213" s="264"/>
      <c r="AI213" s="264"/>
      <c r="AJ213" s="264"/>
      <c r="AK213" s="264"/>
      <c r="AL213" s="2"/>
      <c r="AM213" s="467"/>
      <c r="AN213" s="2"/>
      <c r="BA213" s="349"/>
      <c r="BB213" s="349"/>
      <c r="BC213" s="264"/>
      <c r="BD213" s="349"/>
      <c r="BE213" s="349"/>
      <c r="BF213" s="264"/>
      <c r="BG213" s="349"/>
      <c r="BH213" s="349"/>
      <c r="BI213" s="264"/>
      <c r="BJ213" s="2"/>
      <c r="BK213" s="721"/>
      <c r="BL213" s="721"/>
      <c r="BM213" s="264"/>
      <c r="BN213" s="264"/>
    </row>
    <row r="214" spans="1:66">
      <c r="A214" s="87"/>
      <c r="B214" s="84" t="s">
        <v>19</v>
      </c>
      <c r="C214" s="235"/>
      <c r="D214" s="236"/>
      <c r="E214" s="264"/>
      <c r="F214" s="235"/>
      <c r="G214" s="237"/>
      <c r="H214" s="264"/>
      <c r="I214" s="235"/>
      <c r="J214" s="237"/>
      <c r="K214" s="264"/>
      <c r="L214" s="235"/>
      <c r="M214" s="237"/>
      <c r="N214" s="264"/>
      <c r="O214" s="235"/>
      <c r="P214" s="237"/>
      <c r="Q214" s="264"/>
      <c r="R214" s="235"/>
      <c r="S214" s="237"/>
      <c r="T214" s="264"/>
      <c r="U214" s="235"/>
      <c r="V214" s="237"/>
      <c r="W214" s="264"/>
      <c r="X214" s="235"/>
      <c r="Y214" s="237"/>
      <c r="Z214" s="70"/>
      <c r="AA214" s="235"/>
      <c r="AB214" s="237"/>
      <c r="AC214" s="264"/>
      <c r="AD214" s="235"/>
      <c r="AE214" s="237"/>
      <c r="AF214" s="264"/>
      <c r="AG214" s="264"/>
      <c r="AH214" s="264"/>
      <c r="AI214" s="264"/>
      <c r="AJ214" s="264"/>
      <c r="AK214" s="264"/>
      <c r="AL214" s="254">
        <f t="shared" ref="AL214:AL216" si="179">C214+F214+I214</f>
        <v>0</v>
      </c>
      <c r="AM214" s="255">
        <f t="shared" ref="AM214:AM216" si="180">SUM(D214,G214,J214,M214,P214,S214,V214,Y214,AB214,AE214)</f>
        <v>0</v>
      </c>
      <c r="AN214" s="256">
        <f t="shared" ref="AN214:AN216" si="181">SUM(AL214:AM214)</f>
        <v>0</v>
      </c>
      <c r="BA214" s="235"/>
      <c r="BB214" s="237"/>
      <c r="BC214" s="264"/>
      <c r="BD214" s="235"/>
      <c r="BE214" s="237"/>
      <c r="BF214" s="264"/>
      <c r="BG214" s="235"/>
      <c r="BH214" s="237"/>
      <c r="BI214" s="264"/>
      <c r="BJ214" s="254">
        <f>AF214+AI214+AL214</f>
        <v>0</v>
      </c>
      <c r="BK214" s="255">
        <f>SUM(AG214,AJ214,AM214,AP214,AS214,AV214,AY214,BB214,BE214,BH214)</f>
        <v>0</v>
      </c>
      <c r="BL214" s="256">
        <f t="shared" ref="BL214:BL216" si="182">SUM(BJ214:BK214)</f>
        <v>0</v>
      </c>
      <c r="BM214" s="264"/>
      <c r="BN214" s="264"/>
    </row>
    <row r="215" spans="1:66">
      <c r="A215" s="82"/>
      <c r="B215" s="85" t="s">
        <v>21</v>
      </c>
      <c r="C215" s="401"/>
      <c r="D215" s="402"/>
      <c r="E215" s="264"/>
      <c r="F215" s="401"/>
      <c r="G215" s="406"/>
      <c r="H215" s="264"/>
      <c r="I215" s="401"/>
      <c r="J215" s="406"/>
      <c r="K215" s="264"/>
      <c r="L215" s="401"/>
      <c r="M215" s="406"/>
      <c r="N215" s="264"/>
      <c r="O215" s="401"/>
      <c r="P215" s="406"/>
      <c r="Q215" s="264"/>
      <c r="R215" s="401"/>
      <c r="S215" s="406"/>
      <c r="T215" s="264"/>
      <c r="U215" s="401"/>
      <c r="V215" s="406"/>
      <c r="W215" s="264"/>
      <c r="X215" s="401"/>
      <c r="Y215" s="406"/>
      <c r="Z215" s="13"/>
      <c r="AA215" s="401"/>
      <c r="AB215" s="406"/>
      <c r="AC215" s="264"/>
      <c r="AD215" s="401"/>
      <c r="AE215" s="406"/>
      <c r="AF215" s="264"/>
      <c r="AG215" s="264"/>
      <c r="AH215" s="264"/>
      <c r="AI215" s="264"/>
      <c r="AJ215" s="264"/>
      <c r="AK215" s="264"/>
      <c r="AL215" s="257">
        <f t="shared" si="179"/>
        <v>0</v>
      </c>
      <c r="AM215" s="15">
        <f t="shared" si="180"/>
        <v>0</v>
      </c>
      <c r="AN215" s="258">
        <f t="shared" si="181"/>
        <v>0</v>
      </c>
      <c r="BA215" s="401"/>
      <c r="BB215" s="406"/>
      <c r="BC215" s="264"/>
      <c r="BD215" s="401"/>
      <c r="BE215" s="406"/>
      <c r="BF215" s="264"/>
      <c r="BG215" s="401"/>
      <c r="BH215" s="406"/>
      <c r="BI215" s="264"/>
      <c r="BJ215" s="257">
        <f>AF215+AI215+AL215</f>
        <v>0</v>
      </c>
      <c r="BK215" s="15">
        <f>SUM(AG215,AJ215,AM215,AP215,AS215,AV215,AY215,BB215,BE215,BH215)</f>
        <v>0</v>
      </c>
      <c r="BL215" s="258">
        <f t="shared" si="182"/>
        <v>0</v>
      </c>
      <c r="BM215" s="264"/>
      <c r="BN215" s="264"/>
    </row>
    <row r="216" spans="1:66" ht="16.5" thickBot="1">
      <c r="A216" s="83"/>
      <c r="B216" s="86" t="s">
        <v>22</v>
      </c>
      <c r="C216" s="403"/>
      <c r="D216" s="404"/>
      <c r="E216" s="264"/>
      <c r="F216" s="403"/>
      <c r="G216" s="407"/>
      <c r="H216" s="264"/>
      <c r="I216" s="403"/>
      <c r="J216" s="407"/>
      <c r="K216" s="264"/>
      <c r="L216" s="403"/>
      <c r="M216" s="407"/>
      <c r="N216" s="264"/>
      <c r="O216" s="403"/>
      <c r="P216" s="407"/>
      <c r="Q216" s="264"/>
      <c r="R216" s="403"/>
      <c r="S216" s="407"/>
      <c r="T216" s="264"/>
      <c r="U216" s="403"/>
      <c r="V216" s="407"/>
      <c r="W216" s="264"/>
      <c r="X216" s="403"/>
      <c r="Y216" s="407"/>
      <c r="Z216" s="470"/>
      <c r="AA216" s="403"/>
      <c r="AB216" s="407"/>
      <c r="AC216" s="264"/>
      <c r="AD216" s="403"/>
      <c r="AE216" s="407"/>
      <c r="AF216" s="264"/>
      <c r="AG216" s="264"/>
      <c r="AH216" s="264"/>
      <c r="AI216" s="264"/>
      <c r="AJ216" s="264"/>
      <c r="AK216" s="264"/>
      <c r="AL216" s="259">
        <f t="shared" si="179"/>
        <v>0</v>
      </c>
      <c r="AM216" s="260">
        <f t="shared" si="180"/>
        <v>0</v>
      </c>
      <c r="AN216" s="261">
        <f t="shared" si="181"/>
        <v>0</v>
      </c>
      <c r="BA216" s="403"/>
      <c r="BB216" s="407"/>
      <c r="BC216" s="264"/>
      <c r="BD216" s="403"/>
      <c r="BE216" s="407"/>
      <c r="BF216" s="264"/>
      <c r="BG216" s="403"/>
      <c r="BH216" s="407"/>
      <c r="BI216" s="264"/>
      <c r="BJ216" s="259">
        <f>AF216+AI216+AL216</f>
        <v>0</v>
      </c>
      <c r="BK216" s="260">
        <f>SUM(AG216,AJ216,AM216,AP216,AS216,AV216,AY216,BB216,BE216,BH216)</f>
        <v>0</v>
      </c>
      <c r="BL216" s="261">
        <f t="shared" si="182"/>
        <v>0</v>
      </c>
      <c r="BM216" s="264"/>
      <c r="BN216" s="264"/>
    </row>
    <row r="217" spans="1:66" ht="16.5" thickBot="1">
      <c r="A217" s="20"/>
      <c r="C217" s="349"/>
      <c r="D217" s="349"/>
      <c r="E217" s="264"/>
      <c r="F217" s="349"/>
      <c r="G217" s="349"/>
      <c r="H217" s="264"/>
      <c r="I217" s="349"/>
      <c r="J217" s="349"/>
      <c r="K217" s="264"/>
      <c r="L217" s="349"/>
      <c r="M217" s="349"/>
      <c r="N217" s="264"/>
      <c r="O217" s="349"/>
      <c r="P217" s="349"/>
      <c r="Q217" s="264"/>
      <c r="R217" s="349"/>
      <c r="S217" s="349"/>
      <c r="T217" s="264"/>
      <c r="U217" s="349"/>
      <c r="V217" s="349"/>
      <c r="W217" s="264"/>
      <c r="X217" s="349"/>
      <c r="Y217" s="349"/>
      <c r="Z217" s="349"/>
      <c r="AA217" s="349"/>
      <c r="AB217" s="349"/>
      <c r="AC217" s="264"/>
      <c r="AD217" s="349"/>
      <c r="AE217" s="349"/>
      <c r="AF217" s="264"/>
      <c r="AG217" s="264"/>
      <c r="AH217" s="264"/>
      <c r="AI217" s="264"/>
      <c r="AJ217" s="264"/>
      <c r="AK217" s="264"/>
      <c r="AL217" s="2"/>
      <c r="AM217" s="467"/>
      <c r="AN217" s="2"/>
      <c r="BA217" s="349"/>
      <c r="BB217" s="349"/>
      <c r="BC217" s="264"/>
      <c r="BD217" s="349"/>
      <c r="BE217" s="349"/>
      <c r="BF217" s="264"/>
      <c r="BG217" s="349"/>
      <c r="BH217" s="349"/>
      <c r="BI217" s="264"/>
      <c r="BJ217" s="2"/>
      <c r="BK217" s="721"/>
      <c r="BL217" s="721"/>
      <c r="BM217" s="264"/>
      <c r="BN217" s="264"/>
    </row>
    <row r="218" spans="1:66">
      <c r="A218" s="81"/>
      <c r="B218" s="84" t="s">
        <v>19</v>
      </c>
      <c r="C218" s="235"/>
      <c r="D218" s="236"/>
      <c r="E218" s="264"/>
      <c r="F218" s="235"/>
      <c r="G218" s="237"/>
      <c r="H218" s="264"/>
      <c r="I218" s="235"/>
      <c r="J218" s="237"/>
      <c r="K218" s="264"/>
      <c r="L218" s="235"/>
      <c r="M218" s="237"/>
      <c r="N218" s="264"/>
      <c r="O218" s="235"/>
      <c r="P218" s="237"/>
      <c r="Q218" s="264"/>
      <c r="R218" s="235"/>
      <c r="S218" s="237"/>
      <c r="T218" s="264"/>
      <c r="U218" s="235"/>
      <c r="V218" s="237"/>
      <c r="W218" s="264"/>
      <c r="X218" s="235"/>
      <c r="Y218" s="237"/>
      <c r="Z218" s="70"/>
      <c r="AA218" s="235"/>
      <c r="AB218" s="237"/>
      <c r="AC218" s="264"/>
      <c r="AD218" s="235"/>
      <c r="AE218" s="237"/>
      <c r="AF218" s="264"/>
      <c r="AG218" s="264"/>
      <c r="AH218" s="264"/>
      <c r="AI218" s="264"/>
      <c r="AJ218" s="264"/>
      <c r="AK218" s="264"/>
      <c r="AL218" s="254">
        <f t="shared" ref="AL218:AL220" si="183">C218+F218+I218</f>
        <v>0</v>
      </c>
      <c r="AM218" s="255">
        <f t="shared" ref="AM218:AM220" si="184">SUM(D218,G218,J218,M218,P218,S218,V218,Y218,AB218,AE218)</f>
        <v>0</v>
      </c>
      <c r="AN218" s="256">
        <f t="shared" ref="AN218:AN220" si="185">SUM(AL218:AM218)</f>
        <v>0</v>
      </c>
      <c r="BA218" s="235"/>
      <c r="BB218" s="237"/>
      <c r="BC218" s="264"/>
      <c r="BD218" s="235"/>
      <c r="BE218" s="237"/>
      <c r="BF218" s="264"/>
      <c r="BG218" s="235"/>
      <c r="BH218" s="237"/>
      <c r="BI218" s="264"/>
      <c r="BJ218" s="254">
        <f>AF218+AI218+AL218</f>
        <v>0</v>
      </c>
      <c r="BK218" s="255">
        <f>SUM(AG218,AJ218,AM218,AP218,AS218,AV218,AY218,BB218,BE218,BH218)</f>
        <v>0</v>
      </c>
      <c r="BL218" s="256">
        <f t="shared" ref="BL218:BL220" si="186">SUM(BJ218:BK218)</f>
        <v>0</v>
      </c>
      <c r="BM218" s="264"/>
      <c r="BN218" s="264"/>
    </row>
    <row r="219" spans="1:66">
      <c r="A219" s="82"/>
      <c r="B219" s="85" t="s">
        <v>21</v>
      </c>
      <c r="C219" s="401"/>
      <c r="D219" s="402"/>
      <c r="E219" s="264"/>
      <c r="F219" s="401"/>
      <c r="G219" s="406"/>
      <c r="H219" s="264"/>
      <c r="I219" s="401"/>
      <c r="J219" s="406"/>
      <c r="K219" s="264"/>
      <c r="L219" s="401"/>
      <c r="M219" s="406"/>
      <c r="N219" s="264"/>
      <c r="O219" s="401"/>
      <c r="P219" s="406"/>
      <c r="Q219" s="264"/>
      <c r="R219" s="401"/>
      <c r="S219" s="406"/>
      <c r="T219" s="264"/>
      <c r="U219" s="401"/>
      <c r="V219" s="406"/>
      <c r="W219" s="264"/>
      <c r="X219" s="401"/>
      <c r="Y219" s="406"/>
      <c r="Z219" s="13"/>
      <c r="AA219" s="401"/>
      <c r="AB219" s="406"/>
      <c r="AC219" s="264"/>
      <c r="AD219" s="401"/>
      <c r="AE219" s="406"/>
      <c r="AF219" s="264"/>
      <c r="AG219" s="264"/>
      <c r="AH219" s="264"/>
      <c r="AI219" s="264"/>
      <c r="AJ219" s="264"/>
      <c r="AK219" s="264"/>
      <c r="AL219" s="257">
        <f t="shared" si="183"/>
        <v>0</v>
      </c>
      <c r="AM219" s="15">
        <f t="shared" si="184"/>
        <v>0</v>
      </c>
      <c r="AN219" s="258">
        <f t="shared" si="185"/>
        <v>0</v>
      </c>
      <c r="BA219" s="401"/>
      <c r="BB219" s="406"/>
      <c r="BC219" s="264"/>
      <c r="BD219" s="401"/>
      <c r="BE219" s="406"/>
      <c r="BF219" s="264"/>
      <c r="BG219" s="401"/>
      <c r="BH219" s="406"/>
      <c r="BI219" s="264"/>
      <c r="BJ219" s="257">
        <f>AF219+AI219+AL219</f>
        <v>0</v>
      </c>
      <c r="BK219" s="15">
        <f>SUM(AG219,AJ219,AM219,AP219,AS219,AV219,AY219,BB219,BE219,BH219)</f>
        <v>0</v>
      </c>
      <c r="BL219" s="258">
        <f t="shared" si="186"/>
        <v>0</v>
      </c>
      <c r="BM219" s="264"/>
      <c r="BN219" s="264"/>
    </row>
    <row r="220" spans="1:66" ht="16.5" thickBot="1">
      <c r="A220" s="83"/>
      <c r="B220" s="86" t="s">
        <v>22</v>
      </c>
      <c r="C220" s="403"/>
      <c r="D220" s="404"/>
      <c r="E220" s="264"/>
      <c r="F220" s="403"/>
      <c r="G220" s="407"/>
      <c r="H220" s="264"/>
      <c r="I220" s="403"/>
      <c r="J220" s="407"/>
      <c r="K220" s="264"/>
      <c r="L220" s="403"/>
      <c r="M220" s="407"/>
      <c r="N220" s="264"/>
      <c r="O220" s="403"/>
      <c r="P220" s="407"/>
      <c r="Q220" s="264"/>
      <c r="R220" s="403"/>
      <c r="S220" s="407"/>
      <c r="T220" s="264"/>
      <c r="U220" s="403"/>
      <c r="V220" s="407"/>
      <c r="W220" s="264"/>
      <c r="X220" s="403"/>
      <c r="Y220" s="407"/>
      <c r="Z220" s="470"/>
      <c r="AA220" s="403"/>
      <c r="AB220" s="407"/>
      <c r="AC220" s="264"/>
      <c r="AD220" s="403"/>
      <c r="AE220" s="407"/>
      <c r="AF220" s="264"/>
      <c r="AG220" s="264"/>
      <c r="AH220" s="264"/>
      <c r="AI220" s="264"/>
      <c r="AJ220" s="264"/>
      <c r="AK220" s="264"/>
      <c r="AL220" s="259">
        <f t="shared" si="183"/>
        <v>0</v>
      </c>
      <c r="AM220" s="260">
        <f t="shared" si="184"/>
        <v>0</v>
      </c>
      <c r="AN220" s="261">
        <f t="shared" si="185"/>
        <v>0</v>
      </c>
      <c r="BA220" s="403"/>
      <c r="BB220" s="407"/>
      <c r="BC220" s="264"/>
      <c r="BD220" s="403"/>
      <c r="BE220" s="407"/>
      <c r="BF220" s="264"/>
      <c r="BG220" s="403"/>
      <c r="BH220" s="407"/>
      <c r="BI220" s="264"/>
      <c r="BJ220" s="259">
        <f>AF220+AI220+AL220</f>
        <v>0</v>
      </c>
      <c r="BK220" s="260">
        <f>SUM(AG220,AJ220,AM220,AP220,AS220,AV220,AY220,BB220,BE220,BH220)</f>
        <v>0</v>
      </c>
      <c r="BL220" s="261">
        <f t="shared" si="186"/>
        <v>0</v>
      </c>
      <c r="BM220" s="264"/>
      <c r="BN220" s="264"/>
    </row>
    <row r="221" spans="1:66" ht="16.5" thickBot="1">
      <c r="A221" s="20"/>
      <c r="C221" s="349"/>
      <c r="D221" s="349"/>
      <c r="E221" s="264"/>
      <c r="F221" s="349"/>
      <c r="G221" s="349"/>
      <c r="H221" s="264"/>
      <c r="I221" s="349"/>
      <c r="J221" s="349"/>
      <c r="K221" s="264"/>
      <c r="L221" s="349"/>
      <c r="M221" s="349"/>
      <c r="N221" s="264"/>
      <c r="O221" s="349"/>
      <c r="P221" s="349"/>
      <c r="Q221" s="264"/>
      <c r="R221" s="349"/>
      <c r="S221" s="349"/>
      <c r="T221" s="264"/>
      <c r="U221" s="349"/>
      <c r="V221" s="349"/>
      <c r="W221" s="264"/>
      <c r="X221" s="349"/>
      <c r="Y221" s="349"/>
      <c r="Z221" s="349"/>
      <c r="AA221" s="349"/>
      <c r="AB221" s="349"/>
      <c r="AC221" s="264"/>
      <c r="AD221" s="349"/>
      <c r="AE221" s="349"/>
      <c r="AF221" s="264"/>
      <c r="AG221" s="264"/>
      <c r="AH221" s="264"/>
      <c r="AI221" s="264"/>
      <c r="AJ221" s="264"/>
      <c r="AK221" s="264"/>
      <c r="AL221" s="2"/>
      <c r="AM221" s="467"/>
      <c r="AN221" s="2"/>
      <c r="BA221" s="349"/>
      <c r="BB221" s="349"/>
      <c r="BC221" s="264"/>
      <c r="BD221" s="349"/>
      <c r="BE221" s="349"/>
      <c r="BF221" s="264"/>
      <c r="BG221" s="349"/>
      <c r="BH221" s="349"/>
      <c r="BI221" s="264"/>
      <c r="BJ221" s="2"/>
      <c r="BK221" s="721"/>
      <c r="BL221" s="721"/>
      <c r="BM221" s="264"/>
      <c r="BN221" s="264"/>
    </row>
    <row r="222" spans="1:66">
      <c r="A222" s="87"/>
      <c r="B222" s="84" t="s">
        <v>19</v>
      </c>
      <c r="C222" s="278">
        <f t="shared" ref="C222:AE224" si="187">SUM(C186,C190,C194,C198,C202,C206,C210)</f>
        <v>0</v>
      </c>
      <c r="D222" s="256">
        <f t="shared" si="187"/>
        <v>0</v>
      </c>
      <c r="E222" s="755">
        <f t="shared" si="187"/>
        <v>0</v>
      </c>
      <c r="F222" s="254">
        <f t="shared" si="187"/>
        <v>4</v>
      </c>
      <c r="G222" s="256">
        <f t="shared" si="187"/>
        <v>0</v>
      </c>
      <c r="H222" s="755">
        <f t="shared" si="187"/>
        <v>0</v>
      </c>
      <c r="I222" s="254">
        <f t="shared" si="187"/>
        <v>1</v>
      </c>
      <c r="J222" s="256">
        <f t="shared" si="187"/>
        <v>0</v>
      </c>
      <c r="K222" s="755">
        <f t="shared" si="187"/>
        <v>0</v>
      </c>
      <c r="L222" s="254">
        <f t="shared" si="187"/>
        <v>2</v>
      </c>
      <c r="M222" s="256">
        <f t="shared" si="187"/>
        <v>0</v>
      </c>
      <c r="N222" s="755">
        <f t="shared" si="187"/>
        <v>0</v>
      </c>
      <c r="O222" s="254">
        <f t="shared" si="187"/>
        <v>1</v>
      </c>
      <c r="P222" s="256">
        <f t="shared" si="187"/>
        <v>0</v>
      </c>
      <c r="Q222" s="755">
        <f t="shared" si="187"/>
        <v>0</v>
      </c>
      <c r="R222" s="254">
        <f t="shared" si="187"/>
        <v>2</v>
      </c>
      <c r="S222" s="256">
        <f t="shared" si="187"/>
        <v>0</v>
      </c>
      <c r="T222" s="755">
        <f t="shared" si="187"/>
        <v>0</v>
      </c>
      <c r="U222" s="254">
        <f t="shared" si="187"/>
        <v>4</v>
      </c>
      <c r="V222" s="256">
        <f t="shared" si="187"/>
        <v>0</v>
      </c>
      <c r="W222" s="133">
        <f t="shared" si="187"/>
        <v>0</v>
      </c>
      <c r="X222" s="254">
        <f t="shared" si="187"/>
        <v>0</v>
      </c>
      <c r="Y222" s="256">
        <f t="shared" si="187"/>
        <v>0</v>
      </c>
      <c r="Z222" s="133">
        <f t="shared" si="187"/>
        <v>0</v>
      </c>
      <c r="AA222" s="254">
        <f t="shared" si="187"/>
        <v>0</v>
      </c>
      <c r="AB222" s="256">
        <f t="shared" si="187"/>
        <v>0</v>
      </c>
      <c r="AC222" s="133">
        <f t="shared" si="187"/>
        <v>0</v>
      </c>
      <c r="AD222" s="254">
        <f t="shared" si="187"/>
        <v>0</v>
      </c>
      <c r="AE222" s="256">
        <f t="shared" si="187"/>
        <v>0</v>
      </c>
      <c r="AF222" s="264"/>
      <c r="AG222" s="264"/>
      <c r="AH222" s="264"/>
      <c r="AI222" s="264"/>
      <c r="AJ222" s="264"/>
      <c r="AK222" s="264"/>
      <c r="AL222" s="254">
        <f t="shared" ref="AL222:AM224" si="188">SUM(C222,F222,I222,L222,O222,R222,U222,X222,AA222,AD222)</f>
        <v>14</v>
      </c>
      <c r="AM222" s="255">
        <f t="shared" si="188"/>
        <v>0</v>
      </c>
      <c r="AN222" s="256">
        <f t="shared" ref="AN222:AN224" si="189">SUM(AL222:AM222)</f>
        <v>14</v>
      </c>
      <c r="BA222" s="254">
        <f t="shared" ref="BA222:BH224" si="190">SUM(BA186,BA190,BA194,BA198,BA202,BA206,BA210)</f>
        <v>0</v>
      </c>
      <c r="BB222" s="256">
        <f t="shared" si="190"/>
        <v>0</v>
      </c>
      <c r="BC222" s="618"/>
      <c r="BD222" s="254">
        <f t="shared" si="190"/>
        <v>0</v>
      </c>
      <c r="BE222" s="256">
        <f t="shared" si="190"/>
        <v>0</v>
      </c>
      <c r="BF222" s="755">
        <f t="shared" si="190"/>
        <v>0</v>
      </c>
      <c r="BG222" s="254">
        <f t="shared" si="190"/>
        <v>0</v>
      </c>
      <c r="BH222" s="256">
        <f t="shared" si="190"/>
        <v>0</v>
      </c>
      <c r="BI222" s="264"/>
      <c r="BJ222" s="254">
        <f t="shared" ref="BJ222:BK224" si="191">SUM(AF222,AI222,AL222,AO222,AR222,AU222,AX222,BA222,BD222,BG222)</f>
        <v>14</v>
      </c>
      <c r="BK222" s="255">
        <f t="shared" si="191"/>
        <v>0</v>
      </c>
      <c r="BL222" s="256">
        <f t="shared" ref="BL222:BL224" si="192">SUM(BJ222:BK222)</f>
        <v>14</v>
      </c>
      <c r="BM222" s="264"/>
      <c r="BN222" s="264"/>
    </row>
    <row r="223" spans="1:66">
      <c r="A223" s="88" t="s">
        <v>9</v>
      </c>
      <c r="B223" s="85" t="s">
        <v>21</v>
      </c>
      <c r="C223" s="280">
        <f t="shared" si="187"/>
        <v>0</v>
      </c>
      <c r="D223" s="258">
        <f t="shared" si="187"/>
        <v>0</v>
      </c>
      <c r="E223" s="755">
        <f t="shared" si="187"/>
        <v>0</v>
      </c>
      <c r="F223" s="257">
        <f t="shared" si="187"/>
        <v>1</v>
      </c>
      <c r="G223" s="258">
        <f t="shared" si="187"/>
        <v>0</v>
      </c>
      <c r="H223" s="755">
        <f t="shared" si="187"/>
        <v>0</v>
      </c>
      <c r="I223" s="257">
        <f t="shared" si="187"/>
        <v>1</v>
      </c>
      <c r="J223" s="258">
        <f t="shared" si="187"/>
        <v>0</v>
      </c>
      <c r="K223" s="755">
        <f t="shared" si="187"/>
        <v>0</v>
      </c>
      <c r="L223" s="257">
        <f t="shared" si="187"/>
        <v>0</v>
      </c>
      <c r="M223" s="258">
        <f t="shared" si="187"/>
        <v>0</v>
      </c>
      <c r="N223" s="755">
        <f t="shared" si="187"/>
        <v>0</v>
      </c>
      <c r="O223" s="257">
        <f t="shared" si="187"/>
        <v>0</v>
      </c>
      <c r="P223" s="258">
        <f t="shared" si="187"/>
        <v>0</v>
      </c>
      <c r="Q223" s="755">
        <f t="shared" si="187"/>
        <v>0</v>
      </c>
      <c r="R223" s="257">
        <f t="shared" si="187"/>
        <v>0</v>
      </c>
      <c r="S223" s="258">
        <f t="shared" si="187"/>
        <v>0</v>
      </c>
      <c r="T223" s="755">
        <f t="shared" si="187"/>
        <v>0</v>
      </c>
      <c r="U223" s="257">
        <f t="shared" si="187"/>
        <v>1</v>
      </c>
      <c r="V223" s="258">
        <f t="shared" si="187"/>
        <v>0</v>
      </c>
      <c r="W223" s="395">
        <f t="shared" si="187"/>
        <v>0</v>
      </c>
      <c r="X223" s="257">
        <f t="shared" si="187"/>
        <v>0</v>
      </c>
      <c r="Y223" s="258">
        <f t="shared" si="187"/>
        <v>0</v>
      </c>
      <c r="Z223" s="395">
        <f t="shared" si="187"/>
        <v>0</v>
      </c>
      <c r="AA223" s="257">
        <f t="shared" si="187"/>
        <v>0</v>
      </c>
      <c r="AB223" s="258">
        <f t="shared" si="187"/>
        <v>0</v>
      </c>
      <c r="AC223" s="395">
        <f t="shared" si="187"/>
        <v>0</v>
      </c>
      <c r="AD223" s="257">
        <f t="shared" si="187"/>
        <v>0</v>
      </c>
      <c r="AE223" s="258">
        <f t="shared" si="187"/>
        <v>0</v>
      </c>
      <c r="AF223" s="264"/>
      <c r="AG223" s="264"/>
      <c r="AH223" s="264"/>
      <c r="AI223" s="264"/>
      <c r="AJ223" s="264"/>
      <c r="AK223" s="264"/>
      <c r="AL223" s="257">
        <f t="shared" si="188"/>
        <v>3</v>
      </c>
      <c r="AM223" s="15">
        <f t="shared" si="188"/>
        <v>0</v>
      </c>
      <c r="AN223" s="258">
        <f t="shared" si="189"/>
        <v>3</v>
      </c>
      <c r="BA223" s="257">
        <f t="shared" si="190"/>
        <v>0</v>
      </c>
      <c r="BB223" s="258">
        <f t="shared" si="190"/>
        <v>0</v>
      </c>
      <c r="BC223" s="618"/>
      <c r="BD223" s="257">
        <f t="shared" si="190"/>
        <v>0</v>
      </c>
      <c r="BE223" s="258">
        <f t="shared" si="190"/>
        <v>0</v>
      </c>
      <c r="BF223" s="755">
        <f t="shared" si="190"/>
        <v>0</v>
      </c>
      <c r="BG223" s="257">
        <f t="shared" si="190"/>
        <v>0</v>
      </c>
      <c r="BH223" s="258">
        <f t="shared" si="190"/>
        <v>0</v>
      </c>
      <c r="BI223" s="264"/>
      <c r="BJ223" s="257">
        <f t="shared" si="191"/>
        <v>3</v>
      </c>
      <c r="BK223" s="15">
        <f t="shared" si="191"/>
        <v>0</v>
      </c>
      <c r="BL223" s="258">
        <f t="shared" si="192"/>
        <v>3</v>
      </c>
      <c r="BM223" s="264"/>
      <c r="BN223" s="264"/>
    </row>
    <row r="224" spans="1:66" ht="16.5" thickBot="1">
      <c r="A224" s="83"/>
      <c r="B224" s="86" t="s">
        <v>22</v>
      </c>
      <c r="C224" s="282">
        <f t="shared" si="187"/>
        <v>0</v>
      </c>
      <c r="D224" s="261">
        <f t="shared" si="187"/>
        <v>0</v>
      </c>
      <c r="E224" s="618">
        <f t="shared" si="187"/>
        <v>0</v>
      </c>
      <c r="F224" s="259">
        <f t="shared" si="187"/>
        <v>0</v>
      </c>
      <c r="G224" s="261">
        <f t="shared" si="187"/>
        <v>0</v>
      </c>
      <c r="H224" s="755">
        <f t="shared" si="187"/>
        <v>0</v>
      </c>
      <c r="I224" s="259">
        <f t="shared" si="187"/>
        <v>0</v>
      </c>
      <c r="J224" s="261">
        <f t="shared" si="187"/>
        <v>0</v>
      </c>
      <c r="K224" s="755"/>
      <c r="L224" s="259">
        <f t="shared" si="187"/>
        <v>0</v>
      </c>
      <c r="M224" s="261">
        <f t="shared" si="187"/>
        <v>0</v>
      </c>
      <c r="N224" s="755">
        <f t="shared" si="187"/>
        <v>0</v>
      </c>
      <c r="O224" s="259">
        <f t="shared" si="187"/>
        <v>0</v>
      </c>
      <c r="P224" s="261">
        <f t="shared" si="187"/>
        <v>0</v>
      </c>
      <c r="Q224" s="755">
        <f t="shared" si="187"/>
        <v>0</v>
      </c>
      <c r="R224" s="259">
        <f t="shared" si="187"/>
        <v>0</v>
      </c>
      <c r="S224" s="261">
        <f t="shared" si="187"/>
        <v>0</v>
      </c>
      <c r="T224" s="755"/>
      <c r="U224" s="259">
        <f t="shared" si="187"/>
        <v>0</v>
      </c>
      <c r="V224" s="261">
        <f t="shared" si="187"/>
        <v>0</v>
      </c>
      <c r="W224" s="395">
        <f t="shared" si="187"/>
        <v>0</v>
      </c>
      <c r="X224" s="259">
        <f t="shared" si="187"/>
        <v>0</v>
      </c>
      <c r="Y224" s="261">
        <f t="shared" si="187"/>
        <v>0</v>
      </c>
      <c r="Z224" s="395">
        <f t="shared" si="187"/>
        <v>0</v>
      </c>
      <c r="AA224" s="259">
        <f t="shared" si="187"/>
        <v>0</v>
      </c>
      <c r="AB224" s="261">
        <f t="shared" si="187"/>
        <v>0</v>
      </c>
      <c r="AC224" s="395">
        <f t="shared" si="187"/>
        <v>0</v>
      </c>
      <c r="AD224" s="259">
        <f t="shared" si="187"/>
        <v>0</v>
      </c>
      <c r="AE224" s="261">
        <f t="shared" si="187"/>
        <v>0</v>
      </c>
      <c r="AF224" s="264"/>
      <c r="AG224" s="264"/>
      <c r="AH224" s="264"/>
      <c r="AI224" s="264"/>
      <c r="AJ224" s="264"/>
      <c r="AK224" s="264"/>
      <c r="AL224" s="259">
        <f t="shared" si="188"/>
        <v>0</v>
      </c>
      <c r="AM224" s="260">
        <f t="shared" si="188"/>
        <v>0</v>
      </c>
      <c r="AN224" s="261">
        <f t="shared" si="189"/>
        <v>0</v>
      </c>
      <c r="BA224" s="259">
        <f t="shared" si="190"/>
        <v>0</v>
      </c>
      <c r="BB224" s="261">
        <f t="shared" si="190"/>
        <v>0</v>
      </c>
      <c r="BC224" s="618"/>
      <c r="BD224" s="259">
        <f t="shared" si="190"/>
        <v>0</v>
      </c>
      <c r="BE224" s="261">
        <f t="shared" si="190"/>
        <v>0</v>
      </c>
      <c r="BF224" s="755">
        <f t="shared" si="190"/>
        <v>0</v>
      </c>
      <c r="BG224" s="259">
        <f t="shared" si="190"/>
        <v>0</v>
      </c>
      <c r="BH224" s="261">
        <f t="shared" si="190"/>
        <v>0</v>
      </c>
      <c r="BI224" s="264"/>
      <c r="BJ224" s="259">
        <f t="shared" si="191"/>
        <v>0</v>
      </c>
      <c r="BK224" s="260">
        <f t="shared" si="191"/>
        <v>0</v>
      </c>
      <c r="BL224" s="261">
        <f t="shared" si="192"/>
        <v>0</v>
      </c>
      <c r="BM224" s="264"/>
      <c r="BN224" s="264"/>
    </row>
    <row r="225" spans="1:66">
      <c r="A225" s="89" t="s">
        <v>40</v>
      </c>
      <c r="B225" s="24"/>
      <c r="C225" s="25"/>
      <c r="D225" s="25"/>
      <c r="E225" s="619"/>
      <c r="F225" s="25"/>
      <c r="G225" s="25"/>
      <c r="H225" s="619"/>
      <c r="I225" s="25"/>
      <c r="J225" s="25"/>
      <c r="K225" s="619"/>
      <c r="L225" s="25"/>
      <c r="M225" s="25"/>
      <c r="N225" s="619"/>
      <c r="O225" s="25"/>
      <c r="P225" s="25"/>
      <c r="Q225" s="619"/>
      <c r="R225" s="25"/>
      <c r="S225" s="25"/>
      <c r="T225" s="619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BC225" s="611"/>
      <c r="BF225" s="611"/>
    </row>
    <row r="226" spans="1:66">
      <c r="A226" s="23"/>
      <c r="B226" s="24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</row>
    <row r="227" spans="1:66">
      <c r="A227" s="89" t="s">
        <v>54</v>
      </c>
      <c r="B227" s="24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</row>
    <row r="228" spans="1:66">
      <c r="A228" s="89" t="s">
        <v>363</v>
      </c>
      <c r="B228" s="24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</row>
    <row r="229" spans="1:66">
      <c r="A229" s="23"/>
      <c r="B229" s="24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</row>
    <row r="230" spans="1:66" ht="18.75">
      <c r="A230" s="1130" t="s">
        <v>26</v>
      </c>
      <c r="B230" s="1130"/>
      <c r="C230" s="1130"/>
      <c r="D230" s="1130"/>
      <c r="E230" s="1130"/>
      <c r="F230" s="1130"/>
      <c r="G230" s="1130"/>
      <c r="H230" s="1130"/>
      <c r="I230" s="1130"/>
      <c r="J230" s="1130"/>
      <c r="K230" s="1130"/>
      <c r="L230" s="1130"/>
      <c r="M230" s="1130"/>
      <c r="N230" s="1130"/>
      <c r="O230" s="1130"/>
      <c r="P230" s="1130"/>
      <c r="Q230" s="1130"/>
      <c r="R230" s="1130"/>
      <c r="S230" s="1130"/>
      <c r="T230" s="1130"/>
      <c r="U230" s="1130"/>
      <c r="V230" s="1130"/>
      <c r="W230" s="1130"/>
      <c r="X230" s="1130"/>
      <c r="Y230" s="1130"/>
      <c r="Z230" s="1130"/>
      <c r="AA230" s="1130"/>
      <c r="AB230" s="1130"/>
      <c r="AC230" s="1130"/>
      <c r="AD230" s="1130"/>
      <c r="AE230" s="1130"/>
      <c r="AF230" s="1130"/>
      <c r="AG230" s="1130"/>
      <c r="AH230" s="1130"/>
      <c r="AI230" s="1130"/>
      <c r="AJ230" s="1130"/>
      <c r="AK230" s="1130"/>
      <c r="AL230" s="1130"/>
      <c r="AM230" s="1130"/>
      <c r="AN230" s="1130"/>
    </row>
    <row r="231" spans="1:66" ht="16.5" thickBot="1">
      <c r="A231" s="1112" t="s">
        <v>27</v>
      </c>
      <c r="B231" s="1112"/>
      <c r="C231" s="1112"/>
      <c r="D231" s="1112"/>
      <c r="E231" s="1112"/>
      <c r="F231" s="1112"/>
      <c r="G231" s="1112"/>
      <c r="H231" s="1112"/>
      <c r="I231" s="1112"/>
      <c r="J231" s="1112"/>
      <c r="K231" s="1112"/>
      <c r="L231" s="1112"/>
      <c r="M231" s="1112"/>
      <c r="N231" s="1112"/>
      <c r="O231" s="1112"/>
      <c r="P231" s="1112"/>
      <c r="Q231" s="1112"/>
      <c r="R231" s="1112"/>
      <c r="S231" s="1112"/>
      <c r="T231" s="1112"/>
      <c r="U231" s="1112"/>
      <c r="V231" s="1112"/>
      <c r="W231" s="1112"/>
      <c r="X231" s="1112"/>
      <c r="Y231" s="1112"/>
      <c r="Z231" s="1112"/>
      <c r="AA231" s="1112"/>
      <c r="AB231" s="1112"/>
      <c r="AC231" s="1112"/>
      <c r="AD231" s="1112"/>
      <c r="AE231" s="1112"/>
      <c r="AF231" s="1112"/>
      <c r="AG231" s="1112"/>
      <c r="AH231" s="1112"/>
      <c r="AI231" s="1112"/>
      <c r="AJ231" s="1112"/>
      <c r="AK231" s="1112"/>
      <c r="AL231" s="1112"/>
      <c r="AM231" s="1112"/>
      <c r="AN231" s="1112"/>
    </row>
    <row r="232" spans="1:66" ht="24" thickBot="1">
      <c r="A232" s="1142" t="s">
        <v>53</v>
      </c>
      <c r="B232" s="1143"/>
      <c r="C232" s="1143"/>
      <c r="D232" s="1143"/>
      <c r="E232" s="1143"/>
      <c r="F232" s="1143"/>
      <c r="G232" s="1143"/>
      <c r="H232" s="1143"/>
      <c r="I232" s="1143"/>
      <c r="J232" s="1143"/>
      <c r="K232" s="1143"/>
      <c r="L232" s="1143"/>
      <c r="M232" s="1143"/>
      <c r="N232" s="1143"/>
      <c r="O232" s="1143"/>
      <c r="P232" s="1143"/>
      <c r="Q232" s="1143"/>
      <c r="R232" s="1143"/>
      <c r="S232" s="1143"/>
      <c r="T232" s="1143"/>
      <c r="U232" s="1143"/>
      <c r="V232" s="1143"/>
      <c r="W232" s="1143"/>
      <c r="X232" s="1143"/>
      <c r="Y232" s="1143"/>
      <c r="Z232" s="1143"/>
      <c r="AA232" s="1143"/>
      <c r="AB232" s="1143"/>
      <c r="AC232" s="1143"/>
      <c r="AD232" s="1143"/>
      <c r="AE232" s="1143"/>
      <c r="AF232" s="1143"/>
      <c r="AG232" s="1143"/>
      <c r="AH232" s="1143"/>
      <c r="AI232" s="1143"/>
      <c r="AJ232" s="1143"/>
      <c r="AK232" s="1143"/>
      <c r="AL232" s="1143"/>
      <c r="AM232" s="1143"/>
      <c r="AN232" s="1144"/>
      <c r="AO232" s="710"/>
      <c r="AP232" s="710"/>
      <c r="AQ232" s="710"/>
      <c r="AR232" s="710"/>
      <c r="AS232" s="710"/>
      <c r="AT232" s="710"/>
      <c r="AU232" s="710"/>
      <c r="AV232" s="710"/>
      <c r="AW232" s="710"/>
      <c r="AX232" s="710"/>
      <c r="AY232" s="710"/>
      <c r="AZ232" s="710"/>
      <c r="BA232" s="711"/>
    </row>
    <row r="233" spans="1:66" ht="16.5" thickBot="1">
      <c r="A233" s="33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</row>
    <row r="234" spans="1:66" ht="16.5">
      <c r="A234" s="40" t="s">
        <v>601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34"/>
      <c r="AM234" s="34"/>
      <c r="AN234" s="35"/>
      <c r="AO234" s="712"/>
      <c r="AP234" s="712"/>
      <c r="AQ234" s="712"/>
      <c r="AR234" s="712"/>
      <c r="AS234" s="712"/>
      <c r="AT234" s="712"/>
      <c r="AU234" s="712"/>
      <c r="AV234" s="712"/>
      <c r="AW234" s="712"/>
      <c r="AX234" s="712"/>
      <c r="AY234" s="712"/>
      <c r="AZ234" s="712"/>
      <c r="BA234" s="712"/>
      <c r="BB234" s="712"/>
      <c r="BC234" s="712"/>
      <c r="BD234" s="712"/>
      <c r="BE234" s="712"/>
      <c r="BF234" s="712"/>
      <c r="BG234" s="712"/>
      <c r="BH234" s="712"/>
      <c r="BI234" s="712"/>
      <c r="BJ234" s="712"/>
      <c r="BK234" s="712"/>
      <c r="BL234" s="713"/>
    </row>
    <row r="235" spans="1:66" ht="16.5">
      <c r="A235" s="623" t="s">
        <v>354</v>
      </c>
      <c r="B235" s="624"/>
      <c r="C235" s="624"/>
      <c r="D235" s="624"/>
      <c r="E235" s="624"/>
      <c r="F235" s="624"/>
      <c r="G235" s="624"/>
      <c r="H235" s="624"/>
      <c r="I235" s="624"/>
      <c r="J235" s="624"/>
      <c r="K235" s="624"/>
      <c r="L235" s="624"/>
      <c r="M235" s="624"/>
      <c r="N235" s="624"/>
      <c r="O235" s="624"/>
      <c r="P235" s="624"/>
      <c r="Q235" s="624"/>
      <c r="R235" s="624"/>
      <c r="S235" s="624"/>
      <c r="T235" s="624"/>
      <c r="U235" s="624"/>
      <c r="V235" s="624"/>
      <c r="W235" s="624"/>
      <c r="X235" s="624"/>
      <c r="Y235" s="624"/>
      <c r="Z235" s="624"/>
      <c r="AA235" s="624"/>
      <c r="AB235" s="624"/>
      <c r="AC235" s="624"/>
      <c r="AD235" s="624"/>
      <c r="AE235" s="624"/>
      <c r="AF235" s="624"/>
      <c r="AG235" s="624"/>
      <c r="AH235" s="624"/>
      <c r="AI235" s="624"/>
      <c r="AJ235" s="624"/>
      <c r="AK235" s="624"/>
      <c r="AL235" s="36"/>
      <c r="AM235" s="36"/>
      <c r="AN235" s="240"/>
      <c r="AO235" s="611"/>
      <c r="AP235" s="611"/>
      <c r="AQ235" s="611"/>
      <c r="AR235" s="611"/>
      <c r="AS235" s="611"/>
      <c r="AT235" s="611"/>
      <c r="AU235" s="611"/>
      <c r="AV235" s="611"/>
      <c r="AW235" s="611"/>
      <c r="AX235" s="611"/>
      <c r="AY235" s="611"/>
      <c r="AZ235" s="611"/>
      <c r="BA235" s="611"/>
      <c r="BB235" s="611"/>
      <c r="BC235" s="611"/>
      <c r="BD235" s="611"/>
      <c r="BE235" s="611"/>
      <c r="BF235" s="611"/>
      <c r="BG235" s="611"/>
      <c r="BH235" s="611"/>
      <c r="BI235" s="611"/>
      <c r="BJ235" s="611"/>
      <c r="BK235" s="611"/>
      <c r="BL235" s="714"/>
    </row>
    <row r="236" spans="1:66" ht="17.25" thickBot="1">
      <c r="A236" s="43" t="s">
        <v>614</v>
      </c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  <c r="Z236" s="625"/>
      <c r="AA236" s="625"/>
      <c r="AB236" s="625"/>
      <c r="AC236" s="625"/>
      <c r="AD236" s="625"/>
      <c r="AE236" s="625"/>
      <c r="AF236" s="625"/>
      <c r="AG236" s="625"/>
      <c r="AH236" s="625"/>
      <c r="AI236" s="625"/>
      <c r="AJ236" s="625"/>
      <c r="AK236" s="625"/>
      <c r="AL236" s="37"/>
      <c r="AM236" s="37"/>
      <c r="AN236" s="38"/>
      <c r="AO236" s="715"/>
      <c r="AP236" s="715"/>
      <c r="AQ236" s="715"/>
      <c r="AR236" s="715"/>
      <c r="AS236" s="715"/>
      <c r="AT236" s="715"/>
      <c r="AU236" s="715"/>
      <c r="AV236" s="715"/>
      <c r="AW236" s="715"/>
      <c r="AX236" s="715"/>
      <c r="AY236" s="715"/>
      <c r="AZ236" s="715"/>
      <c r="BA236" s="715"/>
      <c r="BB236" s="715"/>
      <c r="BC236" s="715"/>
      <c r="BD236" s="715"/>
      <c r="BE236" s="715"/>
      <c r="BF236" s="715"/>
      <c r="BG236" s="715"/>
      <c r="BH236" s="715"/>
      <c r="BI236" s="715"/>
      <c r="BJ236" s="715"/>
      <c r="BK236" s="715"/>
      <c r="BL236" s="716"/>
    </row>
    <row r="237" spans="1:66" ht="16.5" thickBot="1">
      <c r="A237" s="33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</row>
    <row r="238" spans="1:66" ht="17.25" thickBot="1">
      <c r="A238" s="32"/>
      <c r="B238" s="32"/>
      <c r="C238" s="58" t="s">
        <v>602</v>
      </c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39"/>
      <c r="AM238" s="130"/>
      <c r="AN238" s="130"/>
      <c r="AO238" s="710"/>
      <c r="AP238" s="710"/>
      <c r="AQ238" s="710"/>
      <c r="AR238" s="710"/>
      <c r="AS238" s="710"/>
      <c r="AT238" s="710"/>
      <c r="AU238" s="710"/>
      <c r="AV238" s="710"/>
      <c r="AW238" s="710"/>
      <c r="AX238" s="710"/>
      <c r="AY238" s="710"/>
      <c r="AZ238" s="710"/>
      <c r="BA238" s="711"/>
    </row>
    <row r="239" spans="1:66" ht="16.5" thickBot="1">
      <c r="A239" s="1"/>
      <c r="X239" s="3"/>
    </row>
    <row r="240" spans="1:66" ht="18.75" customHeight="1">
      <c r="A240" s="6"/>
      <c r="B240" s="7"/>
      <c r="C240" s="1210" t="s">
        <v>42</v>
      </c>
      <c r="D240" s="1211"/>
      <c r="E240" s="888"/>
      <c r="F240" s="1218" t="s">
        <v>853</v>
      </c>
      <c r="G240" s="1219"/>
      <c r="H240" s="888"/>
      <c r="I240" s="1218" t="s">
        <v>854</v>
      </c>
      <c r="J240" s="1219"/>
      <c r="K240" s="888"/>
      <c r="L240" s="1218" t="s">
        <v>855</v>
      </c>
      <c r="M240" s="1219"/>
      <c r="N240" s="888"/>
      <c r="O240" s="1218" t="s">
        <v>856</v>
      </c>
      <c r="P240" s="1219"/>
      <c r="Q240" s="888"/>
      <c r="R240" s="1218" t="s">
        <v>857</v>
      </c>
      <c r="S240" s="1219"/>
      <c r="T240" s="888"/>
      <c r="U240" s="1218" t="s">
        <v>858</v>
      </c>
      <c r="V240" s="1219"/>
      <c r="W240" s="888"/>
      <c r="X240" s="1218" t="s">
        <v>859</v>
      </c>
      <c r="Y240" s="1219"/>
      <c r="Z240" s="888"/>
      <c r="AA240" s="1218" t="s">
        <v>860</v>
      </c>
      <c r="AB240" s="1219"/>
      <c r="AC240" s="888"/>
      <c r="AD240" s="1218" t="s">
        <v>861</v>
      </c>
      <c r="AE240" s="1219"/>
      <c r="AF240" s="888"/>
      <c r="AG240" s="888"/>
      <c r="AH240" s="888"/>
      <c r="AI240" s="888"/>
      <c r="AJ240" s="888"/>
      <c r="AK240" s="888"/>
      <c r="AL240" s="889"/>
      <c r="AM240" s="890" t="s">
        <v>9</v>
      </c>
      <c r="AN240" s="891"/>
      <c r="AO240" s="892"/>
      <c r="AP240" s="892"/>
      <c r="AQ240" s="892"/>
      <c r="AR240" s="892"/>
      <c r="AS240" s="892"/>
      <c r="AT240" s="892"/>
      <c r="AU240" s="892"/>
      <c r="AV240" s="892"/>
      <c r="AW240" s="892"/>
      <c r="AX240" s="892"/>
      <c r="AY240" s="892"/>
      <c r="AZ240" s="892"/>
      <c r="BA240" s="1218" t="s">
        <v>859</v>
      </c>
      <c r="BB240" s="1219"/>
      <c r="BC240" s="888"/>
      <c r="BD240" s="1218" t="s">
        <v>860</v>
      </c>
      <c r="BE240" s="1219"/>
      <c r="BF240" s="888"/>
      <c r="BG240" s="1218" t="s">
        <v>861</v>
      </c>
      <c r="BH240" s="1219"/>
      <c r="BI240" s="131"/>
      <c r="BJ240" s="132"/>
      <c r="BK240" s="133" t="s">
        <v>9</v>
      </c>
      <c r="BL240" s="134"/>
      <c r="BM240" s="131"/>
      <c r="BN240" s="131"/>
    </row>
    <row r="241" spans="1:66" ht="133.5" thickBot="1">
      <c r="A241" s="348" t="s">
        <v>606</v>
      </c>
      <c r="B241" s="46"/>
      <c r="C241" s="54" t="s">
        <v>41</v>
      </c>
      <c r="D241" s="57" t="s">
        <v>32</v>
      </c>
      <c r="E241" s="50"/>
      <c r="F241" s="54" t="s">
        <v>15</v>
      </c>
      <c r="G241" s="57" t="s">
        <v>32</v>
      </c>
      <c r="H241" s="50"/>
      <c r="I241" s="54" t="s">
        <v>15</v>
      </c>
      <c r="J241" s="57" t="s">
        <v>32</v>
      </c>
      <c r="K241" s="50"/>
      <c r="L241" s="54" t="s">
        <v>15</v>
      </c>
      <c r="M241" s="57" t="s">
        <v>32</v>
      </c>
      <c r="N241" s="50"/>
      <c r="O241" s="54" t="s">
        <v>15</v>
      </c>
      <c r="P241" s="57" t="s">
        <v>32</v>
      </c>
      <c r="Q241" s="50"/>
      <c r="R241" s="54" t="s">
        <v>15</v>
      </c>
      <c r="S241" s="57" t="s">
        <v>32</v>
      </c>
      <c r="T241" s="50"/>
      <c r="U241" s="54" t="s">
        <v>15</v>
      </c>
      <c r="V241" s="57" t="s">
        <v>32</v>
      </c>
      <c r="W241" s="50"/>
      <c r="X241" s="54" t="s">
        <v>15</v>
      </c>
      <c r="Y241" s="57" t="s">
        <v>32</v>
      </c>
      <c r="Z241" s="466"/>
      <c r="AA241" s="54" t="s">
        <v>15</v>
      </c>
      <c r="AB241" s="57" t="s">
        <v>32</v>
      </c>
      <c r="AC241" s="50"/>
      <c r="AD241" s="54" t="s">
        <v>15</v>
      </c>
      <c r="AE241" s="57" t="s">
        <v>32</v>
      </c>
      <c r="AF241" s="50"/>
      <c r="AG241" s="50"/>
      <c r="AH241" s="50"/>
      <c r="AI241" s="50"/>
      <c r="AJ241" s="50"/>
      <c r="AK241" s="50"/>
      <c r="AL241" s="54" t="s">
        <v>15</v>
      </c>
      <c r="AM241" s="56" t="s">
        <v>32</v>
      </c>
      <c r="AN241" s="71" t="s">
        <v>9</v>
      </c>
      <c r="BA241" s="54" t="s">
        <v>15</v>
      </c>
      <c r="BB241" s="57" t="s">
        <v>32</v>
      </c>
      <c r="BC241" s="784"/>
      <c r="BD241" s="54" t="s">
        <v>15</v>
      </c>
      <c r="BE241" s="57" t="s">
        <v>32</v>
      </c>
      <c r="BF241" s="50"/>
      <c r="BG241" s="54" t="s">
        <v>15</v>
      </c>
      <c r="BH241" s="57" t="s">
        <v>32</v>
      </c>
      <c r="BI241" s="50"/>
      <c r="BJ241" s="54" t="s">
        <v>15</v>
      </c>
      <c r="BK241" s="56" t="s">
        <v>32</v>
      </c>
      <c r="BL241" s="71" t="s">
        <v>9</v>
      </c>
      <c r="BM241" s="50"/>
      <c r="BN241" s="50"/>
    </row>
    <row r="242" spans="1:66" ht="16.5" thickBot="1">
      <c r="A242" s="20"/>
      <c r="E242" s="4"/>
      <c r="H242" s="4"/>
      <c r="K242" s="4"/>
      <c r="N242" s="4"/>
      <c r="Q242" s="4"/>
      <c r="T242" s="4"/>
      <c r="W242" s="4"/>
      <c r="X242" s="3"/>
      <c r="AC242" s="4"/>
      <c r="AF242" s="4"/>
      <c r="AG242" s="4"/>
      <c r="AH242" s="4"/>
      <c r="AI242" s="4"/>
      <c r="AJ242" s="4"/>
      <c r="AK242" s="4"/>
      <c r="BC242" s="611"/>
      <c r="BF242" s="4"/>
      <c r="BI242" s="4"/>
      <c r="BM242" s="4"/>
      <c r="BN242" s="4"/>
    </row>
    <row r="243" spans="1:66">
      <c r="A243" s="1239" t="s">
        <v>615</v>
      </c>
      <c r="B243" s="84" t="s">
        <v>19</v>
      </c>
      <c r="C243" s="254">
        <v>3</v>
      </c>
      <c r="D243" s="255"/>
      <c r="E243" s="24"/>
      <c r="F243" s="254">
        <v>5</v>
      </c>
      <c r="G243" s="256"/>
      <c r="H243" s="24"/>
      <c r="I243" s="254">
        <v>0</v>
      </c>
      <c r="J243" s="256"/>
      <c r="K243" s="24"/>
      <c r="L243" s="254">
        <v>0</v>
      </c>
      <c r="M243" s="256"/>
      <c r="N243" s="24"/>
      <c r="O243" s="254">
        <v>0</v>
      </c>
      <c r="P243" s="256"/>
      <c r="Q243" s="24"/>
      <c r="R243" s="254">
        <v>0</v>
      </c>
      <c r="S243" s="256"/>
      <c r="T243" s="24"/>
      <c r="U243" s="254">
        <v>0</v>
      </c>
      <c r="V243" s="256"/>
      <c r="W243" s="24"/>
      <c r="X243" s="254">
        <v>0</v>
      </c>
      <c r="Y243" s="256"/>
      <c r="Z243" s="133"/>
      <c r="AA243" s="254">
        <v>0</v>
      </c>
      <c r="AB243" s="256"/>
      <c r="AC243" s="24"/>
      <c r="AD243" s="254">
        <v>0</v>
      </c>
      <c r="AE243" s="256"/>
      <c r="AF243" s="24"/>
      <c r="AG243" s="24"/>
      <c r="AH243" s="24"/>
      <c r="AI243" s="24"/>
      <c r="AJ243" s="24"/>
      <c r="AK243" s="24"/>
      <c r="AL243" s="254">
        <f>SUM(C243,F243,I243,L243,O243,R243,U243,X243,AA243,AD243)</f>
        <v>8</v>
      </c>
      <c r="AM243" s="255">
        <f>SUM(D243,G243,J243,M243,P243,S243,V243,Y243,AB243,AE243)</f>
        <v>0</v>
      </c>
      <c r="AN243" s="256">
        <f>SUM(AL243:AM243)</f>
        <v>8</v>
      </c>
      <c r="BA243" s="254">
        <v>0</v>
      </c>
      <c r="BB243" s="256"/>
      <c r="BC243" s="755"/>
      <c r="BD243" s="254">
        <v>0</v>
      </c>
      <c r="BE243" s="256"/>
      <c r="BF243" s="24"/>
      <c r="BG243" s="254">
        <v>0</v>
      </c>
      <c r="BH243" s="256"/>
      <c r="BI243" s="24"/>
      <c r="BJ243" s="254">
        <f t="shared" ref="BJ243:BK245" si="193">SUM(AF243,AI243,AL243,AO243,AR243,AU243,AX243,BA243,BD243,BG243)</f>
        <v>8</v>
      </c>
      <c r="BK243" s="255">
        <f t="shared" si="193"/>
        <v>0</v>
      </c>
      <c r="BL243" s="256">
        <f>SUM(BJ243:BK243)</f>
        <v>8</v>
      </c>
      <c r="BM243" s="24"/>
      <c r="BN243" s="24"/>
    </row>
    <row r="244" spans="1:66">
      <c r="A244" s="1240"/>
      <c r="B244" s="85" t="s">
        <v>21</v>
      </c>
      <c r="C244" s="257">
        <v>2</v>
      </c>
      <c r="D244" s="15"/>
      <c r="E244" s="24"/>
      <c r="F244" s="257">
        <v>4</v>
      </c>
      <c r="G244" s="258"/>
      <c r="H244" s="24"/>
      <c r="I244" s="257">
        <v>0</v>
      </c>
      <c r="J244" s="258"/>
      <c r="K244" s="24"/>
      <c r="L244" s="257">
        <v>0</v>
      </c>
      <c r="M244" s="258"/>
      <c r="N244" s="24"/>
      <c r="O244" s="257">
        <v>0</v>
      </c>
      <c r="P244" s="258"/>
      <c r="Q244" s="24"/>
      <c r="R244" s="257">
        <v>0</v>
      </c>
      <c r="S244" s="258"/>
      <c r="T244" s="24"/>
      <c r="U244" s="257">
        <v>0</v>
      </c>
      <c r="V244" s="258"/>
      <c r="W244" s="24"/>
      <c r="X244" s="257">
        <v>0</v>
      </c>
      <c r="Y244" s="258"/>
      <c r="Z244" s="395"/>
      <c r="AA244" s="257">
        <v>0</v>
      </c>
      <c r="AB244" s="258"/>
      <c r="AC244" s="24"/>
      <c r="AD244" s="257">
        <v>0</v>
      </c>
      <c r="AE244" s="258"/>
      <c r="AF244" s="24"/>
      <c r="AG244" s="24"/>
      <c r="AH244" s="24"/>
      <c r="AI244" s="24"/>
      <c r="AJ244" s="24"/>
      <c r="AK244" s="24"/>
      <c r="AL244" s="257">
        <f t="shared" ref="AL244:AM245" si="194">SUM(C244,F244,I244,L244,O244,R244,U244,X244,AA244,AD244)</f>
        <v>6</v>
      </c>
      <c r="AM244" s="15">
        <f t="shared" si="194"/>
        <v>0</v>
      </c>
      <c r="AN244" s="258">
        <f t="shared" ref="AN244:AN245" si="195">SUM(AL244:AM244)</f>
        <v>6</v>
      </c>
      <c r="BA244" s="257">
        <v>0</v>
      </c>
      <c r="BB244" s="258"/>
      <c r="BC244" s="755"/>
      <c r="BD244" s="257">
        <v>0</v>
      </c>
      <c r="BE244" s="258"/>
      <c r="BF244" s="24"/>
      <c r="BG244" s="257">
        <v>0</v>
      </c>
      <c r="BH244" s="258"/>
      <c r="BI244" s="24"/>
      <c r="BJ244" s="257">
        <f t="shared" si="193"/>
        <v>6</v>
      </c>
      <c r="BK244" s="15">
        <f t="shared" si="193"/>
        <v>0</v>
      </c>
      <c r="BL244" s="258">
        <f t="shared" ref="BL244:BL245" si="196">SUM(BJ244:BK244)</f>
        <v>6</v>
      </c>
      <c r="BM244" s="24"/>
      <c r="BN244" s="24"/>
    </row>
    <row r="245" spans="1:66" ht="16.5" thickBot="1">
      <c r="A245" s="1241"/>
      <c r="B245" s="86" t="s">
        <v>22</v>
      </c>
      <c r="C245" s="259">
        <v>0</v>
      </c>
      <c r="D245" s="260"/>
      <c r="E245" s="24"/>
      <c r="F245" s="259">
        <v>0</v>
      </c>
      <c r="G245" s="261"/>
      <c r="H245" s="24"/>
      <c r="I245" s="259">
        <v>0</v>
      </c>
      <c r="J245" s="261"/>
      <c r="K245" s="24"/>
      <c r="L245" s="259">
        <v>0</v>
      </c>
      <c r="M245" s="261"/>
      <c r="N245" s="24"/>
      <c r="O245" s="259">
        <v>0</v>
      </c>
      <c r="P245" s="261"/>
      <c r="Q245" s="24"/>
      <c r="R245" s="259">
        <v>0</v>
      </c>
      <c r="S245" s="261"/>
      <c r="T245" s="24"/>
      <c r="U245" s="259">
        <v>0</v>
      </c>
      <c r="V245" s="261"/>
      <c r="W245" s="24"/>
      <c r="X245" s="259">
        <v>0</v>
      </c>
      <c r="Y245" s="261"/>
      <c r="Z245" s="396"/>
      <c r="AA245" s="259">
        <v>0</v>
      </c>
      <c r="AB245" s="261"/>
      <c r="AC245" s="24"/>
      <c r="AD245" s="259">
        <v>0</v>
      </c>
      <c r="AE245" s="261"/>
      <c r="AF245" s="24"/>
      <c r="AG245" s="24"/>
      <c r="AH245" s="24"/>
      <c r="AI245" s="24"/>
      <c r="AJ245" s="24"/>
      <c r="AK245" s="24"/>
      <c r="AL245" s="259">
        <f t="shared" si="194"/>
        <v>0</v>
      </c>
      <c r="AM245" s="260">
        <f t="shared" si="194"/>
        <v>0</v>
      </c>
      <c r="AN245" s="261">
        <f t="shared" si="195"/>
        <v>0</v>
      </c>
      <c r="BA245" s="259">
        <v>0</v>
      </c>
      <c r="BB245" s="261"/>
      <c r="BC245" s="755"/>
      <c r="BD245" s="259">
        <v>0</v>
      </c>
      <c r="BE245" s="261"/>
      <c r="BF245" s="24"/>
      <c r="BG245" s="259">
        <v>0</v>
      </c>
      <c r="BH245" s="261"/>
      <c r="BI245" s="24"/>
      <c r="BJ245" s="259">
        <f t="shared" si="193"/>
        <v>0</v>
      </c>
      <c r="BK245" s="260">
        <f t="shared" si="193"/>
        <v>0</v>
      </c>
      <c r="BL245" s="261">
        <f t="shared" si="196"/>
        <v>0</v>
      </c>
      <c r="BM245" s="24"/>
      <c r="BN245" s="24"/>
    </row>
    <row r="246" spans="1:66" ht="16.5" thickBot="1">
      <c r="A246" s="20"/>
      <c r="C246" s="2"/>
      <c r="D246" s="2"/>
      <c r="E246" s="24"/>
      <c r="F246" s="2"/>
      <c r="G246" s="2"/>
      <c r="H246" s="24"/>
      <c r="I246" s="2"/>
      <c r="J246" s="2"/>
      <c r="K246" s="24"/>
      <c r="L246" s="2"/>
      <c r="M246" s="2"/>
      <c r="N246" s="24"/>
      <c r="O246" s="2"/>
      <c r="P246" s="2"/>
      <c r="Q246" s="24"/>
      <c r="R246" s="2"/>
      <c r="S246" s="2"/>
      <c r="T246" s="24"/>
      <c r="U246" s="2"/>
      <c r="V246" s="2"/>
      <c r="W246" s="24"/>
      <c r="Y246" s="2"/>
      <c r="Z246" s="2"/>
      <c r="AA246" s="2"/>
      <c r="AB246" s="2"/>
      <c r="AC246" s="24"/>
      <c r="AD246" s="2"/>
      <c r="AE246" s="2"/>
      <c r="AF246" s="24"/>
      <c r="AG246" s="24"/>
      <c r="AH246" s="24"/>
      <c r="AI246" s="24"/>
      <c r="AJ246" s="24"/>
      <c r="AK246" s="24"/>
      <c r="AL246" s="2"/>
      <c r="AM246" s="467"/>
      <c r="AN246" s="2"/>
      <c r="BA246" s="2"/>
      <c r="BB246" s="2"/>
      <c r="BC246" s="618"/>
      <c r="BD246" s="2"/>
      <c r="BE246" s="2"/>
      <c r="BF246" s="24"/>
      <c r="BG246" s="2"/>
      <c r="BH246" s="2"/>
      <c r="BI246" s="24"/>
      <c r="BJ246" s="2"/>
      <c r="BK246" s="721"/>
      <c r="BL246" s="721"/>
      <c r="BM246" s="24"/>
      <c r="BN246" s="24"/>
    </row>
    <row r="247" spans="1:66">
      <c r="A247" s="81"/>
      <c r="B247" s="84" t="s">
        <v>19</v>
      </c>
      <c r="C247" s="254"/>
      <c r="D247" s="255"/>
      <c r="E247" s="24"/>
      <c r="F247" s="254"/>
      <c r="G247" s="256"/>
      <c r="H247" s="24"/>
      <c r="I247" s="254"/>
      <c r="J247" s="256"/>
      <c r="K247" s="24"/>
      <c r="L247" s="254"/>
      <c r="M247" s="256"/>
      <c r="N247" s="24"/>
      <c r="O247" s="254"/>
      <c r="P247" s="256"/>
      <c r="Q247" s="24"/>
      <c r="R247" s="254"/>
      <c r="S247" s="256"/>
      <c r="T247" s="24"/>
      <c r="U247" s="254"/>
      <c r="V247" s="256"/>
      <c r="W247" s="24"/>
      <c r="X247" s="254"/>
      <c r="Y247" s="256"/>
      <c r="Z247" s="133"/>
      <c r="AA247" s="254"/>
      <c r="AB247" s="256"/>
      <c r="AC247" s="24"/>
      <c r="AD247" s="254"/>
      <c r="AE247" s="256"/>
      <c r="AF247" s="24"/>
      <c r="AG247" s="24"/>
      <c r="AH247" s="24"/>
      <c r="AI247" s="24"/>
      <c r="AJ247" s="24"/>
      <c r="AK247" s="24"/>
      <c r="AL247" s="254">
        <f>SUM(C247,F247,I247,L247,O247,R247,U247,X247,AA247,AD247)</f>
        <v>0</v>
      </c>
      <c r="AM247" s="255">
        <f t="shared" ref="AM247:AM253" si="197">SUM(D247,G247,J247,M247,P247,S247,V247,Y247,AB247,AE247)</f>
        <v>0</v>
      </c>
      <c r="AN247" s="256">
        <f t="shared" ref="AN247:AN249" si="198">SUM(AL247:AM247)</f>
        <v>0</v>
      </c>
      <c r="BA247" s="254"/>
      <c r="BB247" s="256"/>
      <c r="BC247" s="755"/>
      <c r="BD247" s="254"/>
      <c r="BE247" s="256"/>
      <c r="BF247" s="24"/>
      <c r="BG247" s="254"/>
      <c r="BH247" s="256"/>
      <c r="BI247" s="24"/>
      <c r="BJ247" s="254">
        <f t="shared" ref="BJ247:BK249" si="199">SUM(AF247,AI247,AL247,AO247,AR247,AU247,AX247,BA247,BD247,BG247)</f>
        <v>0</v>
      </c>
      <c r="BK247" s="255">
        <f t="shared" si="199"/>
        <v>0</v>
      </c>
      <c r="BL247" s="256">
        <f t="shared" ref="BL247:BL249" si="200">SUM(BJ247:BK247)</f>
        <v>0</v>
      </c>
      <c r="BM247" s="24"/>
      <c r="BN247" s="24"/>
    </row>
    <row r="248" spans="1:66">
      <c r="A248" s="82"/>
      <c r="B248" s="85" t="s">
        <v>21</v>
      </c>
      <c r="C248" s="257"/>
      <c r="D248" s="15"/>
      <c r="E248" s="24"/>
      <c r="F248" s="257"/>
      <c r="G248" s="258"/>
      <c r="H248" s="24"/>
      <c r="I248" s="257"/>
      <c r="J248" s="258"/>
      <c r="K248" s="24"/>
      <c r="L248" s="257"/>
      <c r="M248" s="258"/>
      <c r="N248" s="24"/>
      <c r="O248" s="257"/>
      <c r="P248" s="258"/>
      <c r="Q248" s="24"/>
      <c r="R248" s="257"/>
      <c r="S248" s="258"/>
      <c r="T248" s="24"/>
      <c r="U248" s="257"/>
      <c r="V248" s="258"/>
      <c r="W248" s="24"/>
      <c r="X248" s="257"/>
      <c r="Y248" s="258"/>
      <c r="Z248" s="395"/>
      <c r="AA248" s="257"/>
      <c r="AB248" s="258"/>
      <c r="AC248" s="24"/>
      <c r="AD248" s="257"/>
      <c r="AE248" s="258"/>
      <c r="AF248" s="24"/>
      <c r="AG248" s="24"/>
      <c r="AH248" s="24"/>
      <c r="AI248" s="24"/>
      <c r="AJ248" s="24"/>
      <c r="AK248" s="24"/>
      <c r="AL248" s="257">
        <f t="shared" ref="AL248:AL249" si="201">SUM(C248,F248,I248,L248,O248,R248,U248,X248,AA248,AD248)</f>
        <v>0</v>
      </c>
      <c r="AM248" s="15">
        <f t="shared" si="197"/>
        <v>0</v>
      </c>
      <c r="AN248" s="258">
        <f t="shared" si="198"/>
        <v>0</v>
      </c>
      <c r="BA248" s="257"/>
      <c r="BB248" s="258"/>
      <c r="BC248" s="755"/>
      <c r="BD248" s="257"/>
      <c r="BE248" s="258"/>
      <c r="BF248" s="24"/>
      <c r="BG248" s="257"/>
      <c r="BH248" s="258"/>
      <c r="BI248" s="24"/>
      <c r="BJ248" s="257">
        <f t="shared" si="199"/>
        <v>0</v>
      </c>
      <c r="BK248" s="15">
        <f t="shared" si="199"/>
        <v>0</v>
      </c>
      <c r="BL248" s="258">
        <f t="shared" si="200"/>
        <v>0</v>
      </c>
      <c r="BM248" s="24"/>
      <c r="BN248" s="24"/>
    </row>
    <row r="249" spans="1:66" ht="16.5" thickBot="1">
      <c r="A249" s="83"/>
      <c r="B249" s="86" t="s">
        <v>22</v>
      </c>
      <c r="C249" s="259"/>
      <c r="D249" s="260"/>
      <c r="E249" s="24"/>
      <c r="F249" s="259"/>
      <c r="G249" s="261"/>
      <c r="H249" s="24"/>
      <c r="I249" s="259"/>
      <c r="J249" s="261"/>
      <c r="K249" s="24"/>
      <c r="L249" s="259"/>
      <c r="M249" s="261"/>
      <c r="N249" s="24"/>
      <c r="O249" s="259"/>
      <c r="P249" s="261"/>
      <c r="Q249" s="24"/>
      <c r="R249" s="259"/>
      <c r="S249" s="261"/>
      <c r="T249" s="24"/>
      <c r="U249" s="259"/>
      <c r="V249" s="261"/>
      <c r="W249" s="24"/>
      <c r="X249" s="259"/>
      <c r="Y249" s="261"/>
      <c r="Z249" s="396"/>
      <c r="AA249" s="259"/>
      <c r="AB249" s="261"/>
      <c r="AC249" s="24"/>
      <c r="AD249" s="259"/>
      <c r="AE249" s="261"/>
      <c r="AF249" s="24"/>
      <c r="AG249" s="24"/>
      <c r="AH249" s="24"/>
      <c r="AI249" s="24"/>
      <c r="AJ249" s="24"/>
      <c r="AK249" s="24"/>
      <c r="AL249" s="259">
        <f t="shared" si="201"/>
        <v>0</v>
      </c>
      <c r="AM249" s="260">
        <f t="shared" si="197"/>
        <v>0</v>
      </c>
      <c r="AN249" s="261">
        <f t="shared" si="198"/>
        <v>0</v>
      </c>
      <c r="BA249" s="259"/>
      <c r="BB249" s="261"/>
      <c r="BC249" s="618"/>
      <c r="BD249" s="259"/>
      <c r="BE249" s="261"/>
      <c r="BF249" s="24"/>
      <c r="BG249" s="259"/>
      <c r="BH249" s="261"/>
      <c r="BI249" s="24"/>
      <c r="BJ249" s="259">
        <f t="shared" si="199"/>
        <v>0</v>
      </c>
      <c r="BK249" s="260">
        <f t="shared" si="199"/>
        <v>0</v>
      </c>
      <c r="BL249" s="261">
        <f t="shared" si="200"/>
        <v>0</v>
      </c>
      <c r="BM249" s="24"/>
      <c r="BN249" s="24"/>
    </row>
    <row r="250" spans="1:66" ht="16.5" thickBot="1">
      <c r="A250" s="20"/>
      <c r="C250" s="2"/>
      <c r="D250" s="2"/>
      <c r="E250" s="24"/>
      <c r="F250" s="2"/>
      <c r="G250" s="2"/>
      <c r="H250" s="24"/>
      <c r="I250" s="2"/>
      <c r="J250" s="2"/>
      <c r="K250" s="24"/>
      <c r="L250" s="2"/>
      <c r="M250" s="2"/>
      <c r="N250" s="24"/>
      <c r="O250" s="2"/>
      <c r="P250" s="2"/>
      <c r="Q250" s="24"/>
      <c r="R250" s="2"/>
      <c r="S250" s="2"/>
      <c r="T250" s="24"/>
      <c r="U250" s="2"/>
      <c r="V250" s="2"/>
      <c r="W250" s="24"/>
      <c r="Y250" s="2"/>
      <c r="Z250" s="2"/>
      <c r="AA250" s="2"/>
      <c r="AB250" s="2"/>
      <c r="AC250" s="24"/>
      <c r="AD250" s="2"/>
      <c r="AE250" s="2"/>
      <c r="AF250" s="24"/>
      <c r="AG250" s="24"/>
      <c r="AH250" s="24"/>
      <c r="AI250" s="24"/>
      <c r="AJ250" s="24"/>
      <c r="AK250" s="24"/>
      <c r="AL250" s="2"/>
      <c r="AM250" s="467"/>
      <c r="AN250" s="2"/>
      <c r="BA250" s="2"/>
      <c r="BB250" s="2"/>
      <c r="BC250" s="618"/>
      <c r="BD250" s="2"/>
      <c r="BE250" s="2"/>
      <c r="BF250" s="24"/>
      <c r="BG250" s="2"/>
      <c r="BH250" s="2"/>
      <c r="BI250" s="24"/>
      <c r="BJ250" s="2"/>
      <c r="BK250" s="721"/>
      <c r="BL250" s="721"/>
      <c r="BM250" s="24"/>
      <c r="BN250" s="24"/>
    </row>
    <row r="251" spans="1:66">
      <c r="A251" s="87"/>
      <c r="B251" s="84" t="s">
        <v>19</v>
      </c>
      <c r="C251" s="254"/>
      <c r="D251" s="255"/>
      <c r="E251" s="24"/>
      <c r="F251" s="254"/>
      <c r="G251" s="256"/>
      <c r="H251" s="24"/>
      <c r="I251" s="254"/>
      <c r="J251" s="256"/>
      <c r="K251" s="24"/>
      <c r="L251" s="254"/>
      <c r="M251" s="256"/>
      <c r="N251" s="24"/>
      <c r="O251" s="254"/>
      <c r="P251" s="256"/>
      <c r="Q251" s="24"/>
      <c r="R251" s="254"/>
      <c r="S251" s="256"/>
      <c r="T251" s="24"/>
      <c r="U251" s="254"/>
      <c r="V251" s="256"/>
      <c r="W251" s="24"/>
      <c r="X251" s="254"/>
      <c r="Y251" s="256"/>
      <c r="Z251" s="133"/>
      <c r="AA251" s="254"/>
      <c r="AB251" s="256"/>
      <c r="AC251" s="24"/>
      <c r="AD251" s="254"/>
      <c r="AE251" s="256"/>
      <c r="AF251" s="24"/>
      <c r="AG251" s="24"/>
      <c r="AH251" s="24"/>
      <c r="AI251" s="24"/>
      <c r="AJ251" s="24"/>
      <c r="AK251" s="24"/>
      <c r="AL251" s="254">
        <f>SUM(C251,F251,I251,L251,O251,R251,U251,X251,AA251,AD251)</f>
        <v>0</v>
      </c>
      <c r="AM251" s="255">
        <f t="shared" si="197"/>
        <v>0</v>
      </c>
      <c r="AN251" s="256">
        <f t="shared" ref="AN251:AN253" si="202">SUM(AL251:AM251)</f>
        <v>0</v>
      </c>
      <c r="BA251" s="254"/>
      <c r="BB251" s="256"/>
      <c r="BC251" s="755"/>
      <c r="BD251" s="254"/>
      <c r="BE251" s="256"/>
      <c r="BF251" s="24"/>
      <c r="BG251" s="254"/>
      <c r="BH251" s="256"/>
      <c r="BI251" s="24"/>
      <c r="BJ251" s="254">
        <f t="shared" ref="BJ251:BK253" si="203">SUM(AF251,AI251,AL251,AO251,AR251,AU251,AX251,BA251,BD251,BG251)</f>
        <v>0</v>
      </c>
      <c r="BK251" s="255">
        <f t="shared" si="203"/>
        <v>0</v>
      </c>
      <c r="BL251" s="256">
        <f t="shared" ref="BL251:BL253" si="204">SUM(BJ251:BK251)</f>
        <v>0</v>
      </c>
      <c r="BM251" s="24"/>
      <c r="BN251" s="24"/>
    </row>
    <row r="252" spans="1:66">
      <c r="A252" s="82"/>
      <c r="B252" s="85" t="s">
        <v>21</v>
      </c>
      <c r="C252" s="257"/>
      <c r="D252" s="15"/>
      <c r="E252" s="24"/>
      <c r="F252" s="257"/>
      <c r="G252" s="258"/>
      <c r="H252" s="24"/>
      <c r="I252" s="257"/>
      <c r="J252" s="258"/>
      <c r="K252" s="24"/>
      <c r="L252" s="257"/>
      <c r="M252" s="258"/>
      <c r="N252" s="24"/>
      <c r="O252" s="257"/>
      <c r="P252" s="258"/>
      <c r="Q252" s="24"/>
      <c r="R252" s="257"/>
      <c r="S252" s="258"/>
      <c r="T252" s="24"/>
      <c r="U252" s="257"/>
      <c r="V252" s="258"/>
      <c r="W252" s="24"/>
      <c r="X252" s="257"/>
      <c r="Y252" s="258"/>
      <c r="Z252" s="395"/>
      <c r="AA252" s="257"/>
      <c r="AB252" s="258"/>
      <c r="AC252" s="24"/>
      <c r="AD252" s="257"/>
      <c r="AE252" s="258"/>
      <c r="AF252" s="24"/>
      <c r="AG252" s="24"/>
      <c r="AH252" s="24"/>
      <c r="AI252" s="24"/>
      <c r="AJ252" s="24"/>
      <c r="AK252" s="24"/>
      <c r="AL252" s="257">
        <f t="shared" ref="AL252:AL253" si="205">SUM(C252,F252,I252,L252,O252,R252,U252,X252,AA252,AD252)</f>
        <v>0</v>
      </c>
      <c r="AM252" s="15">
        <f t="shared" si="197"/>
        <v>0</v>
      </c>
      <c r="AN252" s="258">
        <f t="shared" si="202"/>
        <v>0</v>
      </c>
      <c r="BA252" s="257"/>
      <c r="BB252" s="258"/>
      <c r="BC252" s="618"/>
      <c r="BD252" s="257"/>
      <c r="BE252" s="258"/>
      <c r="BF252" s="24"/>
      <c r="BG252" s="257"/>
      <c r="BH252" s="258"/>
      <c r="BI252" s="24"/>
      <c r="BJ252" s="257">
        <f t="shared" si="203"/>
        <v>0</v>
      </c>
      <c r="BK252" s="15">
        <f t="shared" si="203"/>
        <v>0</v>
      </c>
      <c r="BL252" s="258">
        <f t="shared" si="204"/>
        <v>0</v>
      </c>
      <c r="BM252" s="24"/>
      <c r="BN252" s="24"/>
    </row>
    <row r="253" spans="1:66" ht="16.5" thickBot="1">
      <c r="A253" s="83"/>
      <c r="B253" s="86" t="s">
        <v>22</v>
      </c>
      <c r="C253" s="259"/>
      <c r="D253" s="260"/>
      <c r="E253" s="24"/>
      <c r="F253" s="259"/>
      <c r="G253" s="261"/>
      <c r="H253" s="24"/>
      <c r="I253" s="259"/>
      <c r="J253" s="261"/>
      <c r="K253" s="24"/>
      <c r="L253" s="259"/>
      <c r="M253" s="261"/>
      <c r="N253" s="24"/>
      <c r="O253" s="259"/>
      <c r="P253" s="261"/>
      <c r="Q253" s="24"/>
      <c r="R253" s="259"/>
      <c r="S253" s="261"/>
      <c r="T253" s="24"/>
      <c r="U253" s="259"/>
      <c r="V253" s="261"/>
      <c r="W253" s="24"/>
      <c r="X253" s="259"/>
      <c r="Y253" s="261"/>
      <c r="Z253" s="396"/>
      <c r="AA253" s="259"/>
      <c r="AB253" s="261"/>
      <c r="AC253" s="24"/>
      <c r="AD253" s="259"/>
      <c r="AE253" s="261"/>
      <c r="AF253" s="24"/>
      <c r="AG253" s="24"/>
      <c r="AH253" s="24"/>
      <c r="AI253" s="24"/>
      <c r="AJ253" s="24"/>
      <c r="AK253" s="24"/>
      <c r="AL253" s="259">
        <f t="shared" si="205"/>
        <v>0</v>
      </c>
      <c r="AM253" s="260">
        <f t="shared" si="197"/>
        <v>0</v>
      </c>
      <c r="AN253" s="261">
        <f t="shared" si="202"/>
        <v>0</v>
      </c>
      <c r="BA253" s="259"/>
      <c r="BB253" s="261"/>
      <c r="BC253" s="755"/>
      <c r="BD253" s="259"/>
      <c r="BE253" s="261"/>
      <c r="BF253" s="24"/>
      <c r="BG253" s="259"/>
      <c r="BH253" s="261"/>
      <c r="BI253" s="24"/>
      <c r="BJ253" s="259">
        <f t="shared" si="203"/>
        <v>0</v>
      </c>
      <c r="BK253" s="260">
        <f t="shared" si="203"/>
        <v>0</v>
      </c>
      <c r="BL253" s="261">
        <f t="shared" si="204"/>
        <v>0</v>
      </c>
      <c r="BM253" s="24"/>
      <c r="BN253" s="24"/>
    </row>
    <row r="254" spans="1:66" ht="16.5" thickBot="1">
      <c r="A254" s="20"/>
      <c r="C254" s="2"/>
      <c r="D254" s="2"/>
      <c r="E254" s="24"/>
      <c r="F254" s="2"/>
      <c r="G254" s="2"/>
      <c r="H254" s="24"/>
      <c r="I254" s="2"/>
      <c r="J254" s="2"/>
      <c r="K254" s="24"/>
      <c r="L254" s="2"/>
      <c r="M254" s="2"/>
      <c r="N254" s="24"/>
      <c r="O254" s="2"/>
      <c r="P254" s="2"/>
      <c r="Q254" s="24"/>
      <c r="R254" s="2"/>
      <c r="S254" s="2"/>
      <c r="T254" s="24"/>
      <c r="U254" s="2"/>
      <c r="V254" s="2"/>
      <c r="W254" s="24"/>
      <c r="Y254" s="2"/>
      <c r="Z254" s="2"/>
      <c r="AA254" s="2"/>
      <c r="AB254" s="2"/>
      <c r="AC254" s="24"/>
      <c r="AD254" s="2"/>
      <c r="AE254" s="2"/>
      <c r="AF254" s="24"/>
      <c r="AG254" s="24"/>
      <c r="AH254" s="24"/>
      <c r="AI254" s="24"/>
      <c r="AJ254" s="24"/>
      <c r="AK254" s="24"/>
      <c r="AL254" s="2"/>
      <c r="AM254" s="467"/>
      <c r="AN254" s="2"/>
      <c r="BA254" s="2"/>
      <c r="BB254" s="2"/>
      <c r="BC254" s="2"/>
      <c r="BD254" s="2"/>
      <c r="BE254" s="2"/>
      <c r="BF254" s="24"/>
      <c r="BG254" s="2"/>
      <c r="BH254" s="2"/>
      <c r="BI254" s="24"/>
      <c r="BJ254" s="2"/>
      <c r="BK254" s="721"/>
      <c r="BL254" s="721"/>
      <c r="BM254" s="24"/>
      <c r="BN254" s="24"/>
    </row>
    <row r="255" spans="1:66">
      <c r="A255" s="87"/>
      <c r="B255" s="84" t="s">
        <v>19</v>
      </c>
      <c r="C255" s="254"/>
      <c r="D255" s="255"/>
      <c r="E255" s="24"/>
      <c r="F255" s="254"/>
      <c r="G255" s="256"/>
      <c r="H255" s="24"/>
      <c r="I255" s="254"/>
      <c r="J255" s="256"/>
      <c r="K255" s="24"/>
      <c r="L255" s="254"/>
      <c r="M255" s="256"/>
      <c r="N255" s="24"/>
      <c r="O255" s="254"/>
      <c r="P255" s="256"/>
      <c r="Q255" s="24"/>
      <c r="R255" s="254"/>
      <c r="S255" s="256"/>
      <c r="T255" s="24"/>
      <c r="U255" s="254"/>
      <c r="V255" s="256"/>
      <c r="W255" s="24"/>
      <c r="X255" s="254"/>
      <c r="Y255" s="256"/>
      <c r="Z255" s="133"/>
      <c r="AA255" s="254"/>
      <c r="AB255" s="256"/>
      <c r="AC255" s="24"/>
      <c r="AD255" s="254"/>
      <c r="AE255" s="256"/>
      <c r="AF255" s="24"/>
      <c r="AG255" s="24"/>
      <c r="AH255" s="24"/>
      <c r="AI255" s="24"/>
      <c r="AJ255" s="24"/>
      <c r="AK255" s="24"/>
      <c r="AL255" s="254">
        <f>SUM(C255,F255,I255,L255,O255,R255,U255,X255,AA255,AD255)</f>
        <v>0</v>
      </c>
      <c r="AM255" s="255">
        <f t="shared" ref="AM255:AM257" si="206">SUM(D255,G255,J255,M255,P255,S255,V255,Y255,AB255,AE255)</f>
        <v>0</v>
      </c>
      <c r="AN255" s="256">
        <f t="shared" ref="AN255:AN257" si="207">SUM(AL255:AM255)</f>
        <v>0</v>
      </c>
      <c r="BA255" s="254"/>
      <c r="BB255" s="256"/>
      <c r="BC255" s="755"/>
      <c r="BD255" s="254"/>
      <c r="BE255" s="256"/>
      <c r="BF255" s="24"/>
      <c r="BG255" s="254"/>
      <c r="BH255" s="256"/>
      <c r="BI255" s="24"/>
      <c r="BJ255" s="254">
        <f t="shared" ref="BJ255:BK257" si="208">SUM(AF255,AI255,AL255,AO255,AR255,AU255,AX255,BA255,BD255,BG255)</f>
        <v>0</v>
      </c>
      <c r="BK255" s="255">
        <f t="shared" si="208"/>
        <v>0</v>
      </c>
      <c r="BL255" s="256">
        <f t="shared" ref="BL255:BL257" si="209">SUM(BJ255:BK255)</f>
        <v>0</v>
      </c>
      <c r="BM255" s="24"/>
      <c r="BN255" s="24"/>
    </row>
    <row r="256" spans="1:66">
      <c r="A256" s="82"/>
      <c r="B256" s="85" t="s">
        <v>21</v>
      </c>
      <c r="C256" s="257"/>
      <c r="D256" s="15"/>
      <c r="E256" s="24"/>
      <c r="F256" s="257"/>
      <c r="G256" s="258"/>
      <c r="H256" s="24"/>
      <c r="I256" s="257"/>
      <c r="J256" s="258"/>
      <c r="K256" s="24"/>
      <c r="L256" s="257"/>
      <c r="M256" s="258"/>
      <c r="N256" s="24"/>
      <c r="O256" s="257"/>
      <c r="P256" s="258"/>
      <c r="Q256" s="24"/>
      <c r="R256" s="257"/>
      <c r="S256" s="258"/>
      <c r="T256" s="24"/>
      <c r="U256" s="257"/>
      <c r="V256" s="258"/>
      <c r="W256" s="24"/>
      <c r="X256" s="257"/>
      <c r="Y256" s="258"/>
      <c r="Z256" s="395"/>
      <c r="AA256" s="257"/>
      <c r="AB256" s="258"/>
      <c r="AC256" s="24"/>
      <c r="AD256" s="257"/>
      <c r="AE256" s="258"/>
      <c r="AF256" s="24"/>
      <c r="AG256" s="24"/>
      <c r="AH256" s="24"/>
      <c r="AI256" s="24"/>
      <c r="AJ256" s="24"/>
      <c r="AK256" s="24"/>
      <c r="AL256" s="257">
        <f t="shared" ref="AL256:AL257" si="210">SUM(C256,F256,I256,L256,O256,R256,U256,X256,AA256,AD256)</f>
        <v>0</v>
      </c>
      <c r="AM256" s="15">
        <f t="shared" si="206"/>
        <v>0</v>
      </c>
      <c r="AN256" s="258">
        <f t="shared" si="207"/>
        <v>0</v>
      </c>
      <c r="BA256" s="257"/>
      <c r="BB256" s="258"/>
      <c r="BC256" s="618"/>
      <c r="BD256" s="257"/>
      <c r="BE256" s="258"/>
      <c r="BF256" s="24"/>
      <c r="BG256" s="257"/>
      <c r="BH256" s="258"/>
      <c r="BI256" s="24"/>
      <c r="BJ256" s="257">
        <f t="shared" si="208"/>
        <v>0</v>
      </c>
      <c r="BK256" s="15">
        <f t="shared" si="208"/>
        <v>0</v>
      </c>
      <c r="BL256" s="258">
        <f t="shared" si="209"/>
        <v>0</v>
      </c>
      <c r="BM256" s="24"/>
      <c r="BN256" s="24"/>
    </row>
    <row r="257" spans="1:66" ht="16.5" thickBot="1">
      <c r="A257" s="83"/>
      <c r="B257" s="86" t="s">
        <v>22</v>
      </c>
      <c r="C257" s="259"/>
      <c r="D257" s="260"/>
      <c r="E257" s="24"/>
      <c r="F257" s="259"/>
      <c r="G257" s="261"/>
      <c r="H257" s="24"/>
      <c r="I257" s="259"/>
      <c r="J257" s="261"/>
      <c r="K257" s="24"/>
      <c r="L257" s="259"/>
      <c r="M257" s="261"/>
      <c r="N257" s="24"/>
      <c r="O257" s="259"/>
      <c r="P257" s="261"/>
      <c r="Q257" s="24"/>
      <c r="R257" s="259"/>
      <c r="S257" s="261"/>
      <c r="T257" s="24"/>
      <c r="U257" s="259"/>
      <c r="V257" s="261"/>
      <c r="W257" s="24"/>
      <c r="X257" s="259"/>
      <c r="Y257" s="261"/>
      <c r="Z257" s="396"/>
      <c r="AA257" s="259"/>
      <c r="AB257" s="261"/>
      <c r="AC257" s="24"/>
      <c r="AD257" s="259"/>
      <c r="AE257" s="261"/>
      <c r="AF257" s="24"/>
      <c r="AG257" s="24"/>
      <c r="AH257" s="24"/>
      <c r="AI257" s="24"/>
      <c r="AJ257" s="24"/>
      <c r="AK257" s="24"/>
      <c r="AL257" s="259">
        <f t="shared" si="210"/>
        <v>0</v>
      </c>
      <c r="AM257" s="260">
        <f t="shared" si="206"/>
        <v>0</v>
      </c>
      <c r="AN257" s="261">
        <f t="shared" si="207"/>
        <v>0</v>
      </c>
      <c r="BA257" s="259"/>
      <c r="BB257" s="261"/>
      <c r="BC257" s="755"/>
      <c r="BD257" s="259"/>
      <c r="BE257" s="261"/>
      <c r="BF257" s="24"/>
      <c r="BG257" s="259"/>
      <c r="BH257" s="261"/>
      <c r="BI257" s="24"/>
      <c r="BJ257" s="259">
        <f t="shared" si="208"/>
        <v>0</v>
      </c>
      <c r="BK257" s="260">
        <f t="shared" si="208"/>
        <v>0</v>
      </c>
      <c r="BL257" s="261">
        <f t="shared" si="209"/>
        <v>0</v>
      </c>
      <c r="BM257" s="24"/>
      <c r="BN257" s="24"/>
    </row>
    <row r="258" spans="1:66" ht="16.5" thickBot="1">
      <c r="A258" s="20"/>
      <c r="C258" s="2"/>
      <c r="D258" s="2"/>
      <c r="E258" s="24"/>
      <c r="F258" s="2"/>
      <c r="G258" s="2"/>
      <c r="H258" s="24"/>
      <c r="I258" s="2"/>
      <c r="J258" s="2"/>
      <c r="K258" s="24"/>
      <c r="L258" s="2"/>
      <c r="M258" s="2"/>
      <c r="N258" s="24"/>
      <c r="O258" s="2"/>
      <c r="P258" s="2"/>
      <c r="Q258" s="24"/>
      <c r="R258" s="2"/>
      <c r="S258" s="2"/>
      <c r="T258" s="24"/>
      <c r="U258" s="2"/>
      <c r="V258" s="2"/>
      <c r="W258" s="24"/>
      <c r="Y258" s="2"/>
      <c r="Z258" s="2"/>
      <c r="AA258" s="2"/>
      <c r="AB258" s="2"/>
      <c r="AC258" s="24"/>
      <c r="AD258" s="2"/>
      <c r="AE258" s="2"/>
      <c r="AF258" s="24"/>
      <c r="AG258" s="24"/>
      <c r="AH258" s="24"/>
      <c r="AI258" s="24"/>
      <c r="AJ258" s="24"/>
      <c r="AK258" s="24"/>
      <c r="AL258" s="2"/>
      <c r="AM258" s="467"/>
      <c r="AN258" s="2"/>
      <c r="BA258" s="2"/>
      <c r="BB258" s="2"/>
      <c r="BC258" s="618"/>
      <c r="BD258" s="2"/>
      <c r="BE258" s="2"/>
      <c r="BF258" s="24"/>
      <c r="BG258" s="2"/>
      <c r="BH258" s="2"/>
      <c r="BI258" s="24"/>
      <c r="BJ258" s="2"/>
      <c r="BK258" s="721"/>
      <c r="BL258" s="721"/>
      <c r="BM258" s="24"/>
      <c r="BN258" s="24"/>
    </row>
    <row r="259" spans="1:66">
      <c r="A259" s="81"/>
      <c r="B259" s="84" t="s">
        <v>19</v>
      </c>
      <c r="C259" s="254"/>
      <c r="D259" s="255"/>
      <c r="E259" s="24"/>
      <c r="F259" s="254"/>
      <c r="G259" s="256"/>
      <c r="H259" s="24"/>
      <c r="I259" s="254"/>
      <c r="J259" s="256"/>
      <c r="K259" s="24"/>
      <c r="L259" s="254"/>
      <c r="M259" s="256"/>
      <c r="N259" s="24"/>
      <c r="O259" s="254"/>
      <c r="P259" s="256"/>
      <c r="Q259" s="24"/>
      <c r="R259" s="254"/>
      <c r="S259" s="256"/>
      <c r="T259" s="24"/>
      <c r="U259" s="254"/>
      <c r="V259" s="256"/>
      <c r="W259" s="24"/>
      <c r="X259" s="254"/>
      <c r="Y259" s="256"/>
      <c r="Z259" s="133"/>
      <c r="AA259" s="254"/>
      <c r="AB259" s="256"/>
      <c r="AC259" s="24"/>
      <c r="AD259" s="254"/>
      <c r="AE259" s="256"/>
      <c r="AF259" s="24"/>
      <c r="AG259" s="24"/>
      <c r="AH259" s="24"/>
      <c r="AI259" s="24"/>
      <c r="AJ259" s="24"/>
      <c r="AK259" s="24"/>
      <c r="AL259" s="254">
        <f>SUM(C259,F259,I259,L259,O259,R259,U259,X259,AA259,AD259)</f>
        <v>0</v>
      </c>
      <c r="AM259" s="255">
        <f t="shared" ref="AM259:AM261" si="211">SUM(D259,G259,J259,M259,P259,S259,V259,Y259,AB259,AE259)</f>
        <v>0</v>
      </c>
      <c r="AN259" s="256">
        <f>SUM(AL259:AM259)</f>
        <v>0</v>
      </c>
      <c r="BA259" s="254"/>
      <c r="BB259" s="256"/>
      <c r="BC259" s="755"/>
      <c r="BD259" s="254"/>
      <c r="BE259" s="256"/>
      <c r="BF259" s="24"/>
      <c r="BG259" s="254"/>
      <c r="BH259" s="256"/>
      <c r="BI259" s="24"/>
      <c r="BJ259" s="254">
        <f t="shared" ref="BJ259:BK261" si="212">SUM(AF259,AI259,AL259,AO259,AR259,AU259,AX259,BA259,BD259,BG259)</f>
        <v>0</v>
      </c>
      <c r="BK259" s="255">
        <f t="shared" si="212"/>
        <v>0</v>
      </c>
      <c r="BL259" s="256">
        <f>SUM(BJ259:BK259)</f>
        <v>0</v>
      </c>
      <c r="BM259" s="24"/>
      <c r="BN259" s="24"/>
    </row>
    <row r="260" spans="1:66">
      <c r="A260" s="82"/>
      <c r="B260" s="85" t="s">
        <v>21</v>
      </c>
      <c r="C260" s="257"/>
      <c r="D260" s="15"/>
      <c r="E260" s="24"/>
      <c r="F260" s="257"/>
      <c r="G260" s="258"/>
      <c r="H260" s="24"/>
      <c r="I260" s="257"/>
      <c r="J260" s="258"/>
      <c r="K260" s="24"/>
      <c r="L260" s="257"/>
      <c r="M260" s="258"/>
      <c r="N260" s="24"/>
      <c r="O260" s="257"/>
      <c r="P260" s="258"/>
      <c r="Q260" s="24"/>
      <c r="R260" s="257"/>
      <c r="S260" s="258"/>
      <c r="T260" s="24"/>
      <c r="U260" s="257"/>
      <c r="V260" s="258"/>
      <c r="W260" s="24"/>
      <c r="X260" s="257"/>
      <c r="Y260" s="258"/>
      <c r="Z260" s="395"/>
      <c r="AA260" s="257"/>
      <c r="AB260" s="258"/>
      <c r="AC260" s="24"/>
      <c r="AD260" s="257"/>
      <c r="AE260" s="258"/>
      <c r="AF260" s="24"/>
      <c r="AG260" s="24"/>
      <c r="AH260" s="24"/>
      <c r="AI260" s="24"/>
      <c r="AJ260" s="24"/>
      <c r="AK260" s="24"/>
      <c r="AL260" s="257">
        <f t="shared" ref="AL260:AL261" si="213">SUM(C260,F260,I260,L260,O260,R260,U260,X260,AA260,AD260)</f>
        <v>0</v>
      </c>
      <c r="AM260" s="15">
        <f t="shared" si="211"/>
        <v>0</v>
      </c>
      <c r="AN260" s="258">
        <f t="shared" ref="AN260:AN261" si="214">SUM(AL260:AM260)</f>
        <v>0</v>
      </c>
      <c r="BA260" s="257"/>
      <c r="BB260" s="258"/>
      <c r="BC260" s="755"/>
      <c r="BD260" s="257"/>
      <c r="BE260" s="258"/>
      <c r="BF260" s="24"/>
      <c r="BG260" s="257"/>
      <c r="BH260" s="258"/>
      <c r="BI260" s="24"/>
      <c r="BJ260" s="257">
        <f t="shared" si="212"/>
        <v>0</v>
      </c>
      <c r="BK260" s="15">
        <f t="shared" si="212"/>
        <v>0</v>
      </c>
      <c r="BL260" s="258">
        <f t="shared" ref="BL260:BL261" si="215">SUM(BJ260:BK260)</f>
        <v>0</v>
      </c>
      <c r="BM260" s="24"/>
      <c r="BN260" s="24"/>
    </row>
    <row r="261" spans="1:66" ht="16.5" thickBot="1">
      <c r="A261" s="83"/>
      <c r="B261" s="86" t="s">
        <v>22</v>
      </c>
      <c r="C261" s="259"/>
      <c r="D261" s="260"/>
      <c r="E261" s="24"/>
      <c r="F261" s="259"/>
      <c r="G261" s="261"/>
      <c r="H261" s="24"/>
      <c r="I261" s="259"/>
      <c r="J261" s="261"/>
      <c r="K261" s="24"/>
      <c r="L261" s="259"/>
      <c r="M261" s="261"/>
      <c r="N261" s="24"/>
      <c r="O261" s="259"/>
      <c r="P261" s="261"/>
      <c r="Q261" s="24"/>
      <c r="R261" s="259"/>
      <c r="S261" s="261"/>
      <c r="T261" s="24"/>
      <c r="U261" s="259"/>
      <c r="V261" s="261"/>
      <c r="W261" s="24"/>
      <c r="X261" s="259"/>
      <c r="Y261" s="261"/>
      <c r="Z261" s="396"/>
      <c r="AA261" s="259"/>
      <c r="AB261" s="261"/>
      <c r="AC261" s="24"/>
      <c r="AD261" s="259"/>
      <c r="AE261" s="261"/>
      <c r="AF261" s="24"/>
      <c r="AG261" s="24"/>
      <c r="AH261" s="24"/>
      <c r="AI261" s="24"/>
      <c r="AJ261" s="24"/>
      <c r="AK261" s="24"/>
      <c r="AL261" s="259">
        <f t="shared" si="213"/>
        <v>0</v>
      </c>
      <c r="AM261" s="260">
        <f t="shared" si="211"/>
        <v>0</v>
      </c>
      <c r="AN261" s="261">
        <f t="shared" si="214"/>
        <v>0</v>
      </c>
      <c r="BA261" s="259"/>
      <c r="BB261" s="261"/>
      <c r="BC261" s="755"/>
      <c r="BD261" s="259"/>
      <c r="BE261" s="261"/>
      <c r="BF261" s="24"/>
      <c r="BG261" s="259"/>
      <c r="BH261" s="261"/>
      <c r="BI261" s="24"/>
      <c r="BJ261" s="259">
        <f t="shared" si="212"/>
        <v>0</v>
      </c>
      <c r="BK261" s="260">
        <f t="shared" si="212"/>
        <v>0</v>
      </c>
      <c r="BL261" s="261">
        <f t="shared" si="215"/>
        <v>0</v>
      </c>
      <c r="BM261" s="24"/>
      <c r="BN261" s="24"/>
    </row>
    <row r="262" spans="1:66" ht="16.5" thickBot="1">
      <c r="A262" s="20"/>
      <c r="C262" s="2"/>
      <c r="D262" s="2"/>
      <c r="E262" s="24"/>
      <c r="F262" s="2"/>
      <c r="G262" s="2"/>
      <c r="H262" s="24"/>
      <c r="I262" s="2"/>
      <c r="J262" s="2"/>
      <c r="K262" s="24"/>
      <c r="L262" s="2"/>
      <c r="M262" s="2"/>
      <c r="N262" s="24"/>
      <c r="O262" s="2"/>
      <c r="P262" s="2"/>
      <c r="Q262" s="24"/>
      <c r="R262" s="2"/>
      <c r="S262" s="2"/>
      <c r="T262" s="24"/>
      <c r="U262" s="2"/>
      <c r="V262" s="2"/>
      <c r="W262" s="24"/>
      <c r="Y262" s="2"/>
      <c r="Z262" s="2"/>
      <c r="AA262" s="2"/>
      <c r="AB262" s="2"/>
      <c r="AC262" s="24"/>
      <c r="AD262" s="2"/>
      <c r="AE262" s="2"/>
      <c r="AF262" s="24"/>
      <c r="AG262" s="24"/>
      <c r="AH262" s="24"/>
      <c r="AI262" s="24"/>
      <c r="AJ262" s="24"/>
      <c r="AK262" s="24"/>
      <c r="AL262" s="2"/>
      <c r="AM262" s="467"/>
      <c r="AN262" s="2"/>
      <c r="BA262" s="2"/>
      <c r="BB262" s="2"/>
      <c r="BC262" s="618"/>
      <c r="BD262" s="2"/>
      <c r="BE262" s="2"/>
      <c r="BF262" s="24"/>
      <c r="BG262" s="2"/>
      <c r="BH262" s="2"/>
      <c r="BI262" s="24"/>
      <c r="BJ262" s="2"/>
      <c r="BK262" s="721"/>
      <c r="BL262" s="721"/>
      <c r="BM262" s="24"/>
      <c r="BN262" s="24"/>
    </row>
    <row r="263" spans="1:66">
      <c r="A263" s="81"/>
      <c r="B263" s="84" t="s">
        <v>19</v>
      </c>
      <c r="C263" s="254"/>
      <c r="D263" s="255"/>
      <c r="E263" s="24"/>
      <c r="F263" s="254"/>
      <c r="G263" s="256"/>
      <c r="H263" s="24"/>
      <c r="I263" s="254"/>
      <c r="J263" s="256"/>
      <c r="K263" s="24"/>
      <c r="L263" s="254"/>
      <c r="M263" s="256"/>
      <c r="N263" s="24"/>
      <c r="O263" s="254"/>
      <c r="P263" s="256"/>
      <c r="Q263" s="24"/>
      <c r="R263" s="254"/>
      <c r="S263" s="256"/>
      <c r="T263" s="24"/>
      <c r="U263" s="254"/>
      <c r="V263" s="256"/>
      <c r="W263" s="24"/>
      <c r="X263" s="254"/>
      <c r="Y263" s="256"/>
      <c r="Z263" s="133"/>
      <c r="AA263" s="254"/>
      <c r="AB263" s="256"/>
      <c r="AC263" s="24"/>
      <c r="AD263" s="254"/>
      <c r="AE263" s="256"/>
      <c r="AF263" s="24"/>
      <c r="AG263" s="24"/>
      <c r="AH263" s="24"/>
      <c r="AI263" s="24"/>
      <c r="AJ263" s="24"/>
      <c r="AK263" s="24"/>
      <c r="AL263" s="254">
        <f>SUM(C263,F263,I263,L263,O263,R263,U263,X263,AA263,AD263)</f>
        <v>0</v>
      </c>
      <c r="AM263" s="255">
        <f t="shared" ref="AM263:AM265" si="216">SUM(D263,G263,J263,M263,P263,S263,V263,Y263,AB263,AE263)</f>
        <v>0</v>
      </c>
      <c r="AN263" s="256">
        <f t="shared" ref="AN263:AN265" si="217">SUM(AL263:AM263)</f>
        <v>0</v>
      </c>
      <c r="BA263" s="254"/>
      <c r="BB263" s="256"/>
      <c r="BC263" s="755"/>
      <c r="BD263" s="254"/>
      <c r="BE263" s="256"/>
      <c r="BF263" s="24"/>
      <c r="BG263" s="254"/>
      <c r="BH263" s="256"/>
      <c r="BI263" s="24"/>
      <c r="BJ263" s="254">
        <f t="shared" ref="BJ263:BK265" si="218">SUM(AF263,AI263,AL263,AO263,AR263,AU263,AX263,BA263,BD263,BG263)</f>
        <v>0</v>
      </c>
      <c r="BK263" s="255">
        <f t="shared" si="218"/>
        <v>0</v>
      </c>
      <c r="BL263" s="256">
        <f t="shared" ref="BL263:BL265" si="219">SUM(BJ263:BK263)</f>
        <v>0</v>
      </c>
      <c r="BM263" s="24"/>
      <c r="BN263" s="24"/>
    </row>
    <row r="264" spans="1:66">
      <c r="A264" s="82"/>
      <c r="B264" s="85" t="s">
        <v>21</v>
      </c>
      <c r="C264" s="257"/>
      <c r="D264" s="15"/>
      <c r="E264" s="24"/>
      <c r="F264" s="257"/>
      <c r="G264" s="258"/>
      <c r="H264" s="24"/>
      <c r="I264" s="257"/>
      <c r="J264" s="258"/>
      <c r="K264" s="24"/>
      <c r="L264" s="257"/>
      <c r="M264" s="258"/>
      <c r="N264" s="24"/>
      <c r="O264" s="257"/>
      <c r="P264" s="258"/>
      <c r="Q264" s="24"/>
      <c r="R264" s="257"/>
      <c r="S264" s="258"/>
      <c r="T264" s="24"/>
      <c r="U264" s="257"/>
      <c r="V264" s="258"/>
      <c r="W264" s="24"/>
      <c r="X264" s="257"/>
      <c r="Y264" s="258"/>
      <c r="Z264" s="395"/>
      <c r="AA264" s="257"/>
      <c r="AB264" s="258"/>
      <c r="AC264" s="24"/>
      <c r="AD264" s="257"/>
      <c r="AE264" s="258"/>
      <c r="AF264" s="24"/>
      <c r="AG264" s="24"/>
      <c r="AH264" s="24"/>
      <c r="AI264" s="24"/>
      <c r="AJ264" s="24"/>
      <c r="AK264" s="24"/>
      <c r="AL264" s="257">
        <f t="shared" ref="AL264:AL265" si="220">SUM(C264,F264,I264,L264,O264,R264,U264,X264,AA264,AD264)</f>
        <v>0</v>
      </c>
      <c r="AM264" s="15">
        <f t="shared" si="216"/>
        <v>0</v>
      </c>
      <c r="AN264" s="258">
        <f t="shared" si="217"/>
        <v>0</v>
      </c>
      <c r="BA264" s="257"/>
      <c r="BB264" s="258"/>
      <c r="BC264" s="755"/>
      <c r="BD264" s="257"/>
      <c r="BE264" s="258"/>
      <c r="BF264" s="24"/>
      <c r="BG264" s="257"/>
      <c r="BH264" s="258"/>
      <c r="BI264" s="24"/>
      <c r="BJ264" s="257">
        <f t="shared" si="218"/>
        <v>0</v>
      </c>
      <c r="BK264" s="15">
        <f t="shared" si="218"/>
        <v>0</v>
      </c>
      <c r="BL264" s="258">
        <f t="shared" si="219"/>
        <v>0</v>
      </c>
      <c r="BM264" s="24"/>
      <c r="BN264" s="24"/>
    </row>
    <row r="265" spans="1:66" ht="16.5" thickBot="1">
      <c r="A265" s="83"/>
      <c r="B265" s="86" t="s">
        <v>22</v>
      </c>
      <c r="C265" s="259"/>
      <c r="D265" s="260"/>
      <c r="E265" s="24"/>
      <c r="F265" s="259"/>
      <c r="G265" s="261"/>
      <c r="H265" s="24"/>
      <c r="I265" s="259"/>
      <c r="J265" s="261"/>
      <c r="K265" s="24"/>
      <c r="L265" s="259"/>
      <c r="M265" s="261"/>
      <c r="N265" s="24"/>
      <c r="O265" s="259"/>
      <c r="P265" s="261"/>
      <c r="Q265" s="24"/>
      <c r="R265" s="259"/>
      <c r="S265" s="261"/>
      <c r="T265" s="24"/>
      <c r="U265" s="259"/>
      <c r="V265" s="261"/>
      <c r="W265" s="24"/>
      <c r="X265" s="259"/>
      <c r="Y265" s="261"/>
      <c r="Z265" s="396"/>
      <c r="AA265" s="259"/>
      <c r="AB265" s="261"/>
      <c r="AC265" s="24"/>
      <c r="AD265" s="259"/>
      <c r="AE265" s="261"/>
      <c r="AF265" s="24"/>
      <c r="AG265" s="24"/>
      <c r="AH265" s="24"/>
      <c r="AI265" s="24"/>
      <c r="AJ265" s="24"/>
      <c r="AK265" s="24"/>
      <c r="AL265" s="259">
        <f t="shared" si="220"/>
        <v>0</v>
      </c>
      <c r="AM265" s="260">
        <f t="shared" si="216"/>
        <v>0</v>
      </c>
      <c r="AN265" s="261">
        <f t="shared" si="217"/>
        <v>0</v>
      </c>
      <c r="BA265" s="259"/>
      <c r="BB265" s="261"/>
      <c r="BC265" s="755"/>
      <c r="BD265" s="259"/>
      <c r="BE265" s="261"/>
      <c r="BF265" s="24"/>
      <c r="BG265" s="259"/>
      <c r="BH265" s="261"/>
      <c r="BI265" s="24"/>
      <c r="BJ265" s="259">
        <f t="shared" si="218"/>
        <v>0</v>
      </c>
      <c r="BK265" s="260">
        <f t="shared" si="218"/>
        <v>0</v>
      </c>
      <c r="BL265" s="261">
        <f t="shared" si="219"/>
        <v>0</v>
      </c>
      <c r="BM265" s="24"/>
      <c r="BN265" s="24"/>
    </row>
    <row r="266" spans="1:66" ht="16.5" thickBot="1">
      <c r="A266" s="20"/>
      <c r="C266" s="2"/>
      <c r="D266" s="2"/>
      <c r="E266" s="24"/>
      <c r="F266" s="2"/>
      <c r="G266" s="2"/>
      <c r="H266" s="24"/>
      <c r="I266" s="2"/>
      <c r="J266" s="2"/>
      <c r="K266" s="24"/>
      <c r="L266" s="2"/>
      <c r="M266" s="2"/>
      <c r="N266" s="24"/>
      <c r="O266" s="2"/>
      <c r="P266" s="2"/>
      <c r="Q266" s="24"/>
      <c r="R266" s="2"/>
      <c r="S266" s="2"/>
      <c r="T266" s="24"/>
      <c r="U266" s="2"/>
      <c r="V266" s="2"/>
      <c r="W266" s="24"/>
      <c r="Y266" s="2"/>
      <c r="Z266" s="2"/>
      <c r="AA266" s="2"/>
      <c r="AB266" s="2"/>
      <c r="AC266" s="24"/>
      <c r="AD266" s="2"/>
      <c r="AE266" s="2"/>
      <c r="AF266" s="24"/>
      <c r="AG266" s="24"/>
      <c r="AH266" s="24"/>
      <c r="AI266" s="24"/>
      <c r="AJ266" s="24"/>
      <c r="AK266" s="24"/>
      <c r="AL266" s="2"/>
      <c r="AM266" s="467"/>
      <c r="AN266" s="2"/>
      <c r="BA266" s="2"/>
      <c r="BB266" s="2"/>
      <c r="BC266" s="618"/>
      <c r="BD266" s="2"/>
      <c r="BE266" s="2"/>
      <c r="BF266" s="24"/>
      <c r="BG266" s="2"/>
      <c r="BH266" s="2"/>
      <c r="BI266" s="24"/>
      <c r="BJ266" s="2"/>
      <c r="BK266" s="721"/>
      <c r="BL266" s="721"/>
      <c r="BM266" s="24"/>
      <c r="BN266" s="24"/>
    </row>
    <row r="267" spans="1:66">
      <c r="A267" s="87"/>
      <c r="B267" s="84" t="s">
        <v>19</v>
      </c>
      <c r="C267" s="254"/>
      <c r="D267" s="255"/>
      <c r="E267" s="24"/>
      <c r="F267" s="254"/>
      <c r="G267" s="256"/>
      <c r="H267" s="24"/>
      <c r="I267" s="254"/>
      <c r="J267" s="256"/>
      <c r="K267" s="24"/>
      <c r="L267" s="254"/>
      <c r="M267" s="256"/>
      <c r="N267" s="24"/>
      <c r="O267" s="254"/>
      <c r="P267" s="256"/>
      <c r="Q267" s="24"/>
      <c r="R267" s="254"/>
      <c r="S267" s="256"/>
      <c r="T267" s="24"/>
      <c r="U267" s="254"/>
      <c r="V267" s="256"/>
      <c r="W267" s="24"/>
      <c r="X267" s="254"/>
      <c r="Y267" s="256"/>
      <c r="Z267" s="133"/>
      <c r="AA267" s="254"/>
      <c r="AB267" s="256"/>
      <c r="AC267" s="24"/>
      <c r="AD267" s="254"/>
      <c r="AE267" s="256"/>
      <c r="AF267" s="24"/>
      <c r="AG267" s="24"/>
      <c r="AH267" s="24"/>
      <c r="AI267" s="24"/>
      <c r="AJ267" s="24"/>
      <c r="AK267" s="24"/>
      <c r="AL267" s="254">
        <f>SUM(C267,F267,I267,L267,O267,R267,U267,X267,AA267,AD267)</f>
        <v>0</v>
      </c>
      <c r="AM267" s="255">
        <f t="shared" ref="AM267:AM269" si="221">SUM(D267,G267,J267,M267,P267,S267,V267,Y267,AB267,AE267)</f>
        <v>0</v>
      </c>
      <c r="AN267" s="256">
        <f t="shared" ref="AN267:AN269" si="222">SUM(AL267:AM267)</f>
        <v>0</v>
      </c>
      <c r="BA267" s="254"/>
      <c r="BB267" s="256"/>
      <c r="BC267" s="755"/>
      <c r="BD267" s="254"/>
      <c r="BE267" s="256"/>
      <c r="BF267" s="24"/>
      <c r="BG267" s="254"/>
      <c r="BH267" s="256"/>
      <c r="BI267" s="24"/>
      <c r="BJ267" s="254">
        <f t="shared" ref="BJ267:BK269" si="223">SUM(AF267,AI267,AL267,AO267,AR267,AU267,AX267,BA267,BD267,BG267)</f>
        <v>0</v>
      </c>
      <c r="BK267" s="255">
        <f t="shared" si="223"/>
        <v>0</v>
      </c>
      <c r="BL267" s="256">
        <f t="shared" ref="BL267:BL269" si="224">SUM(BJ267:BK267)</f>
        <v>0</v>
      </c>
      <c r="BM267" s="24"/>
      <c r="BN267" s="24"/>
    </row>
    <row r="268" spans="1:66">
      <c r="A268" s="82"/>
      <c r="B268" s="85" t="s">
        <v>21</v>
      </c>
      <c r="C268" s="257"/>
      <c r="D268" s="15"/>
      <c r="E268" s="24"/>
      <c r="F268" s="257"/>
      <c r="G268" s="258"/>
      <c r="H268" s="24"/>
      <c r="I268" s="257"/>
      <c r="J268" s="258"/>
      <c r="K268" s="24"/>
      <c r="L268" s="257"/>
      <c r="M268" s="258"/>
      <c r="N268" s="24"/>
      <c r="O268" s="257"/>
      <c r="P268" s="258"/>
      <c r="Q268" s="24"/>
      <c r="R268" s="257"/>
      <c r="S268" s="258"/>
      <c r="T268" s="24"/>
      <c r="U268" s="257"/>
      <c r="V268" s="258"/>
      <c r="W268" s="24"/>
      <c r="X268" s="257"/>
      <c r="Y268" s="258"/>
      <c r="Z268" s="395"/>
      <c r="AA268" s="257"/>
      <c r="AB268" s="258"/>
      <c r="AC268" s="24"/>
      <c r="AD268" s="257"/>
      <c r="AE268" s="258"/>
      <c r="AF268" s="24"/>
      <c r="AG268" s="24"/>
      <c r="AH268" s="24"/>
      <c r="AI268" s="24"/>
      <c r="AJ268" s="24"/>
      <c r="AK268" s="24"/>
      <c r="AL268" s="257">
        <f t="shared" ref="AL268:AL269" si="225">SUM(C268,F268,I268,L268,O268,R268,U268,X268,AA268,AD268)</f>
        <v>0</v>
      </c>
      <c r="AM268" s="15">
        <f t="shared" si="221"/>
        <v>0</v>
      </c>
      <c r="AN268" s="258">
        <f t="shared" si="222"/>
        <v>0</v>
      </c>
      <c r="BA268" s="257"/>
      <c r="BB268" s="258"/>
      <c r="BC268" s="618"/>
      <c r="BD268" s="257"/>
      <c r="BE268" s="258"/>
      <c r="BF268" s="24"/>
      <c r="BG268" s="257"/>
      <c r="BH268" s="258"/>
      <c r="BI268" s="24"/>
      <c r="BJ268" s="257">
        <f t="shared" si="223"/>
        <v>0</v>
      </c>
      <c r="BK268" s="15">
        <f t="shared" si="223"/>
        <v>0</v>
      </c>
      <c r="BL268" s="258">
        <f t="shared" si="224"/>
        <v>0</v>
      </c>
      <c r="BM268" s="24"/>
      <c r="BN268" s="24"/>
    </row>
    <row r="269" spans="1:66" ht="16.5" thickBot="1">
      <c r="A269" s="83"/>
      <c r="B269" s="86" t="s">
        <v>22</v>
      </c>
      <c r="C269" s="259"/>
      <c r="D269" s="260"/>
      <c r="E269" s="24"/>
      <c r="F269" s="259"/>
      <c r="G269" s="261"/>
      <c r="H269" s="24"/>
      <c r="I269" s="259"/>
      <c r="J269" s="261"/>
      <c r="K269" s="24"/>
      <c r="L269" s="259"/>
      <c r="M269" s="261"/>
      <c r="N269" s="24"/>
      <c r="O269" s="259"/>
      <c r="P269" s="261"/>
      <c r="Q269" s="24"/>
      <c r="R269" s="259"/>
      <c r="S269" s="261"/>
      <c r="T269" s="24"/>
      <c r="U269" s="259"/>
      <c r="V269" s="261"/>
      <c r="W269" s="24"/>
      <c r="X269" s="259"/>
      <c r="Y269" s="261"/>
      <c r="Z269" s="396"/>
      <c r="AA269" s="259"/>
      <c r="AB269" s="261"/>
      <c r="AC269" s="24"/>
      <c r="AD269" s="259"/>
      <c r="AE269" s="261"/>
      <c r="AF269" s="24"/>
      <c r="AG269" s="24"/>
      <c r="AH269" s="24"/>
      <c r="AI269" s="24"/>
      <c r="AJ269" s="24"/>
      <c r="AK269" s="24"/>
      <c r="AL269" s="259">
        <f t="shared" si="225"/>
        <v>0</v>
      </c>
      <c r="AM269" s="260">
        <f t="shared" si="221"/>
        <v>0</v>
      </c>
      <c r="AN269" s="261">
        <f t="shared" si="222"/>
        <v>0</v>
      </c>
      <c r="BA269" s="259"/>
      <c r="BB269" s="261"/>
      <c r="BC269" s="755"/>
      <c r="BD269" s="259"/>
      <c r="BE269" s="261"/>
      <c r="BF269" s="24"/>
      <c r="BG269" s="259"/>
      <c r="BH269" s="261"/>
      <c r="BI269" s="24"/>
      <c r="BJ269" s="259">
        <f t="shared" si="223"/>
        <v>0</v>
      </c>
      <c r="BK269" s="260">
        <f t="shared" si="223"/>
        <v>0</v>
      </c>
      <c r="BL269" s="261">
        <f t="shared" si="224"/>
        <v>0</v>
      </c>
      <c r="BM269" s="24"/>
      <c r="BN269" s="24"/>
    </row>
    <row r="270" spans="1:66" ht="16.5" thickBot="1">
      <c r="A270" s="20"/>
      <c r="C270" s="2"/>
      <c r="D270" s="2"/>
      <c r="E270" s="24"/>
      <c r="F270" s="2"/>
      <c r="G270" s="2"/>
      <c r="H270" s="24"/>
      <c r="I270" s="2"/>
      <c r="J270" s="2"/>
      <c r="K270" s="24"/>
      <c r="L270" s="2"/>
      <c r="M270" s="2"/>
      <c r="N270" s="24"/>
      <c r="O270" s="2"/>
      <c r="P270" s="2"/>
      <c r="Q270" s="24"/>
      <c r="R270" s="2"/>
      <c r="S270" s="2"/>
      <c r="T270" s="24"/>
      <c r="U270" s="2"/>
      <c r="V270" s="2"/>
      <c r="W270" s="24"/>
      <c r="Y270" s="2"/>
      <c r="Z270" s="2"/>
      <c r="AA270" s="2"/>
      <c r="AB270" s="2"/>
      <c r="AC270" s="24"/>
      <c r="AD270" s="2"/>
      <c r="AE270" s="2"/>
      <c r="AF270" s="24"/>
      <c r="AG270" s="24"/>
      <c r="AH270" s="24"/>
      <c r="AI270" s="24"/>
      <c r="AJ270" s="24"/>
      <c r="AK270" s="24"/>
      <c r="AL270" s="2"/>
      <c r="AM270" s="467"/>
      <c r="AN270" s="2"/>
      <c r="BA270" s="2"/>
      <c r="BB270" s="2"/>
      <c r="BC270" s="2"/>
      <c r="BD270" s="2"/>
      <c r="BE270" s="2"/>
      <c r="BF270" s="24"/>
      <c r="BG270" s="2"/>
      <c r="BH270" s="2"/>
      <c r="BI270" s="24"/>
      <c r="BJ270" s="2"/>
      <c r="BK270" s="721"/>
      <c r="BL270" s="721"/>
      <c r="BM270" s="24"/>
      <c r="BN270" s="24"/>
    </row>
    <row r="271" spans="1:66">
      <c r="A271" s="87"/>
      <c r="B271" s="84" t="s">
        <v>19</v>
      </c>
      <c r="C271" s="254"/>
      <c r="D271" s="255"/>
      <c r="E271" s="24"/>
      <c r="F271" s="254"/>
      <c r="G271" s="256"/>
      <c r="H271" s="24"/>
      <c r="I271" s="254"/>
      <c r="J271" s="256"/>
      <c r="K271" s="24"/>
      <c r="L271" s="254"/>
      <c r="M271" s="256"/>
      <c r="N271" s="24"/>
      <c r="O271" s="254"/>
      <c r="P271" s="256"/>
      <c r="Q271" s="24"/>
      <c r="R271" s="254"/>
      <c r="S271" s="256"/>
      <c r="T271" s="24"/>
      <c r="U271" s="254"/>
      <c r="V271" s="256"/>
      <c r="W271" s="24"/>
      <c r="X271" s="254"/>
      <c r="Y271" s="256"/>
      <c r="Z271" s="133"/>
      <c r="AA271" s="254"/>
      <c r="AB271" s="256"/>
      <c r="AC271" s="24"/>
      <c r="AD271" s="254"/>
      <c r="AE271" s="256"/>
      <c r="AF271" s="24"/>
      <c r="AG271" s="24"/>
      <c r="AH271" s="24"/>
      <c r="AI271" s="24"/>
      <c r="AJ271" s="24"/>
      <c r="AK271" s="24"/>
      <c r="AL271" s="254">
        <f t="shared" ref="AL271:AL273" si="226">C271+F271+I271</f>
        <v>0</v>
      </c>
      <c r="AM271" s="255">
        <f t="shared" ref="AM271:AM273" si="227">SUM(D271,G271,J271,M271,P271,S271,V271,Y271,AB271,AE271)</f>
        <v>0</v>
      </c>
      <c r="AN271" s="256">
        <f t="shared" ref="AN271:AN273" si="228">SUM(AL271:AM271)</f>
        <v>0</v>
      </c>
      <c r="BA271" s="254"/>
      <c r="BB271" s="256"/>
      <c r="BC271" s="755"/>
      <c r="BD271" s="254"/>
      <c r="BE271" s="256"/>
      <c r="BF271" s="24"/>
      <c r="BG271" s="254"/>
      <c r="BH271" s="256"/>
      <c r="BI271" s="24"/>
      <c r="BJ271" s="254">
        <f>AF271+AI271+AL271</f>
        <v>0</v>
      </c>
      <c r="BK271" s="255">
        <f>SUM(AG271,AJ271,AM271,AP271,AS271,AV271,AY271,BB271,BE271,BH271)</f>
        <v>0</v>
      </c>
      <c r="BL271" s="256">
        <f t="shared" ref="BL271:BL273" si="229">SUM(BJ271:BK271)</f>
        <v>0</v>
      </c>
      <c r="BM271" s="24"/>
      <c r="BN271" s="24"/>
    </row>
    <row r="272" spans="1:66">
      <c r="A272" s="82"/>
      <c r="B272" s="85" t="s">
        <v>21</v>
      </c>
      <c r="C272" s="257"/>
      <c r="D272" s="15"/>
      <c r="E272" s="24"/>
      <c r="F272" s="257"/>
      <c r="G272" s="258"/>
      <c r="H272" s="24"/>
      <c r="I272" s="257"/>
      <c r="J272" s="258"/>
      <c r="K272" s="24"/>
      <c r="L272" s="257"/>
      <c r="M272" s="258"/>
      <c r="N272" s="24"/>
      <c r="O272" s="257"/>
      <c r="P272" s="258"/>
      <c r="Q272" s="24"/>
      <c r="R272" s="257"/>
      <c r="S272" s="258"/>
      <c r="T272" s="24"/>
      <c r="U272" s="257"/>
      <c r="V272" s="258"/>
      <c r="W272" s="24"/>
      <c r="X272" s="257"/>
      <c r="Y272" s="258"/>
      <c r="Z272" s="395"/>
      <c r="AA272" s="257"/>
      <c r="AB272" s="258"/>
      <c r="AC272" s="24"/>
      <c r="AD272" s="257"/>
      <c r="AE272" s="258"/>
      <c r="AF272" s="24"/>
      <c r="AG272" s="24"/>
      <c r="AH272" s="24"/>
      <c r="AI272" s="24"/>
      <c r="AJ272" s="24"/>
      <c r="AK272" s="24"/>
      <c r="AL272" s="257">
        <f t="shared" si="226"/>
        <v>0</v>
      </c>
      <c r="AM272" s="15">
        <f t="shared" si="227"/>
        <v>0</v>
      </c>
      <c r="AN272" s="258">
        <f t="shared" si="228"/>
        <v>0</v>
      </c>
      <c r="BA272" s="257"/>
      <c r="BB272" s="258"/>
      <c r="BC272" s="755"/>
      <c r="BD272" s="257"/>
      <c r="BE272" s="258"/>
      <c r="BF272" s="24"/>
      <c r="BG272" s="257"/>
      <c r="BH272" s="258"/>
      <c r="BI272" s="24"/>
      <c r="BJ272" s="257">
        <f>AF272+AI272+AL272</f>
        <v>0</v>
      </c>
      <c r="BK272" s="15">
        <f>SUM(AG272,AJ272,AM272,AP272,AS272,AV272,AY272,BB272,BE272,BH272)</f>
        <v>0</v>
      </c>
      <c r="BL272" s="258">
        <f t="shared" si="229"/>
        <v>0</v>
      </c>
      <c r="BM272" s="24"/>
      <c r="BN272" s="24"/>
    </row>
    <row r="273" spans="1:66" ht="16.5" thickBot="1">
      <c r="A273" s="83"/>
      <c r="B273" s="86" t="s">
        <v>22</v>
      </c>
      <c r="C273" s="259"/>
      <c r="D273" s="260"/>
      <c r="E273" s="24"/>
      <c r="F273" s="259"/>
      <c r="G273" s="261"/>
      <c r="H273" s="24"/>
      <c r="I273" s="259"/>
      <c r="J273" s="261"/>
      <c r="K273" s="24"/>
      <c r="L273" s="259"/>
      <c r="M273" s="261"/>
      <c r="N273" s="24"/>
      <c r="O273" s="259"/>
      <c r="P273" s="261"/>
      <c r="Q273" s="24"/>
      <c r="R273" s="259"/>
      <c r="S273" s="261"/>
      <c r="T273" s="24"/>
      <c r="U273" s="259"/>
      <c r="V273" s="261"/>
      <c r="W273" s="24"/>
      <c r="X273" s="259"/>
      <c r="Y273" s="261"/>
      <c r="Z273" s="396"/>
      <c r="AA273" s="259"/>
      <c r="AB273" s="261"/>
      <c r="AC273" s="24"/>
      <c r="AD273" s="259"/>
      <c r="AE273" s="261"/>
      <c r="AF273" s="24"/>
      <c r="AG273" s="24"/>
      <c r="AH273" s="24"/>
      <c r="AI273" s="24"/>
      <c r="AJ273" s="24"/>
      <c r="AK273" s="24"/>
      <c r="AL273" s="259">
        <f t="shared" si="226"/>
        <v>0</v>
      </c>
      <c r="AM273" s="260">
        <f t="shared" si="227"/>
        <v>0</v>
      </c>
      <c r="AN273" s="261">
        <f t="shared" si="228"/>
        <v>0</v>
      </c>
      <c r="BA273" s="259"/>
      <c r="BB273" s="261"/>
      <c r="BC273" s="755"/>
      <c r="BD273" s="259"/>
      <c r="BE273" s="261"/>
      <c r="BF273" s="24"/>
      <c r="BG273" s="259"/>
      <c r="BH273" s="261"/>
      <c r="BI273" s="24"/>
      <c r="BJ273" s="259">
        <f>AF273+AI273+AL273</f>
        <v>0</v>
      </c>
      <c r="BK273" s="260">
        <f>SUM(AG273,AJ273,AM273,AP273,AS273,AV273,AY273,BB273,BE273,BH273)</f>
        <v>0</v>
      </c>
      <c r="BL273" s="261">
        <f t="shared" si="229"/>
        <v>0</v>
      </c>
      <c r="BM273" s="24"/>
      <c r="BN273" s="24"/>
    </row>
    <row r="274" spans="1:66" ht="16.5" thickBot="1">
      <c r="A274" s="20"/>
      <c r="C274" s="2"/>
      <c r="D274" s="2"/>
      <c r="E274" s="24"/>
      <c r="F274" s="2"/>
      <c r="G274" s="2"/>
      <c r="H274" s="24"/>
      <c r="I274" s="2"/>
      <c r="J274" s="2"/>
      <c r="K274" s="24"/>
      <c r="L274" s="2"/>
      <c r="M274" s="2"/>
      <c r="N274" s="24"/>
      <c r="O274" s="2"/>
      <c r="P274" s="2"/>
      <c r="Q274" s="24"/>
      <c r="R274" s="2"/>
      <c r="S274" s="2"/>
      <c r="T274" s="24"/>
      <c r="U274" s="2"/>
      <c r="V274" s="2"/>
      <c r="W274" s="24"/>
      <c r="Y274" s="2"/>
      <c r="Z274" s="2"/>
      <c r="AA274" s="2"/>
      <c r="AB274" s="2"/>
      <c r="AC274" s="24"/>
      <c r="AD274" s="2"/>
      <c r="AE274" s="2"/>
      <c r="AF274" s="24"/>
      <c r="AG274" s="24"/>
      <c r="AH274" s="24"/>
      <c r="AI274" s="24"/>
      <c r="AJ274" s="24"/>
      <c r="AK274" s="24"/>
      <c r="AL274" s="2"/>
      <c r="AM274" s="467"/>
      <c r="AN274" s="2"/>
      <c r="BA274" s="2"/>
      <c r="BB274" s="2"/>
      <c r="BC274" s="618"/>
      <c r="BD274" s="2"/>
      <c r="BE274" s="2"/>
      <c r="BF274" s="24"/>
      <c r="BG274" s="2"/>
      <c r="BH274" s="2"/>
      <c r="BI274" s="24"/>
      <c r="BJ274" s="2"/>
      <c r="BK274" s="721"/>
      <c r="BL274" s="721"/>
      <c r="BM274" s="24"/>
      <c r="BN274" s="24"/>
    </row>
    <row r="275" spans="1:66">
      <c r="A275" s="81"/>
      <c r="B275" s="84" t="s">
        <v>19</v>
      </c>
      <c r="C275" s="254"/>
      <c r="D275" s="255"/>
      <c r="E275" s="24"/>
      <c r="F275" s="254"/>
      <c r="G275" s="256"/>
      <c r="H275" s="24"/>
      <c r="I275" s="254"/>
      <c r="J275" s="256"/>
      <c r="K275" s="24"/>
      <c r="L275" s="254"/>
      <c r="M275" s="256"/>
      <c r="N275" s="24"/>
      <c r="O275" s="254"/>
      <c r="P275" s="256"/>
      <c r="Q275" s="24"/>
      <c r="R275" s="254"/>
      <c r="S275" s="256"/>
      <c r="T275" s="24"/>
      <c r="U275" s="254"/>
      <c r="V275" s="256"/>
      <c r="W275" s="24"/>
      <c r="X275" s="254"/>
      <c r="Y275" s="256"/>
      <c r="Z275" s="133"/>
      <c r="AA275" s="254"/>
      <c r="AB275" s="256"/>
      <c r="AC275" s="24"/>
      <c r="AD275" s="254"/>
      <c r="AE275" s="256"/>
      <c r="AF275" s="24"/>
      <c r="AG275" s="24"/>
      <c r="AH275" s="24"/>
      <c r="AI275" s="24"/>
      <c r="AJ275" s="24"/>
      <c r="AK275" s="24"/>
      <c r="AL275" s="254">
        <f t="shared" ref="AL275:AL277" si="230">C275+F275+I275</f>
        <v>0</v>
      </c>
      <c r="AM275" s="255">
        <f t="shared" ref="AM275:AM277" si="231">SUM(D275,G275,J275,M275,P275,S275,V275,Y275,AB275,AE275)</f>
        <v>0</v>
      </c>
      <c r="AN275" s="256">
        <f t="shared" ref="AN275:AN277" si="232">SUM(AL275:AM275)</f>
        <v>0</v>
      </c>
      <c r="BA275" s="254"/>
      <c r="BB275" s="256"/>
      <c r="BC275" s="755"/>
      <c r="BD275" s="254"/>
      <c r="BE275" s="256"/>
      <c r="BF275" s="24"/>
      <c r="BG275" s="254"/>
      <c r="BH275" s="256"/>
      <c r="BI275" s="24"/>
      <c r="BJ275" s="254">
        <f>AF275+AI275+AL275</f>
        <v>0</v>
      </c>
      <c r="BK275" s="255">
        <f>SUM(AG275,AJ275,AM275,AP275,AS275,AV275,AY275,BB275,BE275,BH275)</f>
        <v>0</v>
      </c>
      <c r="BL275" s="256">
        <f t="shared" ref="BL275:BL277" si="233">SUM(BJ275:BK275)</f>
        <v>0</v>
      </c>
      <c r="BM275" s="24"/>
      <c r="BN275" s="24"/>
    </row>
    <row r="276" spans="1:66">
      <c r="A276" s="82"/>
      <c r="B276" s="85" t="s">
        <v>21</v>
      </c>
      <c r="C276" s="257"/>
      <c r="D276" s="15"/>
      <c r="E276" s="24"/>
      <c r="F276" s="257"/>
      <c r="G276" s="258"/>
      <c r="H276" s="24"/>
      <c r="I276" s="257"/>
      <c r="J276" s="258"/>
      <c r="K276" s="24"/>
      <c r="L276" s="257"/>
      <c r="M276" s="258"/>
      <c r="N276" s="24"/>
      <c r="O276" s="257"/>
      <c r="P276" s="258"/>
      <c r="Q276" s="24"/>
      <c r="R276" s="257"/>
      <c r="S276" s="258"/>
      <c r="T276" s="24"/>
      <c r="U276" s="257"/>
      <c r="V276" s="258"/>
      <c r="W276" s="24"/>
      <c r="X276" s="257"/>
      <c r="Y276" s="258"/>
      <c r="Z276" s="395"/>
      <c r="AA276" s="257"/>
      <c r="AB276" s="258"/>
      <c r="AC276" s="24"/>
      <c r="AD276" s="257"/>
      <c r="AE276" s="258"/>
      <c r="AF276" s="24"/>
      <c r="AG276" s="24"/>
      <c r="AH276" s="24"/>
      <c r="AI276" s="24"/>
      <c r="AJ276" s="24"/>
      <c r="AK276" s="24"/>
      <c r="AL276" s="257">
        <f t="shared" si="230"/>
        <v>0</v>
      </c>
      <c r="AM276" s="15">
        <f t="shared" si="231"/>
        <v>0</v>
      </c>
      <c r="AN276" s="258">
        <f t="shared" si="232"/>
        <v>0</v>
      </c>
      <c r="BA276" s="257"/>
      <c r="BB276" s="258"/>
      <c r="BC276" s="755"/>
      <c r="BD276" s="257"/>
      <c r="BE276" s="258"/>
      <c r="BF276" s="24"/>
      <c r="BG276" s="257"/>
      <c r="BH276" s="258"/>
      <c r="BI276" s="24"/>
      <c r="BJ276" s="257">
        <f>AF276+AI276+AL276</f>
        <v>0</v>
      </c>
      <c r="BK276" s="15">
        <f>SUM(AG276,AJ276,AM276,AP276,AS276,AV276,AY276,BB276,BE276,BH276)</f>
        <v>0</v>
      </c>
      <c r="BL276" s="258">
        <f t="shared" si="233"/>
        <v>0</v>
      </c>
      <c r="BM276" s="24"/>
      <c r="BN276" s="24"/>
    </row>
    <row r="277" spans="1:66" ht="16.5" thickBot="1">
      <c r="A277" s="83"/>
      <c r="B277" s="86" t="s">
        <v>22</v>
      </c>
      <c r="C277" s="259"/>
      <c r="D277" s="260"/>
      <c r="E277" s="24"/>
      <c r="F277" s="259"/>
      <c r="G277" s="261"/>
      <c r="H277" s="24"/>
      <c r="I277" s="259"/>
      <c r="J277" s="261"/>
      <c r="K277" s="24"/>
      <c r="L277" s="259"/>
      <c r="M277" s="261"/>
      <c r="N277" s="24"/>
      <c r="O277" s="259"/>
      <c r="P277" s="261"/>
      <c r="Q277" s="24"/>
      <c r="R277" s="259"/>
      <c r="S277" s="261"/>
      <c r="T277" s="24"/>
      <c r="U277" s="259"/>
      <c r="V277" s="261"/>
      <c r="W277" s="24"/>
      <c r="X277" s="259"/>
      <c r="Y277" s="261"/>
      <c r="Z277" s="396"/>
      <c r="AA277" s="259"/>
      <c r="AB277" s="261"/>
      <c r="AC277" s="24"/>
      <c r="AD277" s="259"/>
      <c r="AE277" s="261"/>
      <c r="AF277" s="24"/>
      <c r="AG277" s="24"/>
      <c r="AH277" s="24"/>
      <c r="AI277" s="24"/>
      <c r="AJ277" s="24"/>
      <c r="AK277" s="24"/>
      <c r="AL277" s="259">
        <f t="shared" si="230"/>
        <v>0</v>
      </c>
      <c r="AM277" s="260">
        <f t="shared" si="231"/>
        <v>0</v>
      </c>
      <c r="AN277" s="261">
        <f t="shared" si="232"/>
        <v>0</v>
      </c>
      <c r="BA277" s="259"/>
      <c r="BB277" s="261"/>
      <c r="BC277" s="618"/>
      <c r="BD277" s="259"/>
      <c r="BE277" s="261"/>
      <c r="BF277" s="24"/>
      <c r="BG277" s="259"/>
      <c r="BH277" s="261"/>
      <c r="BI277" s="24"/>
      <c r="BJ277" s="259">
        <f>AF277+AI277+AL277</f>
        <v>0</v>
      </c>
      <c r="BK277" s="260">
        <f>SUM(AG277,AJ277,AM277,AP277,AS277,AV277,AY277,BB277,BE277,BH277)</f>
        <v>0</v>
      </c>
      <c r="BL277" s="261">
        <f t="shared" si="233"/>
        <v>0</v>
      </c>
      <c r="BM277" s="24"/>
      <c r="BN277" s="24"/>
    </row>
    <row r="278" spans="1:66" ht="16.5" thickBot="1">
      <c r="A278" s="20"/>
      <c r="C278" s="2"/>
      <c r="D278" s="2"/>
      <c r="E278" s="24"/>
      <c r="F278" s="2"/>
      <c r="G278" s="2"/>
      <c r="H278" s="24"/>
      <c r="I278" s="2"/>
      <c r="J278" s="2"/>
      <c r="K278" s="24"/>
      <c r="L278" s="2"/>
      <c r="M278" s="2"/>
      <c r="N278" s="24"/>
      <c r="O278" s="2"/>
      <c r="P278" s="2"/>
      <c r="Q278" s="24"/>
      <c r="R278" s="2"/>
      <c r="S278" s="2"/>
      <c r="T278" s="24"/>
      <c r="U278" s="2"/>
      <c r="V278" s="2"/>
      <c r="W278" s="24"/>
      <c r="Y278" s="2"/>
      <c r="Z278" s="2"/>
      <c r="AA278" s="2"/>
      <c r="AB278" s="2"/>
      <c r="AC278" s="24"/>
      <c r="AD278" s="2"/>
      <c r="AE278" s="2"/>
      <c r="AF278" s="24"/>
      <c r="AG278" s="24"/>
      <c r="AH278" s="24"/>
      <c r="AI278" s="24"/>
      <c r="AJ278" s="24"/>
      <c r="AK278" s="24"/>
      <c r="AL278" s="2"/>
      <c r="AM278" s="467"/>
      <c r="AN278" s="2"/>
      <c r="BA278" s="2"/>
      <c r="BB278" s="2"/>
      <c r="BC278" s="618"/>
      <c r="BD278" s="2"/>
      <c r="BE278" s="2"/>
      <c r="BF278" s="24"/>
      <c r="BG278" s="2"/>
      <c r="BH278" s="2"/>
      <c r="BI278" s="24"/>
      <c r="BJ278" s="2"/>
      <c r="BK278" s="721"/>
      <c r="BL278" s="721"/>
      <c r="BM278" s="24"/>
      <c r="BN278" s="24"/>
    </row>
    <row r="279" spans="1:66">
      <c r="A279" s="87"/>
      <c r="B279" s="84" t="s">
        <v>19</v>
      </c>
      <c r="C279" s="278">
        <f t="shared" ref="C279:AE281" si="234">SUM(C243,C247,C251,C255,C259,C263,C267)</f>
        <v>3</v>
      </c>
      <c r="D279" s="256">
        <f t="shared" si="234"/>
        <v>0</v>
      </c>
      <c r="E279" s="697">
        <f t="shared" si="234"/>
        <v>0</v>
      </c>
      <c r="F279" s="254">
        <f t="shared" si="234"/>
        <v>5</v>
      </c>
      <c r="G279" s="256">
        <f t="shared" si="234"/>
        <v>0</v>
      </c>
      <c r="H279" s="697">
        <f t="shared" si="234"/>
        <v>0</v>
      </c>
      <c r="I279" s="254">
        <f t="shared" si="234"/>
        <v>0</v>
      </c>
      <c r="J279" s="256">
        <f t="shared" si="234"/>
        <v>0</v>
      </c>
      <c r="K279" s="697">
        <f t="shared" si="234"/>
        <v>0</v>
      </c>
      <c r="L279" s="254">
        <f t="shared" si="234"/>
        <v>0</v>
      </c>
      <c r="M279" s="256">
        <f t="shared" si="234"/>
        <v>0</v>
      </c>
      <c r="N279" s="697">
        <f t="shared" si="234"/>
        <v>0</v>
      </c>
      <c r="O279" s="254">
        <f t="shared" si="234"/>
        <v>0</v>
      </c>
      <c r="P279" s="256">
        <f t="shared" si="234"/>
        <v>0</v>
      </c>
      <c r="Q279" s="697">
        <f t="shared" si="234"/>
        <v>0</v>
      </c>
      <c r="R279" s="254">
        <f t="shared" si="234"/>
        <v>0</v>
      </c>
      <c r="S279" s="256">
        <f t="shared" si="234"/>
        <v>0</v>
      </c>
      <c r="T279" s="697">
        <f t="shared" si="234"/>
        <v>0</v>
      </c>
      <c r="U279" s="254">
        <f t="shared" si="234"/>
        <v>0</v>
      </c>
      <c r="V279" s="256">
        <f t="shared" si="234"/>
        <v>0</v>
      </c>
      <c r="W279" s="133">
        <f t="shared" si="234"/>
        <v>0</v>
      </c>
      <c r="X279" s="254">
        <f t="shared" si="234"/>
        <v>0</v>
      </c>
      <c r="Y279" s="256">
        <f t="shared" si="234"/>
        <v>0</v>
      </c>
      <c r="Z279" s="133">
        <f t="shared" si="234"/>
        <v>0</v>
      </c>
      <c r="AA279" s="254">
        <f t="shared" si="234"/>
        <v>0</v>
      </c>
      <c r="AB279" s="256">
        <f t="shared" si="234"/>
        <v>0</v>
      </c>
      <c r="AC279" s="133">
        <f t="shared" si="234"/>
        <v>0</v>
      </c>
      <c r="AD279" s="254">
        <f t="shared" si="234"/>
        <v>0</v>
      </c>
      <c r="AE279" s="256">
        <f t="shared" si="234"/>
        <v>0</v>
      </c>
      <c r="AF279" s="24"/>
      <c r="AG279" s="24"/>
      <c r="AH279" s="24"/>
      <c r="AI279" s="24"/>
      <c r="AJ279" s="24"/>
      <c r="AK279" s="24"/>
      <c r="AL279" s="254">
        <f t="shared" ref="AL279:AM281" si="235">SUM(C279,F279,I279,L279,O279,R279,U279,X279,AA279,AD279)</f>
        <v>8</v>
      </c>
      <c r="AM279" s="255">
        <f t="shared" si="235"/>
        <v>0</v>
      </c>
      <c r="AN279" s="256">
        <f t="shared" ref="AN279:AN281" si="236">SUM(AL279:AM279)</f>
        <v>8</v>
      </c>
      <c r="BA279" s="254">
        <f t="shared" ref="BA279:BH281" si="237">SUM(BA243,BA247,BA251,BA255,BA259,BA263,BA267)</f>
        <v>0</v>
      </c>
      <c r="BB279" s="256">
        <f t="shared" si="237"/>
        <v>0</v>
      </c>
      <c r="BC279" s="697"/>
      <c r="BD279" s="254">
        <f t="shared" si="237"/>
        <v>0</v>
      </c>
      <c r="BE279" s="256">
        <f t="shared" si="237"/>
        <v>0</v>
      </c>
      <c r="BF279" s="697">
        <f t="shared" si="237"/>
        <v>0</v>
      </c>
      <c r="BG279" s="254">
        <f t="shared" si="237"/>
        <v>0</v>
      </c>
      <c r="BH279" s="256">
        <f t="shared" si="237"/>
        <v>0</v>
      </c>
      <c r="BI279" s="24"/>
      <c r="BJ279" s="254">
        <f t="shared" ref="BJ279:BK281" si="238">SUM(AF279,AI279,AL279,AO279,AR279,AU279,AX279,BA279,BD279,BG279)</f>
        <v>8</v>
      </c>
      <c r="BK279" s="255">
        <f t="shared" si="238"/>
        <v>0</v>
      </c>
      <c r="BL279" s="256">
        <f t="shared" ref="BL279:BL281" si="239">SUM(BJ279:BK279)</f>
        <v>8</v>
      </c>
      <c r="BM279" s="24"/>
      <c r="BN279" s="24"/>
    </row>
    <row r="280" spans="1:66">
      <c r="A280" s="88" t="s">
        <v>9</v>
      </c>
      <c r="B280" s="85" t="s">
        <v>21</v>
      </c>
      <c r="C280" s="280">
        <f t="shared" si="234"/>
        <v>2</v>
      </c>
      <c r="D280" s="258">
        <f t="shared" si="234"/>
        <v>0</v>
      </c>
      <c r="E280" s="697">
        <f t="shared" si="234"/>
        <v>0</v>
      </c>
      <c r="F280" s="257">
        <f t="shared" si="234"/>
        <v>4</v>
      </c>
      <c r="G280" s="258">
        <f t="shared" si="234"/>
        <v>0</v>
      </c>
      <c r="H280" s="697">
        <f t="shared" si="234"/>
        <v>0</v>
      </c>
      <c r="I280" s="257">
        <f t="shared" si="234"/>
        <v>0</v>
      </c>
      <c r="J280" s="258">
        <f t="shared" si="234"/>
        <v>0</v>
      </c>
      <c r="K280" s="697">
        <f t="shared" si="234"/>
        <v>0</v>
      </c>
      <c r="L280" s="257">
        <f t="shared" si="234"/>
        <v>0</v>
      </c>
      <c r="M280" s="258">
        <f t="shared" si="234"/>
        <v>0</v>
      </c>
      <c r="N280" s="697">
        <f t="shared" si="234"/>
        <v>0</v>
      </c>
      <c r="O280" s="257">
        <f t="shared" si="234"/>
        <v>0</v>
      </c>
      <c r="P280" s="258">
        <f t="shared" si="234"/>
        <v>0</v>
      </c>
      <c r="Q280" s="697">
        <f t="shared" si="234"/>
        <v>0</v>
      </c>
      <c r="R280" s="257">
        <f t="shared" si="234"/>
        <v>0</v>
      </c>
      <c r="S280" s="258">
        <f t="shared" si="234"/>
        <v>0</v>
      </c>
      <c r="T280" s="697">
        <f t="shared" si="234"/>
        <v>0</v>
      </c>
      <c r="U280" s="257">
        <f t="shared" si="234"/>
        <v>0</v>
      </c>
      <c r="V280" s="258">
        <f t="shared" si="234"/>
        <v>0</v>
      </c>
      <c r="W280" s="395">
        <f t="shared" si="234"/>
        <v>0</v>
      </c>
      <c r="X280" s="257">
        <f t="shared" si="234"/>
        <v>0</v>
      </c>
      <c r="Y280" s="258">
        <f t="shared" si="234"/>
        <v>0</v>
      </c>
      <c r="Z280" s="395">
        <f t="shared" si="234"/>
        <v>0</v>
      </c>
      <c r="AA280" s="257">
        <f t="shared" si="234"/>
        <v>0</v>
      </c>
      <c r="AB280" s="258">
        <f t="shared" si="234"/>
        <v>0</v>
      </c>
      <c r="AC280" s="395">
        <f t="shared" si="234"/>
        <v>0</v>
      </c>
      <c r="AD280" s="257">
        <f t="shared" si="234"/>
        <v>0</v>
      </c>
      <c r="AE280" s="258">
        <f t="shared" si="234"/>
        <v>0</v>
      </c>
      <c r="AF280" s="24"/>
      <c r="AG280" s="24"/>
      <c r="AH280" s="24"/>
      <c r="AI280" s="24"/>
      <c r="AJ280" s="24"/>
      <c r="AK280" s="24"/>
      <c r="AL280" s="257">
        <f t="shared" si="235"/>
        <v>6</v>
      </c>
      <c r="AM280" s="15">
        <f t="shared" si="235"/>
        <v>0</v>
      </c>
      <c r="AN280" s="258">
        <f t="shared" si="236"/>
        <v>6</v>
      </c>
      <c r="BA280" s="257">
        <f t="shared" si="237"/>
        <v>0</v>
      </c>
      <c r="BB280" s="258">
        <f t="shared" si="237"/>
        <v>0</v>
      </c>
      <c r="BC280" s="697"/>
      <c r="BD280" s="257">
        <f t="shared" si="237"/>
        <v>0</v>
      </c>
      <c r="BE280" s="258">
        <f t="shared" si="237"/>
        <v>0</v>
      </c>
      <c r="BF280" s="697">
        <f t="shared" si="237"/>
        <v>0</v>
      </c>
      <c r="BG280" s="257">
        <f t="shared" si="237"/>
        <v>0</v>
      </c>
      <c r="BH280" s="258">
        <f t="shared" si="237"/>
        <v>0</v>
      </c>
      <c r="BI280" s="24"/>
      <c r="BJ280" s="257">
        <f t="shared" si="238"/>
        <v>6</v>
      </c>
      <c r="BK280" s="15">
        <f t="shared" si="238"/>
        <v>0</v>
      </c>
      <c r="BL280" s="258">
        <f t="shared" si="239"/>
        <v>6</v>
      </c>
      <c r="BM280" s="24"/>
      <c r="BN280" s="24"/>
    </row>
    <row r="281" spans="1:66" ht="16.5" thickBot="1">
      <c r="A281" s="83"/>
      <c r="B281" s="86" t="s">
        <v>22</v>
      </c>
      <c r="C281" s="282">
        <f t="shared" si="234"/>
        <v>0</v>
      </c>
      <c r="D281" s="261">
        <f t="shared" si="234"/>
        <v>0</v>
      </c>
      <c r="E281" s="697">
        <f t="shared" si="234"/>
        <v>0</v>
      </c>
      <c r="F281" s="259">
        <f t="shared" si="234"/>
        <v>0</v>
      </c>
      <c r="G281" s="261">
        <f t="shared" si="234"/>
        <v>0</v>
      </c>
      <c r="H281" s="697">
        <f t="shared" si="234"/>
        <v>0</v>
      </c>
      <c r="I281" s="259">
        <f t="shared" si="234"/>
        <v>0</v>
      </c>
      <c r="J281" s="261">
        <f t="shared" si="234"/>
        <v>0</v>
      </c>
      <c r="K281" s="697"/>
      <c r="L281" s="259">
        <f t="shared" si="234"/>
        <v>0</v>
      </c>
      <c r="M281" s="261">
        <f t="shared" si="234"/>
        <v>0</v>
      </c>
      <c r="N281" s="697">
        <f t="shared" si="234"/>
        <v>0</v>
      </c>
      <c r="O281" s="259">
        <f t="shared" si="234"/>
        <v>0</v>
      </c>
      <c r="P281" s="261">
        <f t="shared" si="234"/>
        <v>0</v>
      </c>
      <c r="Q281" s="697">
        <f t="shared" si="234"/>
        <v>0</v>
      </c>
      <c r="R281" s="259">
        <f t="shared" si="234"/>
        <v>0</v>
      </c>
      <c r="S281" s="261">
        <f t="shared" si="234"/>
        <v>0</v>
      </c>
      <c r="T281" s="697"/>
      <c r="U281" s="259">
        <f t="shared" si="234"/>
        <v>0</v>
      </c>
      <c r="V281" s="261">
        <f t="shared" si="234"/>
        <v>0</v>
      </c>
      <c r="W281" s="395">
        <f t="shared" si="234"/>
        <v>0</v>
      </c>
      <c r="X281" s="259">
        <f t="shared" si="234"/>
        <v>0</v>
      </c>
      <c r="Y281" s="261">
        <f t="shared" si="234"/>
        <v>0</v>
      </c>
      <c r="Z281" s="395">
        <f t="shared" si="234"/>
        <v>0</v>
      </c>
      <c r="AA281" s="259">
        <f t="shared" si="234"/>
        <v>0</v>
      </c>
      <c r="AB281" s="261">
        <f t="shared" si="234"/>
        <v>0</v>
      </c>
      <c r="AC281" s="395">
        <f t="shared" si="234"/>
        <v>0</v>
      </c>
      <c r="AD281" s="259">
        <f t="shared" si="234"/>
        <v>0</v>
      </c>
      <c r="AE281" s="261">
        <f t="shared" si="234"/>
        <v>0</v>
      </c>
      <c r="AF281" s="24"/>
      <c r="AG281" s="24"/>
      <c r="AH281" s="24"/>
      <c r="AI281" s="24"/>
      <c r="AJ281" s="24"/>
      <c r="AK281" s="24"/>
      <c r="AL281" s="259">
        <f t="shared" si="235"/>
        <v>0</v>
      </c>
      <c r="AM281" s="260">
        <f t="shared" si="235"/>
        <v>0</v>
      </c>
      <c r="AN281" s="261">
        <f t="shared" si="236"/>
        <v>0</v>
      </c>
      <c r="BA281" s="259">
        <f t="shared" si="237"/>
        <v>0</v>
      </c>
      <c r="BB281" s="261">
        <f t="shared" si="237"/>
        <v>0</v>
      </c>
      <c r="BC281" s="697"/>
      <c r="BD281" s="259">
        <f t="shared" si="237"/>
        <v>0</v>
      </c>
      <c r="BE281" s="261">
        <f t="shared" si="237"/>
        <v>0</v>
      </c>
      <c r="BF281" s="697">
        <f t="shared" si="237"/>
        <v>0</v>
      </c>
      <c r="BG281" s="259">
        <f t="shared" si="237"/>
        <v>0</v>
      </c>
      <c r="BH281" s="261">
        <f t="shared" si="237"/>
        <v>0</v>
      </c>
      <c r="BI281" s="24"/>
      <c r="BJ281" s="259">
        <f t="shared" si="238"/>
        <v>0</v>
      </c>
      <c r="BK281" s="260">
        <f t="shared" si="238"/>
        <v>0</v>
      </c>
      <c r="BL281" s="261">
        <f t="shared" si="239"/>
        <v>0</v>
      </c>
      <c r="BM281" s="24"/>
      <c r="BN281" s="24"/>
    </row>
    <row r="282" spans="1:66">
      <c r="A282" s="89" t="s">
        <v>40</v>
      </c>
      <c r="B282" s="24"/>
      <c r="C282" s="25"/>
      <c r="D282" s="25"/>
      <c r="E282" s="619"/>
      <c r="F282" s="25"/>
      <c r="G282" s="25"/>
      <c r="H282" s="619"/>
      <c r="I282" s="25"/>
      <c r="J282" s="25"/>
      <c r="K282" s="619"/>
      <c r="L282" s="25"/>
      <c r="M282" s="25"/>
      <c r="N282" s="619"/>
      <c r="O282" s="25"/>
      <c r="P282" s="25"/>
      <c r="Q282" s="619"/>
      <c r="R282" s="25"/>
      <c r="S282" s="25"/>
      <c r="T282" s="619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BC282" s="611"/>
      <c r="BF282" s="611"/>
    </row>
    <row r="283" spans="1:66">
      <c r="A283" s="23"/>
      <c r="B283" s="24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</row>
    <row r="284" spans="1:66">
      <c r="A284" s="89" t="s">
        <v>54</v>
      </c>
      <c r="B284" s="24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</row>
    <row r="285" spans="1:66">
      <c r="A285" s="89" t="s">
        <v>363</v>
      </c>
      <c r="B285" s="24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</row>
    <row r="286" spans="1:66">
      <c r="A286" s="23"/>
      <c r="B286" s="24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</row>
    <row r="287" spans="1:66" ht="18.75">
      <c r="A287" s="1130" t="s">
        <v>26</v>
      </c>
      <c r="B287" s="1130"/>
      <c r="C287" s="1130"/>
      <c r="D287" s="1130"/>
      <c r="E287" s="1130"/>
      <c r="F287" s="1130"/>
      <c r="G287" s="1130"/>
      <c r="H287" s="1130"/>
      <c r="I287" s="1130"/>
      <c r="J287" s="1130"/>
      <c r="K287" s="1130"/>
      <c r="L287" s="1130"/>
      <c r="M287" s="1130"/>
      <c r="N287" s="1130"/>
      <c r="O287" s="1130"/>
      <c r="P287" s="1130"/>
      <c r="Q287" s="1130"/>
      <c r="R287" s="1130"/>
      <c r="S287" s="1130"/>
      <c r="T287" s="1130"/>
      <c r="U287" s="1130"/>
      <c r="V287" s="1130"/>
      <c r="W287" s="1130"/>
      <c r="X287" s="1130"/>
      <c r="Y287" s="1130"/>
      <c r="Z287" s="1130"/>
      <c r="AA287" s="1130"/>
      <c r="AB287" s="1130"/>
      <c r="AC287" s="1130"/>
      <c r="AD287" s="1130"/>
      <c r="AE287" s="1130"/>
      <c r="AF287" s="1130"/>
      <c r="AG287" s="1130"/>
      <c r="AH287" s="1130"/>
      <c r="AI287" s="1130"/>
      <c r="AJ287" s="1130"/>
      <c r="AK287" s="1130"/>
      <c r="AL287" s="1130"/>
      <c r="AM287" s="1130"/>
      <c r="AN287" s="1130"/>
    </row>
    <row r="288" spans="1:66" ht="16.5" thickBot="1">
      <c r="A288" s="1112" t="s">
        <v>27</v>
      </c>
      <c r="B288" s="1112"/>
      <c r="C288" s="1112"/>
      <c r="D288" s="1112"/>
      <c r="E288" s="1112"/>
      <c r="F288" s="1112"/>
      <c r="G288" s="1112"/>
      <c r="H288" s="1112"/>
      <c r="I288" s="1112"/>
      <c r="J288" s="1112"/>
      <c r="K288" s="1112"/>
      <c r="L288" s="1112"/>
      <c r="M288" s="1112"/>
      <c r="N288" s="1112"/>
      <c r="O288" s="1112"/>
      <c r="P288" s="1112"/>
      <c r="Q288" s="1112"/>
      <c r="R288" s="1112"/>
      <c r="S288" s="1112"/>
      <c r="T288" s="1112"/>
      <c r="U288" s="1112"/>
      <c r="V288" s="1112"/>
      <c r="W288" s="1112"/>
      <c r="X288" s="1112"/>
      <c r="Y288" s="1112"/>
      <c r="Z288" s="1112"/>
      <c r="AA288" s="1112"/>
      <c r="AB288" s="1112"/>
      <c r="AC288" s="1112"/>
      <c r="AD288" s="1112"/>
      <c r="AE288" s="1112"/>
      <c r="AF288" s="1112"/>
      <c r="AG288" s="1112"/>
      <c r="AH288" s="1112"/>
      <c r="AI288" s="1112"/>
      <c r="AJ288" s="1112"/>
      <c r="AK288" s="1112"/>
      <c r="AL288" s="1112"/>
      <c r="AM288" s="1112"/>
      <c r="AN288" s="1112"/>
    </row>
    <row r="289" spans="1:66" ht="24" thickBot="1">
      <c r="A289" s="1142" t="s">
        <v>53</v>
      </c>
      <c r="B289" s="1143"/>
      <c r="C289" s="1143"/>
      <c r="D289" s="1143"/>
      <c r="E289" s="1143"/>
      <c r="F289" s="1143"/>
      <c r="G289" s="1143"/>
      <c r="H289" s="1143"/>
      <c r="I289" s="1143"/>
      <c r="J289" s="1143"/>
      <c r="K289" s="1143"/>
      <c r="L289" s="1143"/>
      <c r="M289" s="1143"/>
      <c r="N289" s="1143"/>
      <c r="O289" s="1143"/>
      <c r="P289" s="1143"/>
      <c r="Q289" s="1143"/>
      <c r="R289" s="1143"/>
      <c r="S289" s="1143"/>
      <c r="T289" s="1143"/>
      <c r="U289" s="1143"/>
      <c r="V289" s="1143"/>
      <c r="W289" s="1143"/>
      <c r="X289" s="1143"/>
      <c r="Y289" s="1143"/>
      <c r="Z289" s="1143"/>
      <c r="AA289" s="1143"/>
      <c r="AB289" s="1143"/>
      <c r="AC289" s="1143"/>
      <c r="AD289" s="1143"/>
      <c r="AE289" s="1143"/>
      <c r="AF289" s="1143"/>
      <c r="AG289" s="1143"/>
      <c r="AH289" s="1143"/>
      <c r="AI289" s="1143"/>
      <c r="AJ289" s="1143"/>
      <c r="AK289" s="1143"/>
      <c r="AL289" s="1143"/>
      <c r="AM289" s="1143"/>
      <c r="AN289" s="1143"/>
      <c r="AO289" s="710"/>
      <c r="AP289" s="710"/>
      <c r="AQ289" s="710"/>
      <c r="AR289" s="710"/>
      <c r="AS289" s="710"/>
      <c r="AT289" s="710"/>
      <c r="AU289" s="710"/>
      <c r="AV289" s="710"/>
      <c r="AW289" s="710"/>
      <c r="AX289" s="710"/>
      <c r="AY289" s="710"/>
      <c r="AZ289" s="711"/>
      <c r="BA289" s="611"/>
      <c r="BB289" s="611"/>
      <c r="BC289" s="611"/>
      <c r="BD289" s="611"/>
      <c r="BE289" s="611"/>
      <c r="BF289" s="611"/>
      <c r="BG289" s="611"/>
      <c r="BH289" s="611"/>
      <c r="BI289" s="611"/>
      <c r="BJ289" s="611"/>
      <c r="BK289" s="611"/>
      <c r="BL289" s="611"/>
    </row>
    <row r="290" spans="1:66" ht="16.5" thickBot="1">
      <c r="A290" s="33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</row>
    <row r="291" spans="1:66" ht="16.5">
      <c r="A291" s="40" t="s">
        <v>601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34"/>
      <c r="AM291" s="34"/>
      <c r="AN291" s="35"/>
      <c r="AO291" s="712"/>
      <c r="AP291" s="712"/>
      <c r="AQ291" s="712"/>
      <c r="AR291" s="712"/>
      <c r="AS291" s="712"/>
      <c r="AT291" s="712"/>
      <c r="AU291" s="712"/>
      <c r="AV291" s="712"/>
      <c r="AW291" s="712"/>
      <c r="AX291" s="712"/>
      <c r="AY291" s="712"/>
      <c r="AZ291" s="712"/>
      <c r="BA291" s="712"/>
      <c r="BB291" s="712"/>
      <c r="BC291" s="712"/>
      <c r="BD291" s="712"/>
      <c r="BE291" s="712"/>
      <c r="BF291" s="712"/>
      <c r="BG291" s="712"/>
      <c r="BH291" s="712"/>
      <c r="BI291" s="712"/>
      <c r="BJ291" s="712"/>
      <c r="BK291" s="712"/>
      <c r="BL291" s="713"/>
    </row>
    <row r="292" spans="1:66" ht="16.5">
      <c r="A292" s="623" t="s">
        <v>616</v>
      </c>
      <c r="B292" s="624"/>
      <c r="C292" s="624"/>
      <c r="D292" s="624"/>
      <c r="E292" s="624"/>
      <c r="F292" s="624"/>
      <c r="G292" s="624"/>
      <c r="H292" s="624"/>
      <c r="I292" s="624"/>
      <c r="J292" s="624"/>
      <c r="K292" s="624"/>
      <c r="L292" s="624"/>
      <c r="M292" s="624"/>
      <c r="N292" s="624"/>
      <c r="O292" s="624"/>
      <c r="P292" s="624"/>
      <c r="Q292" s="624"/>
      <c r="R292" s="624"/>
      <c r="S292" s="624"/>
      <c r="T292" s="624"/>
      <c r="U292" s="624"/>
      <c r="V292" s="624"/>
      <c r="W292" s="624"/>
      <c r="X292" s="624"/>
      <c r="Y292" s="624"/>
      <c r="Z292" s="624"/>
      <c r="AA292" s="624"/>
      <c r="AB292" s="624"/>
      <c r="AC292" s="624"/>
      <c r="AD292" s="624"/>
      <c r="AE292" s="624"/>
      <c r="AF292" s="624"/>
      <c r="AG292" s="624"/>
      <c r="AH292" s="624"/>
      <c r="AI292" s="624"/>
      <c r="AJ292" s="624"/>
      <c r="AK292" s="624"/>
      <c r="AL292" s="36"/>
      <c r="AM292" s="36"/>
      <c r="AN292" s="240"/>
      <c r="AO292" s="611"/>
      <c r="AP292" s="611"/>
      <c r="AQ292" s="611"/>
      <c r="AR292" s="611"/>
      <c r="AS292" s="611"/>
      <c r="AT292" s="611"/>
      <c r="AU292" s="611"/>
      <c r="AV292" s="611"/>
      <c r="AW292" s="611"/>
      <c r="AX292" s="611"/>
      <c r="AY292" s="611"/>
      <c r="AZ292" s="611"/>
      <c r="BA292" s="611"/>
      <c r="BB292" s="611"/>
      <c r="BC292" s="611"/>
      <c r="BD292" s="611"/>
      <c r="BE292" s="611"/>
      <c r="BF292" s="611"/>
      <c r="BG292" s="611"/>
      <c r="BH292" s="611"/>
      <c r="BI292" s="611"/>
      <c r="BJ292" s="611"/>
      <c r="BK292" s="611"/>
      <c r="BL292" s="714"/>
    </row>
    <row r="293" spans="1:66" ht="17.25" thickBot="1">
      <c r="A293" s="43" t="s">
        <v>617</v>
      </c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  <c r="Z293" s="625"/>
      <c r="AA293" s="625"/>
      <c r="AB293" s="625"/>
      <c r="AC293" s="625"/>
      <c r="AD293" s="625"/>
      <c r="AE293" s="625"/>
      <c r="AF293" s="625"/>
      <c r="AG293" s="625"/>
      <c r="AH293" s="625"/>
      <c r="AI293" s="625"/>
      <c r="AJ293" s="625"/>
      <c r="AK293" s="625"/>
      <c r="AL293" s="37"/>
      <c r="AM293" s="37"/>
      <c r="AN293" s="38"/>
      <c r="AO293" s="715"/>
      <c r="AP293" s="715"/>
      <c r="AQ293" s="715"/>
      <c r="AR293" s="715"/>
      <c r="AS293" s="715"/>
      <c r="AT293" s="715"/>
      <c r="AU293" s="715"/>
      <c r="AV293" s="715"/>
      <c r="AW293" s="715"/>
      <c r="AX293" s="715"/>
      <c r="AY293" s="715"/>
      <c r="AZ293" s="715"/>
      <c r="BA293" s="715"/>
      <c r="BB293" s="715"/>
      <c r="BC293" s="715"/>
      <c r="BD293" s="715"/>
      <c r="BE293" s="715"/>
      <c r="BF293" s="715"/>
      <c r="BG293" s="715"/>
      <c r="BH293" s="715"/>
      <c r="BI293" s="715"/>
      <c r="BJ293" s="715"/>
      <c r="BK293" s="715"/>
      <c r="BL293" s="716"/>
    </row>
    <row r="294" spans="1:66" ht="16.5" thickBot="1">
      <c r="A294" s="33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</row>
    <row r="295" spans="1:66" ht="17.25" thickBot="1">
      <c r="A295" s="32"/>
      <c r="B295" s="32"/>
      <c r="C295" s="58" t="s">
        <v>602</v>
      </c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130"/>
      <c r="AM295" s="130"/>
      <c r="AN295" s="130"/>
      <c r="AO295" s="710"/>
      <c r="AP295" s="710"/>
      <c r="AQ295" s="710"/>
      <c r="AR295" s="710"/>
      <c r="AS295" s="710"/>
      <c r="AT295" s="710"/>
      <c r="AU295" s="710"/>
      <c r="AV295" s="710"/>
      <c r="AW295" s="710"/>
      <c r="AX295" s="710"/>
      <c r="AY295" s="710"/>
      <c r="AZ295" s="711"/>
      <c r="BA295" s="611"/>
      <c r="BB295" s="611"/>
      <c r="BC295" s="611"/>
      <c r="BD295" s="611"/>
      <c r="BE295" s="611"/>
      <c r="BF295" s="611"/>
      <c r="BG295" s="611"/>
      <c r="BH295" s="611"/>
      <c r="BI295" s="611"/>
      <c r="BJ295" s="611"/>
      <c r="BK295" s="611"/>
      <c r="BL295" s="611"/>
    </row>
    <row r="296" spans="1:66" ht="16.5" thickBot="1">
      <c r="A296" s="1"/>
      <c r="X296" s="3"/>
    </row>
    <row r="297" spans="1:66" ht="18.75" customHeight="1">
      <c r="A297" s="6"/>
      <c r="B297" s="7"/>
      <c r="C297" s="1242" t="s">
        <v>42</v>
      </c>
      <c r="D297" s="1243"/>
      <c r="E297" s="702"/>
      <c r="F297" s="1234" t="s">
        <v>769</v>
      </c>
      <c r="G297" s="1235"/>
      <c r="H297" s="702"/>
      <c r="I297" s="1234" t="s">
        <v>770</v>
      </c>
      <c r="J297" s="1235"/>
      <c r="K297" s="702"/>
      <c r="L297" s="1234" t="s">
        <v>771</v>
      </c>
      <c r="M297" s="1235"/>
      <c r="N297" s="702"/>
      <c r="O297" s="1234" t="s">
        <v>772</v>
      </c>
      <c r="P297" s="1235"/>
      <c r="Q297" s="702"/>
      <c r="R297" s="1234" t="s">
        <v>773</v>
      </c>
      <c r="S297" s="1235"/>
      <c r="T297" s="702"/>
      <c r="U297" s="1234" t="s">
        <v>774</v>
      </c>
      <c r="V297" s="1235"/>
      <c r="W297" s="702"/>
      <c r="X297" s="1234" t="s">
        <v>775</v>
      </c>
      <c r="Y297" s="1235"/>
      <c r="Z297" s="702"/>
      <c r="AA297" s="1234" t="s">
        <v>776</v>
      </c>
      <c r="AB297" s="1235"/>
      <c r="AC297" s="702"/>
      <c r="AD297" s="1234" t="s">
        <v>777</v>
      </c>
      <c r="AE297" s="1235"/>
      <c r="AF297" s="702"/>
      <c r="AG297" s="702"/>
      <c r="AH297" s="702"/>
      <c r="AI297" s="702"/>
      <c r="AJ297" s="702"/>
      <c r="AK297" s="702"/>
      <c r="AL297" s="703"/>
      <c r="AM297" s="704" t="s">
        <v>9</v>
      </c>
      <c r="AN297" s="705"/>
      <c r="AO297" s="706"/>
      <c r="AP297" s="706"/>
      <c r="AQ297" s="706"/>
      <c r="AR297" s="706"/>
      <c r="AS297" s="706"/>
      <c r="AT297" s="706"/>
      <c r="AU297" s="706"/>
      <c r="AV297" s="706"/>
      <c r="AW297" s="706"/>
      <c r="AX297" s="706"/>
      <c r="AY297" s="706"/>
      <c r="AZ297" s="706"/>
      <c r="BA297" s="1234" t="s">
        <v>775</v>
      </c>
      <c r="BB297" s="1235"/>
      <c r="BC297" s="702"/>
      <c r="BD297" s="1234" t="s">
        <v>776</v>
      </c>
      <c r="BE297" s="1235"/>
      <c r="BF297" s="702"/>
      <c r="BG297" s="1234" t="s">
        <v>777</v>
      </c>
      <c r="BH297" s="1235"/>
      <c r="BI297" s="131"/>
      <c r="BJ297" s="132"/>
      <c r="BK297" s="133" t="s">
        <v>9</v>
      </c>
      <c r="BL297" s="134"/>
      <c r="BM297" s="131"/>
      <c r="BN297" s="131"/>
    </row>
    <row r="298" spans="1:66" ht="133.5" thickBot="1">
      <c r="A298" s="348" t="s">
        <v>606</v>
      </c>
      <c r="B298" s="46"/>
      <c r="C298" s="54" t="s">
        <v>41</v>
      </c>
      <c r="D298" s="57" t="s">
        <v>32</v>
      </c>
      <c r="E298" s="50"/>
      <c r="F298" s="54" t="s">
        <v>15</v>
      </c>
      <c r="G298" s="57" t="s">
        <v>32</v>
      </c>
      <c r="H298" s="50"/>
      <c r="I298" s="54" t="s">
        <v>15</v>
      </c>
      <c r="J298" s="57" t="s">
        <v>32</v>
      </c>
      <c r="K298" s="50"/>
      <c r="L298" s="54" t="s">
        <v>15</v>
      </c>
      <c r="M298" s="57" t="s">
        <v>32</v>
      </c>
      <c r="N298" s="50"/>
      <c r="O298" s="54" t="s">
        <v>15</v>
      </c>
      <c r="P298" s="57" t="s">
        <v>32</v>
      </c>
      <c r="Q298" s="50"/>
      <c r="R298" s="54" t="s">
        <v>15</v>
      </c>
      <c r="S298" s="57" t="s">
        <v>32</v>
      </c>
      <c r="T298" s="50"/>
      <c r="U298" s="54" t="s">
        <v>15</v>
      </c>
      <c r="V298" s="57" t="s">
        <v>32</v>
      </c>
      <c r="W298" s="50"/>
      <c r="X298" s="54" t="s">
        <v>15</v>
      </c>
      <c r="Y298" s="57" t="s">
        <v>32</v>
      </c>
      <c r="Z298" s="466"/>
      <c r="AA298" s="54" t="s">
        <v>15</v>
      </c>
      <c r="AB298" s="57" t="s">
        <v>32</v>
      </c>
      <c r="AC298" s="50"/>
      <c r="AD298" s="54" t="s">
        <v>15</v>
      </c>
      <c r="AE298" s="57" t="s">
        <v>32</v>
      </c>
      <c r="AF298" s="50"/>
      <c r="AG298" s="50"/>
      <c r="AH298" s="50"/>
      <c r="AI298" s="50"/>
      <c r="AJ298" s="50"/>
      <c r="AK298" s="50"/>
      <c r="AL298" s="54" t="s">
        <v>15</v>
      </c>
      <c r="AM298" s="56" t="s">
        <v>32</v>
      </c>
      <c r="AN298" s="71" t="s">
        <v>9</v>
      </c>
      <c r="BA298" s="54" t="s">
        <v>15</v>
      </c>
      <c r="BB298" s="57" t="s">
        <v>32</v>
      </c>
      <c r="BC298" s="784"/>
      <c r="BD298" s="54" t="s">
        <v>15</v>
      </c>
      <c r="BE298" s="57" t="s">
        <v>32</v>
      </c>
      <c r="BF298" s="50"/>
      <c r="BG298" s="54" t="s">
        <v>15</v>
      </c>
      <c r="BH298" s="57" t="s">
        <v>32</v>
      </c>
      <c r="BI298" s="50"/>
      <c r="BJ298" s="54" t="s">
        <v>15</v>
      </c>
      <c r="BK298" s="56" t="s">
        <v>32</v>
      </c>
      <c r="BL298" s="71" t="s">
        <v>9</v>
      </c>
      <c r="BM298" s="50"/>
      <c r="BN298" s="50"/>
    </row>
    <row r="299" spans="1:66" ht="16.5" thickBot="1">
      <c r="A299" s="20"/>
      <c r="E299" s="4"/>
      <c r="H299" s="4"/>
      <c r="K299" s="4"/>
      <c r="N299" s="4"/>
      <c r="Q299" s="4"/>
      <c r="T299" s="4"/>
      <c r="W299" s="4"/>
      <c r="X299" s="3"/>
      <c r="AC299" s="4"/>
      <c r="AF299" s="4"/>
      <c r="AG299" s="4"/>
      <c r="AH299" s="4"/>
      <c r="AI299" s="4"/>
      <c r="AJ299" s="4"/>
      <c r="AK299" s="4"/>
      <c r="BC299" s="611"/>
      <c r="BF299" s="4"/>
      <c r="BI299" s="4"/>
      <c r="BM299" s="4"/>
      <c r="BN299" s="4"/>
    </row>
    <row r="300" spans="1:66">
      <c r="A300" s="1239" t="s">
        <v>618</v>
      </c>
      <c r="B300" s="84" t="s">
        <v>19</v>
      </c>
      <c r="C300" s="254">
        <v>3</v>
      </c>
      <c r="D300" s="255"/>
      <c r="E300" s="24"/>
      <c r="F300" s="254">
        <v>3</v>
      </c>
      <c r="G300" s="256"/>
      <c r="H300" s="24"/>
      <c r="I300" s="254">
        <v>0</v>
      </c>
      <c r="J300" s="256"/>
      <c r="K300" s="24"/>
      <c r="L300" s="254">
        <v>0</v>
      </c>
      <c r="M300" s="256"/>
      <c r="N300" s="24"/>
      <c r="O300" s="254">
        <v>0</v>
      </c>
      <c r="P300" s="256"/>
      <c r="Q300" s="24"/>
      <c r="R300" s="254">
        <v>0</v>
      </c>
      <c r="S300" s="256"/>
      <c r="T300" s="24"/>
      <c r="U300" s="254">
        <v>0</v>
      </c>
      <c r="V300" s="256"/>
      <c r="W300" s="24"/>
      <c r="X300" s="254">
        <v>0</v>
      </c>
      <c r="Y300" s="256"/>
      <c r="Z300" s="133"/>
      <c r="AA300" s="254">
        <v>0</v>
      </c>
      <c r="AB300" s="256"/>
      <c r="AC300" s="24"/>
      <c r="AD300" s="254">
        <v>0</v>
      </c>
      <c r="AE300" s="256"/>
      <c r="AF300" s="24"/>
      <c r="AG300" s="24"/>
      <c r="AH300" s="24"/>
      <c r="AI300" s="24"/>
      <c r="AJ300" s="24"/>
      <c r="AK300" s="24"/>
      <c r="AL300" s="254">
        <f>SUM(C300,F300,I300,L300,O300,R300,U300,X300,AA300,AD300)</f>
        <v>6</v>
      </c>
      <c r="AM300" s="255">
        <f>SUM(D300,G300,J300,M300,P300,S300,V300,Y300,AB300,AE300)</f>
        <v>0</v>
      </c>
      <c r="AN300" s="256">
        <f>SUM(AL300:AM300)</f>
        <v>6</v>
      </c>
      <c r="BA300" s="254">
        <v>0</v>
      </c>
      <c r="BB300" s="256"/>
      <c r="BC300" s="755"/>
      <c r="BD300" s="254">
        <v>0</v>
      </c>
      <c r="BE300" s="256"/>
      <c r="BF300" s="24"/>
      <c r="BG300" s="254">
        <v>0</v>
      </c>
      <c r="BH300" s="256"/>
      <c r="BI300" s="24"/>
      <c r="BJ300" s="254">
        <f t="shared" ref="BJ300:BK302" si="240">SUM(AF300,AI300,AL300,AO300,AR300,AU300,AX300,BA300,BD300,BG300)</f>
        <v>6</v>
      </c>
      <c r="BK300" s="255">
        <f t="shared" si="240"/>
        <v>0</v>
      </c>
      <c r="BL300" s="256">
        <f>SUM(BJ300:BK300)</f>
        <v>6</v>
      </c>
      <c r="BM300" s="24"/>
      <c r="BN300" s="24"/>
    </row>
    <row r="301" spans="1:66">
      <c r="A301" s="1240"/>
      <c r="B301" s="85" t="s">
        <v>21</v>
      </c>
      <c r="C301" s="257">
        <v>1</v>
      </c>
      <c r="D301" s="15"/>
      <c r="E301" s="24"/>
      <c r="F301" s="257">
        <v>1</v>
      </c>
      <c r="G301" s="258"/>
      <c r="H301" s="24"/>
      <c r="I301" s="257">
        <v>0</v>
      </c>
      <c r="J301" s="258"/>
      <c r="K301" s="24"/>
      <c r="L301" s="257">
        <v>0</v>
      </c>
      <c r="M301" s="258"/>
      <c r="N301" s="24"/>
      <c r="O301" s="257">
        <v>0</v>
      </c>
      <c r="P301" s="258"/>
      <c r="Q301" s="24"/>
      <c r="R301" s="257">
        <v>0</v>
      </c>
      <c r="S301" s="258"/>
      <c r="T301" s="24"/>
      <c r="U301" s="257">
        <v>0</v>
      </c>
      <c r="V301" s="258"/>
      <c r="W301" s="24"/>
      <c r="X301" s="257">
        <v>0</v>
      </c>
      <c r="Y301" s="258"/>
      <c r="Z301" s="395"/>
      <c r="AA301" s="257">
        <v>0</v>
      </c>
      <c r="AB301" s="258"/>
      <c r="AC301" s="24"/>
      <c r="AD301" s="257">
        <v>0</v>
      </c>
      <c r="AE301" s="258"/>
      <c r="AF301" s="24"/>
      <c r="AG301" s="24"/>
      <c r="AH301" s="24"/>
      <c r="AI301" s="24"/>
      <c r="AJ301" s="24"/>
      <c r="AK301" s="24"/>
      <c r="AL301" s="257">
        <f t="shared" ref="AL301:AM302" si="241">SUM(C301,F301,I301,L301,O301,R301,U301,X301,AA301,AD301)</f>
        <v>2</v>
      </c>
      <c r="AM301" s="15">
        <f t="shared" si="241"/>
        <v>0</v>
      </c>
      <c r="AN301" s="258">
        <f t="shared" ref="AN301:AN302" si="242">SUM(AL301:AM301)</f>
        <v>2</v>
      </c>
      <c r="BA301" s="257">
        <v>0</v>
      </c>
      <c r="BB301" s="258"/>
      <c r="BC301" s="755"/>
      <c r="BD301" s="257">
        <v>0</v>
      </c>
      <c r="BE301" s="258"/>
      <c r="BF301" s="24"/>
      <c r="BG301" s="257">
        <v>0</v>
      </c>
      <c r="BH301" s="258"/>
      <c r="BI301" s="24"/>
      <c r="BJ301" s="257">
        <f t="shared" si="240"/>
        <v>2</v>
      </c>
      <c r="BK301" s="15">
        <f t="shared" si="240"/>
        <v>0</v>
      </c>
      <c r="BL301" s="258">
        <f t="shared" ref="BL301:BL302" si="243">SUM(BJ301:BK301)</f>
        <v>2</v>
      </c>
      <c r="BM301" s="24"/>
      <c r="BN301" s="24"/>
    </row>
    <row r="302" spans="1:66" ht="16.5" thickBot="1">
      <c r="A302" s="1241"/>
      <c r="B302" s="86" t="s">
        <v>22</v>
      </c>
      <c r="C302" s="259">
        <v>0</v>
      </c>
      <c r="D302" s="260"/>
      <c r="E302" s="24"/>
      <c r="F302" s="259">
        <v>0</v>
      </c>
      <c r="G302" s="261"/>
      <c r="H302" s="24"/>
      <c r="I302" s="259">
        <v>0</v>
      </c>
      <c r="J302" s="261"/>
      <c r="K302" s="24"/>
      <c r="L302" s="259">
        <v>0</v>
      </c>
      <c r="M302" s="261"/>
      <c r="N302" s="24"/>
      <c r="O302" s="259">
        <v>0</v>
      </c>
      <c r="P302" s="261"/>
      <c r="Q302" s="24"/>
      <c r="R302" s="259">
        <v>0</v>
      </c>
      <c r="S302" s="261"/>
      <c r="T302" s="24"/>
      <c r="U302" s="259">
        <v>0</v>
      </c>
      <c r="V302" s="261"/>
      <c r="W302" s="24"/>
      <c r="X302" s="259">
        <v>0</v>
      </c>
      <c r="Y302" s="261"/>
      <c r="Z302" s="396"/>
      <c r="AA302" s="259">
        <v>0</v>
      </c>
      <c r="AB302" s="261"/>
      <c r="AC302" s="24"/>
      <c r="AD302" s="259">
        <v>0</v>
      </c>
      <c r="AE302" s="261"/>
      <c r="AF302" s="24"/>
      <c r="AG302" s="24"/>
      <c r="AH302" s="24"/>
      <c r="AI302" s="24"/>
      <c r="AJ302" s="24"/>
      <c r="AK302" s="24"/>
      <c r="AL302" s="259">
        <f t="shared" si="241"/>
        <v>0</v>
      </c>
      <c r="AM302" s="260">
        <f t="shared" si="241"/>
        <v>0</v>
      </c>
      <c r="AN302" s="261">
        <f t="shared" si="242"/>
        <v>0</v>
      </c>
      <c r="BA302" s="259">
        <v>0</v>
      </c>
      <c r="BB302" s="261"/>
      <c r="BC302" s="755"/>
      <c r="BD302" s="259">
        <v>0</v>
      </c>
      <c r="BE302" s="261"/>
      <c r="BF302" s="24"/>
      <c r="BG302" s="259">
        <v>0</v>
      </c>
      <c r="BH302" s="261"/>
      <c r="BI302" s="24"/>
      <c r="BJ302" s="259">
        <f t="shared" si="240"/>
        <v>0</v>
      </c>
      <c r="BK302" s="260">
        <f t="shared" si="240"/>
        <v>0</v>
      </c>
      <c r="BL302" s="261">
        <f t="shared" si="243"/>
        <v>0</v>
      </c>
      <c r="BM302" s="24"/>
      <c r="BN302" s="24"/>
    </row>
    <row r="303" spans="1:66" ht="16.5" thickBot="1">
      <c r="A303" s="20"/>
      <c r="C303" s="2"/>
      <c r="D303" s="2"/>
      <c r="E303" s="24"/>
      <c r="F303" s="2"/>
      <c r="G303" s="2"/>
      <c r="H303" s="24"/>
      <c r="I303" s="2"/>
      <c r="J303" s="2"/>
      <c r="K303" s="24"/>
      <c r="L303" s="2"/>
      <c r="M303" s="2"/>
      <c r="N303" s="24"/>
      <c r="O303" s="2"/>
      <c r="P303" s="2"/>
      <c r="Q303" s="24"/>
      <c r="R303" s="2"/>
      <c r="S303" s="2"/>
      <c r="T303" s="24"/>
      <c r="U303" s="2"/>
      <c r="V303" s="2"/>
      <c r="W303" s="24"/>
      <c r="Y303" s="2"/>
      <c r="Z303" s="2"/>
      <c r="AA303" s="2"/>
      <c r="AB303" s="2"/>
      <c r="AC303" s="24"/>
      <c r="AD303" s="2"/>
      <c r="AE303" s="2"/>
      <c r="AF303" s="24"/>
      <c r="AG303" s="24"/>
      <c r="AH303" s="24"/>
      <c r="AI303" s="24"/>
      <c r="AJ303" s="24"/>
      <c r="AK303" s="24"/>
      <c r="AL303" s="2"/>
      <c r="AM303" s="467"/>
      <c r="AN303" s="2"/>
      <c r="BA303" s="2"/>
      <c r="BB303" s="2"/>
      <c r="BC303" s="618"/>
      <c r="BD303" s="2"/>
      <c r="BE303" s="2"/>
      <c r="BF303" s="24"/>
      <c r="BG303" s="2"/>
      <c r="BH303" s="2"/>
      <c r="BI303" s="24"/>
      <c r="BJ303" s="2"/>
      <c r="BK303" s="467"/>
      <c r="BL303" s="2"/>
      <c r="BM303" s="24"/>
      <c r="BN303" s="24"/>
    </row>
    <row r="304" spans="1:66">
      <c r="A304" s="81"/>
      <c r="B304" s="84" t="s">
        <v>19</v>
      </c>
      <c r="C304" s="254"/>
      <c r="D304" s="255"/>
      <c r="E304" s="24"/>
      <c r="F304" s="254"/>
      <c r="G304" s="256"/>
      <c r="H304" s="24"/>
      <c r="I304" s="254"/>
      <c r="J304" s="256"/>
      <c r="K304" s="24"/>
      <c r="L304" s="254"/>
      <c r="M304" s="256"/>
      <c r="N304" s="24"/>
      <c r="O304" s="254"/>
      <c r="P304" s="256"/>
      <c r="Q304" s="24"/>
      <c r="R304" s="254"/>
      <c r="S304" s="256"/>
      <c r="T304" s="24"/>
      <c r="U304" s="254"/>
      <c r="V304" s="256"/>
      <c r="W304" s="24"/>
      <c r="X304" s="254"/>
      <c r="Y304" s="256"/>
      <c r="Z304" s="133"/>
      <c r="AA304" s="254"/>
      <c r="AB304" s="256"/>
      <c r="AC304" s="24"/>
      <c r="AD304" s="254"/>
      <c r="AE304" s="256"/>
      <c r="AF304" s="24"/>
      <c r="AG304" s="24"/>
      <c r="AH304" s="24"/>
      <c r="AI304" s="24"/>
      <c r="AJ304" s="24"/>
      <c r="AK304" s="24"/>
      <c r="AL304" s="254">
        <f>SUM(C304,F304,I304,L304,O304,R304,U304,X304,AA304,AD304)</f>
        <v>0</v>
      </c>
      <c r="AM304" s="255">
        <f t="shared" ref="AM304:AM310" si="244">SUM(D304,G304,J304,M304,P304,S304,V304,Y304,AB304,AE304)</f>
        <v>0</v>
      </c>
      <c r="AN304" s="256">
        <f t="shared" ref="AN304:AN306" si="245">SUM(AL304:AM304)</f>
        <v>0</v>
      </c>
      <c r="BA304" s="254"/>
      <c r="BB304" s="256"/>
      <c r="BC304" s="755"/>
      <c r="BD304" s="254"/>
      <c r="BE304" s="256"/>
      <c r="BF304" s="24"/>
      <c r="BG304" s="254"/>
      <c r="BH304" s="256"/>
      <c r="BI304" s="24"/>
      <c r="BJ304" s="254">
        <f t="shared" ref="BJ304:BK306" si="246">SUM(AF304,AI304,AL304,AO304,AR304,AU304,AX304,BA304,BD304,BG304)</f>
        <v>0</v>
      </c>
      <c r="BK304" s="255">
        <f t="shared" si="246"/>
        <v>0</v>
      </c>
      <c r="BL304" s="256">
        <f t="shared" ref="BL304:BL306" si="247">SUM(BJ304:BK304)</f>
        <v>0</v>
      </c>
      <c r="BM304" s="24"/>
      <c r="BN304" s="24"/>
    </row>
    <row r="305" spans="1:66">
      <c r="A305" s="82"/>
      <c r="B305" s="85" t="s">
        <v>21</v>
      </c>
      <c r="C305" s="257"/>
      <c r="D305" s="15"/>
      <c r="E305" s="24"/>
      <c r="F305" s="257"/>
      <c r="G305" s="258"/>
      <c r="H305" s="24"/>
      <c r="I305" s="257"/>
      <c r="J305" s="258"/>
      <c r="K305" s="24"/>
      <c r="L305" s="257"/>
      <c r="M305" s="258"/>
      <c r="N305" s="24"/>
      <c r="O305" s="257"/>
      <c r="P305" s="258"/>
      <c r="Q305" s="24"/>
      <c r="R305" s="257"/>
      <c r="S305" s="258"/>
      <c r="T305" s="24"/>
      <c r="U305" s="257"/>
      <c r="V305" s="258"/>
      <c r="W305" s="24"/>
      <c r="X305" s="257"/>
      <c r="Y305" s="258"/>
      <c r="Z305" s="395"/>
      <c r="AA305" s="257"/>
      <c r="AB305" s="258"/>
      <c r="AC305" s="24"/>
      <c r="AD305" s="257"/>
      <c r="AE305" s="258"/>
      <c r="AF305" s="24"/>
      <c r="AG305" s="24"/>
      <c r="AH305" s="24"/>
      <c r="AI305" s="24"/>
      <c r="AJ305" s="24"/>
      <c r="AK305" s="24"/>
      <c r="AL305" s="257">
        <f t="shared" ref="AL305:AL306" si="248">SUM(C305,F305,I305,L305,O305,R305,U305,X305,AA305,AD305)</f>
        <v>0</v>
      </c>
      <c r="AM305" s="15">
        <f t="shared" si="244"/>
        <v>0</v>
      </c>
      <c r="AN305" s="258">
        <f t="shared" si="245"/>
        <v>0</v>
      </c>
      <c r="BA305" s="257"/>
      <c r="BB305" s="258"/>
      <c r="BC305" s="618"/>
      <c r="BD305" s="257"/>
      <c r="BE305" s="258"/>
      <c r="BF305" s="24"/>
      <c r="BG305" s="257"/>
      <c r="BH305" s="258"/>
      <c r="BI305" s="24"/>
      <c r="BJ305" s="257">
        <f t="shared" si="246"/>
        <v>0</v>
      </c>
      <c r="BK305" s="15">
        <f t="shared" si="246"/>
        <v>0</v>
      </c>
      <c r="BL305" s="258">
        <f t="shared" si="247"/>
        <v>0</v>
      </c>
      <c r="BM305" s="24"/>
      <c r="BN305" s="24"/>
    </row>
    <row r="306" spans="1:66" ht="16.5" thickBot="1">
      <c r="A306" s="83"/>
      <c r="B306" s="86" t="s">
        <v>22</v>
      </c>
      <c r="C306" s="259"/>
      <c r="D306" s="260"/>
      <c r="E306" s="24"/>
      <c r="F306" s="259"/>
      <c r="G306" s="261"/>
      <c r="H306" s="24"/>
      <c r="I306" s="259"/>
      <c r="J306" s="261"/>
      <c r="K306" s="24"/>
      <c r="L306" s="259"/>
      <c r="M306" s="261"/>
      <c r="N306" s="24"/>
      <c r="O306" s="259"/>
      <c r="P306" s="261"/>
      <c r="Q306" s="24"/>
      <c r="R306" s="259"/>
      <c r="S306" s="261"/>
      <c r="T306" s="24"/>
      <c r="U306" s="259"/>
      <c r="V306" s="261"/>
      <c r="W306" s="24"/>
      <c r="X306" s="259"/>
      <c r="Y306" s="261"/>
      <c r="Z306" s="396"/>
      <c r="AA306" s="259"/>
      <c r="AB306" s="261"/>
      <c r="AC306" s="24"/>
      <c r="AD306" s="259"/>
      <c r="AE306" s="261"/>
      <c r="AF306" s="24"/>
      <c r="AG306" s="24"/>
      <c r="AH306" s="24"/>
      <c r="AI306" s="24"/>
      <c r="AJ306" s="24"/>
      <c r="AK306" s="24"/>
      <c r="AL306" s="259">
        <f t="shared" si="248"/>
        <v>0</v>
      </c>
      <c r="AM306" s="260">
        <f t="shared" si="244"/>
        <v>0</v>
      </c>
      <c r="AN306" s="261">
        <f t="shared" si="245"/>
        <v>0</v>
      </c>
      <c r="BA306" s="259"/>
      <c r="BB306" s="261"/>
      <c r="BC306" s="755"/>
      <c r="BD306" s="259"/>
      <c r="BE306" s="261"/>
      <c r="BF306" s="24"/>
      <c r="BG306" s="259"/>
      <c r="BH306" s="261"/>
      <c r="BI306" s="24"/>
      <c r="BJ306" s="259">
        <f t="shared" si="246"/>
        <v>0</v>
      </c>
      <c r="BK306" s="260">
        <f t="shared" si="246"/>
        <v>0</v>
      </c>
      <c r="BL306" s="261">
        <f t="shared" si="247"/>
        <v>0</v>
      </c>
      <c r="BM306" s="24"/>
      <c r="BN306" s="24"/>
    </row>
    <row r="307" spans="1:66" ht="16.5" thickBot="1">
      <c r="A307" s="20"/>
      <c r="C307" s="2"/>
      <c r="D307" s="2"/>
      <c r="E307" s="24"/>
      <c r="F307" s="2"/>
      <c r="G307" s="2"/>
      <c r="H307" s="24"/>
      <c r="I307" s="2"/>
      <c r="J307" s="2"/>
      <c r="K307" s="24"/>
      <c r="L307" s="2"/>
      <c r="M307" s="2"/>
      <c r="N307" s="24"/>
      <c r="O307" s="2"/>
      <c r="P307" s="2"/>
      <c r="Q307" s="24"/>
      <c r="R307" s="2"/>
      <c r="S307" s="2"/>
      <c r="T307" s="24"/>
      <c r="U307" s="2"/>
      <c r="V307" s="2"/>
      <c r="W307" s="24"/>
      <c r="Y307" s="2"/>
      <c r="Z307" s="2"/>
      <c r="AA307" s="2"/>
      <c r="AB307" s="2"/>
      <c r="AC307" s="24"/>
      <c r="AD307" s="2"/>
      <c r="AE307" s="2"/>
      <c r="AF307" s="24"/>
      <c r="AG307" s="24"/>
      <c r="AH307" s="24"/>
      <c r="AI307" s="24"/>
      <c r="AJ307" s="24"/>
      <c r="AK307" s="24"/>
      <c r="AL307" s="2"/>
      <c r="AM307" s="467">
        <f t="shared" si="244"/>
        <v>0</v>
      </c>
      <c r="AN307" s="2"/>
      <c r="BA307" s="2"/>
      <c r="BB307" s="2"/>
      <c r="BC307" s="2"/>
      <c r="BD307" s="2"/>
      <c r="BE307" s="2"/>
      <c r="BF307" s="24"/>
      <c r="BG307" s="2"/>
      <c r="BH307" s="2"/>
      <c r="BI307" s="24"/>
      <c r="BJ307" s="2"/>
      <c r="BK307" s="467">
        <f>SUM(AG307,AJ307,AM307,AP307,AS307,AV307,AY307,BB307,BE307,BH307)</f>
        <v>0</v>
      </c>
      <c r="BL307" s="2"/>
      <c r="BM307" s="24"/>
      <c r="BN307" s="24"/>
    </row>
    <row r="308" spans="1:66">
      <c r="A308" s="87"/>
      <c r="B308" s="84" t="s">
        <v>19</v>
      </c>
      <c r="C308" s="254"/>
      <c r="D308" s="255"/>
      <c r="E308" s="24"/>
      <c r="F308" s="254"/>
      <c r="G308" s="256"/>
      <c r="H308" s="24"/>
      <c r="I308" s="254"/>
      <c r="J308" s="256"/>
      <c r="K308" s="24"/>
      <c r="L308" s="254"/>
      <c r="M308" s="256"/>
      <c r="N308" s="24"/>
      <c r="O308" s="254"/>
      <c r="P308" s="256"/>
      <c r="Q308" s="24"/>
      <c r="R308" s="254"/>
      <c r="S308" s="256"/>
      <c r="T308" s="24"/>
      <c r="U308" s="254"/>
      <c r="V308" s="256"/>
      <c r="W308" s="24"/>
      <c r="X308" s="254"/>
      <c r="Y308" s="256"/>
      <c r="Z308" s="133"/>
      <c r="AA308" s="254"/>
      <c r="AB308" s="256"/>
      <c r="AC308" s="24"/>
      <c r="AD308" s="254"/>
      <c r="AE308" s="256"/>
      <c r="AF308" s="24"/>
      <c r="AG308" s="24"/>
      <c r="AH308" s="24"/>
      <c r="AI308" s="24"/>
      <c r="AJ308" s="24"/>
      <c r="AK308" s="24"/>
      <c r="AL308" s="254">
        <f>SUM(C308,F308,I308,L308,O308,R308,U308,X308,AA308,AD308)</f>
        <v>0</v>
      </c>
      <c r="AM308" s="255">
        <f t="shared" si="244"/>
        <v>0</v>
      </c>
      <c r="AN308" s="256">
        <f t="shared" ref="AN308:AN310" si="249">SUM(AL308:AM308)</f>
        <v>0</v>
      </c>
      <c r="BA308" s="254"/>
      <c r="BB308" s="256"/>
      <c r="BC308" s="755"/>
      <c r="BD308" s="254"/>
      <c r="BE308" s="256"/>
      <c r="BF308" s="24"/>
      <c r="BG308" s="254"/>
      <c r="BH308" s="256"/>
      <c r="BI308" s="24"/>
      <c r="BJ308" s="254">
        <f>SUM(AF308,AI308,AL308,AO308,AR308,AU308,AX308,BA308,BD308,BG308)</f>
        <v>0</v>
      </c>
      <c r="BK308" s="255">
        <f>SUM(AG308,AJ308,AM308,AP308,AS308,AV308,AY308,BB308,BE308,BH308)</f>
        <v>0</v>
      </c>
      <c r="BL308" s="256">
        <f t="shared" ref="BL308:BL310" si="250">SUM(BJ308:BK308)</f>
        <v>0</v>
      </c>
      <c r="BM308" s="24"/>
      <c r="BN308" s="24"/>
    </row>
    <row r="309" spans="1:66">
      <c r="A309" s="82"/>
      <c r="B309" s="85" t="s">
        <v>21</v>
      </c>
      <c r="C309" s="257"/>
      <c r="D309" s="15"/>
      <c r="E309" s="24"/>
      <c r="F309" s="257"/>
      <c r="G309" s="258"/>
      <c r="H309" s="24"/>
      <c r="I309" s="257"/>
      <c r="J309" s="258"/>
      <c r="K309" s="24"/>
      <c r="L309" s="257"/>
      <c r="M309" s="258"/>
      <c r="N309" s="24"/>
      <c r="O309" s="257"/>
      <c r="P309" s="258"/>
      <c r="Q309" s="24"/>
      <c r="R309" s="257"/>
      <c r="S309" s="258"/>
      <c r="T309" s="24"/>
      <c r="U309" s="257"/>
      <c r="V309" s="258"/>
      <c r="W309" s="24"/>
      <c r="X309" s="257"/>
      <c r="Y309" s="258"/>
      <c r="Z309" s="395"/>
      <c r="AA309" s="257"/>
      <c r="AB309" s="258"/>
      <c r="AC309" s="24"/>
      <c r="AD309" s="257"/>
      <c r="AE309" s="258"/>
      <c r="AF309" s="24"/>
      <c r="AG309" s="24"/>
      <c r="AH309" s="24"/>
      <c r="AI309" s="24"/>
      <c r="AJ309" s="24"/>
      <c r="AK309" s="24"/>
      <c r="AL309" s="257">
        <f t="shared" ref="AL309:AL310" si="251">SUM(C309,F309,I309,L309,O309,R309,U309,X309,AA309,AD309)</f>
        <v>0</v>
      </c>
      <c r="AM309" s="15">
        <f t="shared" si="244"/>
        <v>0</v>
      </c>
      <c r="AN309" s="258">
        <f t="shared" si="249"/>
        <v>0</v>
      </c>
      <c r="BA309" s="257"/>
      <c r="BB309" s="258"/>
      <c r="BC309" s="755"/>
      <c r="BD309" s="257"/>
      <c r="BE309" s="258"/>
      <c r="BF309" s="24"/>
      <c r="BG309" s="257"/>
      <c r="BH309" s="258"/>
      <c r="BI309" s="24"/>
      <c r="BJ309" s="257">
        <f>SUM(AF309,AI309,AL309,AO309,AR309,AU309,AX309,BA309,BD309,BG309)</f>
        <v>0</v>
      </c>
      <c r="BK309" s="15">
        <f>SUM(AG309,AJ309,AM309,AP309,AS309,AV309,AY309,BB309,BE309,BH309)</f>
        <v>0</v>
      </c>
      <c r="BL309" s="258">
        <f t="shared" si="250"/>
        <v>0</v>
      </c>
      <c r="BM309" s="24"/>
      <c r="BN309" s="24"/>
    </row>
    <row r="310" spans="1:66" ht="16.5" thickBot="1">
      <c r="A310" s="83"/>
      <c r="B310" s="86" t="s">
        <v>22</v>
      </c>
      <c r="C310" s="259"/>
      <c r="D310" s="260"/>
      <c r="E310" s="24"/>
      <c r="F310" s="259"/>
      <c r="G310" s="261"/>
      <c r="H310" s="24"/>
      <c r="I310" s="259"/>
      <c r="J310" s="261"/>
      <c r="K310" s="24"/>
      <c r="L310" s="259"/>
      <c r="M310" s="261"/>
      <c r="N310" s="24"/>
      <c r="O310" s="259"/>
      <c r="P310" s="261"/>
      <c r="Q310" s="24"/>
      <c r="R310" s="259"/>
      <c r="S310" s="261"/>
      <c r="T310" s="24"/>
      <c r="U310" s="259"/>
      <c r="V310" s="261"/>
      <c r="W310" s="24"/>
      <c r="X310" s="259"/>
      <c r="Y310" s="261"/>
      <c r="Z310" s="396"/>
      <c r="AA310" s="259"/>
      <c r="AB310" s="261"/>
      <c r="AC310" s="24"/>
      <c r="AD310" s="259"/>
      <c r="AE310" s="261"/>
      <c r="AF310" s="24"/>
      <c r="AG310" s="24"/>
      <c r="AH310" s="24"/>
      <c r="AI310" s="24"/>
      <c r="AJ310" s="24"/>
      <c r="AK310" s="24"/>
      <c r="AL310" s="259">
        <f t="shared" si="251"/>
        <v>0</v>
      </c>
      <c r="AM310" s="260">
        <f t="shared" si="244"/>
        <v>0</v>
      </c>
      <c r="AN310" s="261">
        <f t="shared" si="249"/>
        <v>0</v>
      </c>
      <c r="BA310" s="259"/>
      <c r="BB310" s="261"/>
      <c r="BC310" s="755"/>
      <c r="BD310" s="259"/>
      <c r="BE310" s="261"/>
      <c r="BF310" s="24"/>
      <c r="BG310" s="259"/>
      <c r="BH310" s="261"/>
      <c r="BI310" s="24"/>
      <c r="BJ310" s="259">
        <f>SUM(AF310,AI310,AL310,AO310,AR310,AU310,AX310,BA310,BD310,BG310)</f>
        <v>0</v>
      </c>
      <c r="BK310" s="260">
        <f>SUM(AG310,AJ310,AM310,AP310,AS310,AV310,AY310,BB310,BE310,BH310)</f>
        <v>0</v>
      </c>
      <c r="BL310" s="261">
        <f t="shared" si="250"/>
        <v>0</v>
      </c>
      <c r="BM310" s="24"/>
      <c r="BN310" s="24"/>
    </row>
    <row r="311" spans="1:66" ht="16.5" thickBot="1">
      <c r="A311" s="20"/>
      <c r="C311" s="2"/>
      <c r="D311" s="2"/>
      <c r="E311" s="24"/>
      <c r="F311" s="2"/>
      <c r="G311" s="2"/>
      <c r="H311" s="24"/>
      <c r="I311" s="2"/>
      <c r="J311" s="2"/>
      <c r="K311" s="24"/>
      <c r="L311" s="2"/>
      <c r="M311" s="2"/>
      <c r="N311" s="24"/>
      <c r="O311" s="2"/>
      <c r="P311" s="2"/>
      <c r="Q311" s="24"/>
      <c r="R311" s="2"/>
      <c r="S311" s="2"/>
      <c r="T311" s="24"/>
      <c r="U311" s="2"/>
      <c r="V311" s="2"/>
      <c r="W311" s="24"/>
      <c r="Y311" s="2"/>
      <c r="Z311" s="2"/>
      <c r="AA311" s="2"/>
      <c r="AB311" s="2"/>
      <c r="AC311" s="24"/>
      <c r="AD311" s="2"/>
      <c r="AE311" s="2"/>
      <c r="AF311" s="24"/>
      <c r="AG311" s="24"/>
      <c r="AH311" s="24"/>
      <c r="AI311" s="24"/>
      <c r="AJ311" s="24"/>
      <c r="AK311" s="24"/>
      <c r="AL311" s="2"/>
      <c r="AM311" s="467"/>
      <c r="AN311" s="2"/>
      <c r="BA311" s="2"/>
      <c r="BB311" s="2"/>
      <c r="BC311" s="618"/>
      <c r="BD311" s="2"/>
      <c r="BE311" s="2"/>
      <c r="BF311" s="24"/>
      <c r="BG311" s="2"/>
      <c r="BH311" s="2"/>
      <c r="BI311" s="24"/>
      <c r="BJ311" s="2"/>
      <c r="BK311" s="721"/>
      <c r="BL311" s="721"/>
      <c r="BM311" s="24"/>
      <c r="BN311" s="24"/>
    </row>
    <row r="312" spans="1:66">
      <c r="A312" s="87"/>
      <c r="B312" s="84" t="s">
        <v>19</v>
      </c>
      <c r="C312" s="254"/>
      <c r="D312" s="255"/>
      <c r="E312" s="24"/>
      <c r="F312" s="254"/>
      <c r="G312" s="256"/>
      <c r="H312" s="24"/>
      <c r="I312" s="254"/>
      <c r="J312" s="256"/>
      <c r="K312" s="24"/>
      <c r="L312" s="254"/>
      <c r="M312" s="256"/>
      <c r="N312" s="24"/>
      <c r="O312" s="254"/>
      <c r="P312" s="256"/>
      <c r="Q312" s="24"/>
      <c r="R312" s="254"/>
      <c r="S312" s="256"/>
      <c r="T312" s="24"/>
      <c r="U312" s="254"/>
      <c r="V312" s="256"/>
      <c r="W312" s="24"/>
      <c r="X312" s="254"/>
      <c r="Y312" s="256"/>
      <c r="Z312" s="133"/>
      <c r="AA312" s="254"/>
      <c r="AB312" s="256"/>
      <c r="AC312" s="24"/>
      <c r="AD312" s="254"/>
      <c r="AE312" s="256"/>
      <c r="AF312" s="24"/>
      <c r="AG312" s="24"/>
      <c r="AH312" s="24"/>
      <c r="AI312" s="24"/>
      <c r="AJ312" s="24"/>
      <c r="AK312" s="24"/>
      <c r="AL312" s="254">
        <f>SUM(C312,F312,I312,L312,O312,R312,U312,X312,AA312,AD312)</f>
        <v>0</v>
      </c>
      <c r="AM312" s="255">
        <f t="shared" ref="AM312:AM314" si="252">SUM(D312,G312,J312,M312,P312,S312,V312,Y312,AB312,AE312)</f>
        <v>0</v>
      </c>
      <c r="AN312" s="256">
        <f t="shared" ref="AN312:AN314" si="253">SUM(AL312:AM312)</f>
        <v>0</v>
      </c>
      <c r="BA312" s="254"/>
      <c r="BB312" s="256"/>
      <c r="BC312" s="755"/>
      <c r="BD312" s="254"/>
      <c r="BE312" s="256"/>
      <c r="BF312" s="24"/>
      <c r="BG312" s="254"/>
      <c r="BH312" s="256"/>
      <c r="BI312" s="24"/>
      <c r="BJ312" s="254">
        <f t="shared" ref="BJ312:BK314" si="254">SUM(AF312,AI312,AL312,AO312,AR312,AU312,AX312,BA312,BD312,BG312)</f>
        <v>0</v>
      </c>
      <c r="BK312" s="255">
        <f t="shared" si="254"/>
        <v>0</v>
      </c>
      <c r="BL312" s="256">
        <f t="shared" ref="BL312:BL314" si="255">SUM(BJ312:BK312)</f>
        <v>0</v>
      </c>
      <c r="BM312" s="24"/>
      <c r="BN312" s="24"/>
    </row>
    <row r="313" spans="1:66">
      <c r="A313" s="82"/>
      <c r="B313" s="85" t="s">
        <v>21</v>
      </c>
      <c r="C313" s="257"/>
      <c r="D313" s="15"/>
      <c r="E313" s="24"/>
      <c r="F313" s="257"/>
      <c r="G313" s="258"/>
      <c r="H313" s="24"/>
      <c r="I313" s="257"/>
      <c r="J313" s="258"/>
      <c r="K313" s="24"/>
      <c r="L313" s="257"/>
      <c r="M313" s="258"/>
      <c r="N313" s="24"/>
      <c r="O313" s="257"/>
      <c r="P313" s="258"/>
      <c r="Q313" s="24"/>
      <c r="R313" s="257"/>
      <c r="S313" s="258"/>
      <c r="T313" s="24"/>
      <c r="U313" s="257"/>
      <c r="V313" s="258"/>
      <c r="W313" s="24"/>
      <c r="X313" s="257"/>
      <c r="Y313" s="258"/>
      <c r="Z313" s="395"/>
      <c r="AA313" s="257"/>
      <c r="AB313" s="258"/>
      <c r="AC313" s="24"/>
      <c r="AD313" s="257"/>
      <c r="AE313" s="258"/>
      <c r="AF313" s="24"/>
      <c r="AG313" s="24"/>
      <c r="AH313" s="24"/>
      <c r="AI313" s="24"/>
      <c r="AJ313" s="24"/>
      <c r="AK313" s="24"/>
      <c r="AL313" s="257">
        <f t="shared" ref="AL313:AL314" si="256">SUM(C313,F313,I313,L313,O313,R313,U313,X313,AA313,AD313)</f>
        <v>0</v>
      </c>
      <c r="AM313" s="15">
        <f t="shared" si="252"/>
        <v>0</v>
      </c>
      <c r="AN313" s="258">
        <f t="shared" si="253"/>
        <v>0</v>
      </c>
      <c r="BA313" s="257"/>
      <c r="BB313" s="258"/>
      <c r="BC313" s="755"/>
      <c r="BD313" s="257"/>
      <c r="BE313" s="258"/>
      <c r="BF313" s="24"/>
      <c r="BG313" s="257"/>
      <c r="BH313" s="258"/>
      <c r="BI313" s="24"/>
      <c r="BJ313" s="257">
        <f t="shared" si="254"/>
        <v>0</v>
      </c>
      <c r="BK313" s="15">
        <f t="shared" si="254"/>
        <v>0</v>
      </c>
      <c r="BL313" s="258">
        <f t="shared" si="255"/>
        <v>0</v>
      </c>
      <c r="BM313" s="24"/>
      <c r="BN313" s="24"/>
    </row>
    <row r="314" spans="1:66" ht="16.5" thickBot="1">
      <c r="A314" s="83"/>
      <c r="B314" s="86" t="s">
        <v>22</v>
      </c>
      <c r="C314" s="259"/>
      <c r="D314" s="260"/>
      <c r="E314" s="24"/>
      <c r="F314" s="259"/>
      <c r="G314" s="261"/>
      <c r="H314" s="24"/>
      <c r="I314" s="259"/>
      <c r="J314" s="261"/>
      <c r="K314" s="24"/>
      <c r="L314" s="259"/>
      <c r="M314" s="261"/>
      <c r="N314" s="24"/>
      <c r="O314" s="259"/>
      <c r="P314" s="261"/>
      <c r="Q314" s="24"/>
      <c r="R314" s="259"/>
      <c r="S314" s="261"/>
      <c r="T314" s="24"/>
      <c r="U314" s="259"/>
      <c r="V314" s="261"/>
      <c r="W314" s="24"/>
      <c r="X314" s="259"/>
      <c r="Y314" s="261"/>
      <c r="Z314" s="396"/>
      <c r="AA314" s="259"/>
      <c r="AB314" s="261"/>
      <c r="AC314" s="24"/>
      <c r="AD314" s="259"/>
      <c r="AE314" s="261"/>
      <c r="AF314" s="24"/>
      <c r="AG314" s="24"/>
      <c r="AH314" s="24"/>
      <c r="AI314" s="24"/>
      <c r="AJ314" s="24"/>
      <c r="AK314" s="24"/>
      <c r="AL314" s="259">
        <f t="shared" si="256"/>
        <v>0</v>
      </c>
      <c r="AM314" s="260">
        <f t="shared" si="252"/>
        <v>0</v>
      </c>
      <c r="AN314" s="261">
        <f t="shared" si="253"/>
        <v>0</v>
      </c>
      <c r="BA314" s="259"/>
      <c r="BB314" s="261"/>
      <c r="BC314" s="755"/>
      <c r="BD314" s="259"/>
      <c r="BE314" s="261"/>
      <c r="BF314" s="24"/>
      <c r="BG314" s="259"/>
      <c r="BH314" s="261"/>
      <c r="BI314" s="24"/>
      <c r="BJ314" s="259">
        <f t="shared" si="254"/>
        <v>0</v>
      </c>
      <c r="BK314" s="260">
        <f t="shared" si="254"/>
        <v>0</v>
      </c>
      <c r="BL314" s="261">
        <f t="shared" si="255"/>
        <v>0</v>
      </c>
      <c r="BM314" s="24"/>
      <c r="BN314" s="24"/>
    </row>
    <row r="315" spans="1:66" ht="16.5" thickBot="1">
      <c r="A315" s="20"/>
      <c r="C315" s="2"/>
      <c r="D315" s="2"/>
      <c r="E315" s="24"/>
      <c r="F315" s="2"/>
      <c r="G315" s="2"/>
      <c r="H315" s="24"/>
      <c r="I315" s="2"/>
      <c r="J315" s="2"/>
      <c r="K315" s="24"/>
      <c r="L315" s="2"/>
      <c r="M315" s="2"/>
      <c r="N315" s="24"/>
      <c r="O315" s="2"/>
      <c r="P315" s="2"/>
      <c r="Q315" s="24"/>
      <c r="R315" s="2"/>
      <c r="S315" s="2"/>
      <c r="T315" s="24"/>
      <c r="U315" s="2"/>
      <c r="V315" s="2"/>
      <c r="W315" s="24"/>
      <c r="Y315" s="2"/>
      <c r="Z315" s="2"/>
      <c r="AA315" s="2"/>
      <c r="AB315" s="2"/>
      <c r="AC315" s="24"/>
      <c r="AD315" s="2"/>
      <c r="AE315" s="2"/>
      <c r="AF315" s="24"/>
      <c r="AG315" s="24"/>
      <c r="AH315" s="24"/>
      <c r="AI315" s="24"/>
      <c r="AJ315" s="24"/>
      <c r="AK315" s="24"/>
      <c r="AL315" s="2"/>
      <c r="AM315" s="467"/>
      <c r="AN315" s="2"/>
      <c r="BA315" s="2"/>
      <c r="BB315" s="2"/>
      <c r="BC315" s="2"/>
      <c r="BD315" s="2"/>
      <c r="BE315" s="2"/>
      <c r="BF315" s="24"/>
      <c r="BG315" s="2"/>
      <c r="BH315" s="2"/>
      <c r="BI315" s="24"/>
      <c r="BJ315" s="2"/>
      <c r="BK315" s="721"/>
      <c r="BL315" s="721"/>
      <c r="BM315" s="24"/>
      <c r="BN315" s="24"/>
    </row>
    <row r="316" spans="1:66">
      <c r="A316" s="81"/>
      <c r="B316" s="84" t="s">
        <v>19</v>
      </c>
      <c r="C316" s="254"/>
      <c r="D316" s="255"/>
      <c r="E316" s="24"/>
      <c r="F316" s="254"/>
      <c r="G316" s="256"/>
      <c r="H316" s="24"/>
      <c r="I316" s="254"/>
      <c r="J316" s="256"/>
      <c r="K316" s="24"/>
      <c r="L316" s="254"/>
      <c r="M316" s="256"/>
      <c r="N316" s="24"/>
      <c r="O316" s="254"/>
      <c r="P316" s="256"/>
      <c r="Q316" s="24"/>
      <c r="R316" s="254"/>
      <c r="S316" s="256"/>
      <c r="T316" s="24"/>
      <c r="U316" s="254"/>
      <c r="V316" s="256"/>
      <c r="W316" s="24"/>
      <c r="X316" s="254"/>
      <c r="Y316" s="256"/>
      <c r="Z316" s="133"/>
      <c r="AA316" s="254"/>
      <c r="AB316" s="256"/>
      <c r="AC316" s="24"/>
      <c r="AD316" s="254"/>
      <c r="AE316" s="256"/>
      <c r="AF316" s="24"/>
      <c r="AG316" s="24"/>
      <c r="AH316" s="24"/>
      <c r="AI316" s="24"/>
      <c r="AJ316" s="24"/>
      <c r="AK316" s="24"/>
      <c r="AL316" s="254">
        <f>SUM(C316,F316,I316,L316,O316,R316,U316,X316,AA316,AD316)</f>
        <v>0</v>
      </c>
      <c r="AM316" s="255">
        <f t="shared" ref="AM316:AM318" si="257">SUM(D316,G316,J316,M316,P316,S316,V316,Y316,AB316,AE316)</f>
        <v>0</v>
      </c>
      <c r="AN316" s="256">
        <f>SUM(AL316:AM316)</f>
        <v>0</v>
      </c>
      <c r="BA316" s="254"/>
      <c r="BB316" s="256"/>
      <c r="BC316" s="755"/>
      <c r="BD316" s="254"/>
      <c r="BE316" s="256"/>
      <c r="BF316" s="24"/>
      <c r="BG316" s="254"/>
      <c r="BH316" s="256"/>
      <c r="BI316" s="24"/>
      <c r="BJ316" s="254">
        <f t="shared" ref="BJ316:BK318" si="258">SUM(AF316,AI316,AL316,AO316,AR316,AU316,AX316,BA316,BD316,BG316)</f>
        <v>0</v>
      </c>
      <c r="BK316" s="255">
        <f t="shared" si="258"/>
        <v>0</v>
      </c>
      <c r="BL316" s="256">
        <f>SUM(BJ316:BK316)</f>
        <v>0</v>
      </c>
      <c r="BM316" s="24"/>
      <c r="BN316" s="24"/>
    </row>
    <row r="317" spans="1:66">
      <c r="A317" s="82"/>
      <c r="B317" s="85" t="s">
        <v>21</v>
      </c>
      <c r="C317" s="257"/>
      <c r="D317" s="15"/>
      <c r="E317" s="24"/>
      <c r="F317" s="257"/>
      <c r="G317" s="258"/>
      <c r="H317" s="24"/>
      <c r="I317" s="257"/>
      <c r="J317" s="258"/>
      <c r="K317" s="24"/>
      <c r="L317" s="257"/>
      <c r="M317" s="258"/>
      <c r="N317" s="24"/>
      <c r="O317" s="257"/>
      <c r="P317" s="258"/>
      <c r="Q317" s="24"/>
      <c r="R317" s="257"/>
      <c r="S317" s="258"/>
      <c r="T317" s="24"/>
      <c r="U317" s="257"/>
      <c r="V317" s="258"/>
      <c r="W317" s="24"/>
      <c r="X317" s="257"/>
      <c r="Y317" s="258"/>
      <c r="Z317" s="395"/>
      <c r="AA317" s="257"/>
      <c r="AB317" s="258"/>
      <c r="AC317" s="24"/>
      <c r="AD317" s="257"/>
      <c r="AE317" s="258"/>
      <c r="AF317" s="24"/>
      <c r="AG317" s="24"/>
      <c r="AH317" s="24"/>
      <c r="AI317" s="24"/>
      <c r="AJ317" s="24"/>
      <c r="AK317" s="24"/>
      <c r="AL317" s="257">
        <f t="shared" ref="AL317:AL318" si="259">SUM(C317,F317,I317,L317,O317,R317,U317,X317,AA317,AD317)</f>
        <v>0</v>
      </c>
      <c r="AM317" s="15">
        <f t="shared" si="257"/>
        <v>0</v>
      </c>
      <c r="AN317" s="258">
        <f t="shared" ref="AN317:AN318" si="260">SUM(AL317:AM317)</f>
        <v>0</v>
      </c>
      <c r="BA317" s="257"/>
      <c r="BB317" s="258"/>
      <c r="BC317" s="618"/>
      <c r="BD317" s="257"/>
      <c r="BE317" s="258"/>
      <c r="BF317" s="24"/>
      <c r="BG317" s="257"/>
      <c r="BH317" s="258"/>
      <c r="BI317" s="24"/>
      <c r="BJ317" s="257">
        <f t="shared" si="258"/>
        <v>0</v>
      </c>
      <c r="BK317" s="15">
        <f t="shared" si="258"/>
        <v>0</v>
      </c>
      <c r="BL317" s="258">
        <f t="shared" ref="BL317:BL318" si="261">SUM(BJ317:BK317)</f>
        <v>0</v>
      </c>
      <c r="BM317" s="24"/>
      <c r="BN317" s="24"/>
    </row>
    <row r="318" spans="1:66" ht="16.5" thickBot="1">
      <c r="A318" s="83"/>
      <c r="B318" s="86" t="s">
        <v>22</v>
      </c>
      <c r="C318" s="259"/>
      <c r="D318" s="260"/>
      <c r="E318" s="24"/>
      <c r="F318" s="259"/>
      <c r="G318" s="261"/>
      <c r="H318" s="24"/>
      <c r="I318" s="259"/>
      <c r="J318" s="261"/>
      <c r="K318" s="24"/>
      <c r="L318" s="259"/>
      <c r="M318" s="261"/>
      <c r="N318" s="24"/>
      <c r="O318" s="259"/>
      <c r="P318" s="261"/>
      <c r="Q318" s="24"/>
      <c r="R318" s="259"/>
      <c r="S318" s="261"/>
      <c r="T318" s="24"/>
      <c r="U318" s="259"/>
      <c r="V318" s="261"/>
      <c r="W318" s="24"/>
      <c r="X318" s="259"/>
      <c r="Y318" s="261"/>
      <c r="Z318" s="396"/>
      <c r="AA318" s="259"/>
      <c r="AB318" s="261"/>
      <c r="AC318" s="24"/>
      <c r="AD318" s="259"/>
      <c r="AE318" s="261"/>
      <c r="AF318" s="24"/>
      <c r="AG318" s="24"/>
      <c r="AH318" s="24"/>
      <c r="AI318" s="24"/>
      <c r="AJ318" s="24"/>
      <c r="AK318" s="24"/>
      <c r="AL318" s="259">
        <f t="shared" si="259"/>
        <v>0</v>
      </c>
      <c r="AM318" s="260">
        <f t="shared" si="257"/>
        <v>0</v>
      </c>
      <c r="AN318" s="261">
        <f t="shared" si="260"/>
        <v>0</v>
      </c>
      <c r="BA318" s="259"/>
      <c r="BB318" s="261"/>
      <c r="BC318" s="755"/>
      <c r="BD318" s="259"/>
      <c r="BE318" s="261"/>
      <c r="BF318" s="24"/>
      <c r="BG318" s="259"/>
      <c r="BH318" s="261"/>
      <c r="BI318" s="24"/>
      <c r="BJ318" s="259">
        <f t="shared" si="258"/>
        <v>0</v>
      </c>
      <c r="BK318" s="260">
        <f t="shared" si="258"/>
        <v>0</v>
      </c>
      <c r="BL318" s="261">
        <f t="shared" si="261"/>
        <v>0</v>
      </c>
      <c r="BM318" s="24"/>
      <c r="BN318" s="24"/>
    </row>
    <row r="319" spans="1:66" ht="16.5" thickBot="1">
      <c r="A319" s="20"/>
      <c r="C319" s="2"/>
      <c r="D319" s="2"/>
      <c r="E319" s="24"/>
      <c r="F319" s="2"/>
      <c r="G319" s="2"/>
      <c r="H319" s="24"/>
      <c r="I319" s="2"/>
      <c r="J319" s="2"/>
      <c r="K319" s="24"/>
      <c r="L319" s="2"/>
      <c r="M319" s="2"/>
      <c r="N319" s="24"/>
      <c r="O319" s="2"/>
      <c r="P319" s="2"/>
      <c r="Q319" s="24"/>
      <c r="R319" s="2"/>
      <c r="S319" s="2"/>
      <c r="T319" s="24"/>
      <c r="U319" s="2"/>
      <c r="V319" s="2"/>
      <c r="W319" s="24"/>
      <c r="Y319" s="2"/>
      <c r="Z319" s="2"/>
      <c r="AA319" s="2"/>
      <c r="AB319" s="2"/>
      <c r="AC319" s="24"/>
      <c r="AD319" s="2"/>
      <c r="AE319" s="2"/>
      <c r="AF319" s="24"/>
      <c r="AG319" s="24"/>
      <c r="AH319" s="24"/>
      <c r="AI319" s="24"/>
      <c r="AJ319" s="24"/>
      <c r="AK319" s="24"/>
      <c r="AL319" s="2"/>
      <c r="AM319" s="467"/>
      <c r="AN319" s="2"/>
      <c r="BA319" s="2"/>
      <c r="BB319" s="2"/>
      <c r="BC319" s="618"/>
      <c r="BD319" s="2"/>
      <c r="BE319" s="2"/>
      <c r="BF319" s="24"/>
      <c r="BG319" s="2"/>
      <c r="BH319" s="2"/>
      <c r="BI319" s="24"/>
      <c r="BJ319" s="2"/>
      <c r="BK319" s="721"/>
      <c r="BL319" s="721"/>
      <c r="BM319" s="24"/>
      <c r="BN319" s="24"/>
    </row>
    <row r="320" spans="1:66">
      <c r="A320" s="81"/>
      <c r="B320" s="84" t="s">
        <v>19</v>
      </c>
      <c r="C320" s="254"/>
      <c r="D320" s="255"/>
      <c r="E320" s="24"/>
      <c r="F320" s="254"/>
      <c r="G320" s="256"/>
      <c r="H320" s="24"/>
      <c r="I320" s="254"/>
      <c r="J320" s="256"/>
      <c r="K320" s="24"/>
      <c r="L320" s="254"/>
      <c r="M320" s="256"/>
      <c r="N320" s="24"/>
      <c r="O320" s="254"/>
      <c r="P320" s="256"/>
      <c r="Q320" s="24"/>
      <c r="R320" s="254"/>
      <c r="S320" s="256"/>
      <c r="T320" s="24"/>
      <c r="U320" s="254"/>
      <c r="V320" s="256"/>
      <c r="W320" s="24"/>
      <c r="X320" s="254"/>
      <c r="Y320" s="256"/>
      <c r="Z320" s="133"/>
      <c r="AA320" s="254"/>
      <c r="AB320" s="256"/>
      <c r="AC320" s="24"/>
      <c r="AD320" s="254"/>
      <c r="AE320" s="256"/>
      <c r="AF320" s="24"/>
      <c r="AG320" s="24"/>
      <c r="AH320" s="24"/>
      <c r="AI320" s="24"/>
      <c r="AJ320" s="24"/>
      <c r="AK320" s="24"/>
      <c r="AL320" s="254">
        <f>SUM(C320,F320,I320,L320,O320,R320,U320,X320,AA320,AD320)</f>
        <v>0</v>
      </c>
      <c r="AM320" s="255">
        <f t="shared" ref="AM320:AM322" si="262">SUM(D320,G320,J320,M320,P320,S320,V320,Y320,AB320,AE320)</f>
        <v>0</v>
      </c>
      <c r="AN320" s="256">
        <f t="shared" ref="AN320:AN322" si="263">SUM(AL320:AM320)</f>
        <v>0</v>
      </c>
      <c r="BA320" s="254"/>
      <c r="BB320" s="256"/>
      <c r="BC320" s="755"/>
      <c r="BD320" s="254"/>
      <c r="BE320" s="256"/>
      <c r="BF320" s="24"/>
      <c r="BG320" s="254"/>
      <c r="BH320" s="256"/>
      <c r="BI320" s="24"/>
      <c r="BJ320" s="254">
        <f t="shared" ref="BJ320:BK322" si="264">SUM(AF320,AI320,AL320,AO320,AR320,AU320,AX320,BA320,BD320,BG320)</f>
        <v>0</v>
      </c>
      <c r="BK320" s="255">
        <f t="shared" si="264"/>
        <v>0</v>
      </c>
      <c r="BL320" s="256">
        <f t="shared" ref="BL320:BL322" si="265">SUM(BJ320:BK320)</f>
        <v>0</v>
      </c>
      <c r="BM320" s="24"/>
      <c r="BN320" s="24"/>
    </row>
    <row r="321" spans="1:66">
      <c r="A321" s="82"/>
      <c r="B321" s="85" t="s">
        <v>21</v>
      </c>
      <c r="C321" s="257"/>
      <c r="D321" s="15"/>
      <c r="E321" s="24"/>
      <c r="F321" s="257"/>
      <c r="G321" s="258"/>
      <c r="H321" s="24"/>
      <c r="I321" s="257"/>
      <c r="J321" s="258"/>
      <c r="K321" s="24"/>
      <c r="L321" s="257"/>
      <c r="M321" s="258"/>
      <c r="N321" s="24"/>
      <c r="O321" s="257"/>
      <c r="P321" s="258"/>
      <c r="Q321" s="24"/>
      <c r="R321" s="257"/>
      <c r="S321" s="258"/>
      <c r="T321" s="24"/>
      <c r="U321" s="257"/>
      <c r="V321" s="258"/>
      <c r="W321" s="24"/>
      <c r="X321" s="257"/>
      <c r="Y321" s="258"/>
      <c r="Z321" s="395"/>
      <c r="AA321" s="257"/>
      <c r="AB321" s="258"/>
      <c r="AC321" s="24"/>
      <c r="AD321" s="257"/>
      <c r="AE321" s="258"/>
      <c r="AF321" s="24"/>
      <c r="AG321" s="24"/>
      <c r="AH321" s="24"/>
      <c r="AI321" s="24"/>
      <c r="AJ321" s="24"/>
      <c r="AK321" s="24"/>
      <c r="AL321" s="257">
        <f t="shared" ref="AL321:AL322" si="266">SUM(C321,F321,I321,L321,O321,R321,U321,X321,AA321,AD321)</f>
        <v>0</v>
      </c>
      <c r="AM321" s="15">
        <f t="shared" si="262"/>
        <v>0</v>
      </c>
      <c r="AN321" s="258">
        <f t="shared" si="263"/>
        <v>0</v>
      </c>
      <c r="BA321" s="257"/>
      <c r="BB321" s="258"/>
      <c r="BC321" s="618"/>
      <c r="BD321" s="257"/>
      <c r="BE321" s="258"/>
      <c r="BF321" s="24"/>
      <c r="BG321" s="257"/>
      <c r="BH321" s="258"/>
      <c r="BI321" s="24"/>
      <c r="BJ321" s="257">
        <f t="shared" si="264"/>
        <v>0</v>
      </c>
      <c r="BK321" s="15">
        <f t="shared" si="264"/>
        <v>0</v>
      </c>
      <c r="BL321" s="258">
        <f t="shared" si="265"/>
        <v>0</v>
      </c>
      <c r="BM321" s="24"/>
      <c r="BN321" s="24"/>
    </row>
    <row r="322" spans="1:66" ht="16.5" thickBot="1">
      <c r="A322" s="83"/>
      <c r="B322" s="86" t="s">
        <v>22</v>
      </c>
      <c r="C322" s="259"/>
      <c r="D322" s="260"/>
      <c r="E322" s="24"/>
      <c r="F322" s="259"/>
      <c r="G322" s="261"/>
      <c r="H322" s="24"/>
      <c r="I322" s="259"/>
      <c r="J322" s="261"/>
      <c r="K322" s="24"/>
      <c r="L322" s="259"/>
      <c r="M322" s="261"/>
      <c r="N322" s="24"/>
      <c r="O322" s="259"/>
      <c r="P322" s="261"/>
      <c r="Q322" s="24"/>
      <c r="R322" s="259"/>
      <c r="S322" s="261"/>
      <c r="T322" s="24"/>
      <c r="U322" s="259"/>
      <c r="V322" s="261"/>
      <c r="W322" s="24"/>
      <c r="X322" s="259"/>
      <c r="Y322" s="261"/>
      <c r="Z322" s="396"/>
      <c r="AA322" s="259"/>
      <c r="AB322" s="261"/>
      <c r="AC322" s="24"/>
      <c r="AD322" s="259"/>
      <c r="AE322" s="261"/>
      <c r="AF322" s="24"/>
      <c r="AG322" s="24"/>
      <c r="AH322" s="24"/>
      <c r="AI322" s="24"/>
      <c r="AJ322" s="24"/>
      <c r="AK322" s="24"/>
      <c r="AL322" s="259">
        <f t="shared" si="266"/>
        <v>0</v>
      </c>
      <c r="AM322" s="260">
        <f t="shared" si="262"/>
        <v>0</v>
      </c>
      <c r="AN322" s="261">
        <f t="shared" si="263"/>
        <v>0</v>
      </c>
      <c r="BA322" s="259"/>
      <c r="BB322" s="261"/>
      <c r="BC322" s="755"/>
      <c r="BD322" s="259"/>
      <c r="BE322" s="261"/>
      <c r="BF322" s="24"/>
      <c r="BG322" s="259"/>
      <c r="BH322" s="261"/>
      <c r="BI322" s="24"/>
      <c r="BJ322" s="259">
        <f t="shared" si="264"/>
        <v>0</v>
      </c>
      <c r="BK322" s="260">
        <f t="shared" si="264"/>
        <v>0</v>
      </c>
      <c r="BL322" s="261">
        <f t="shared" si="265"/>
        <v>0</v>
      </c>
      <c r="BM322" s="24"/>
      <c r="BN322" s="24"/>
    </row>
    <row r="323" spans="1:66" ht="16.5" thickBot="1">
      <c r="A323" s="20"/>
      <c r="C323" s="2"/>
      <c r="D323" s="2"/>
      <c r="E323" s="24"/>
      <c r="F323" s="2"/>
      <c r="G323" s="2"/>
      <c r="H323" s="24"/>
      <c r="I323" s="2"/>
      <c r="J323" s="2"/>
      <c r="K323" s="24"/>
      <c r="L323" s="2"/>
      <c r="M323" s="2"/>
      <c r="N323" s="24"/>
      <c r="O323" s="2"/>
      <c r="P323" s="2"/>
      <c r="Q323" s="24"/>
      <c r="R323" s="2"/>
      <c r="S323" s="2"/>
      <c r="T323" s="24"/>
      <c r="U323" s="2"/>
      <c r="V323" s="2"/>
      <c r="W323" s="24"/>
      <c r="Y323" s="2"/>
      <c r="Z323" s="2"/>
      <c r="AA323" s="2"/>
      <c r="AB323" s="2"/>
      <c r="AC323" s="24"/>
      <c r="AD323" s="2"/>
      <c r="AE323" s="2"/>
      <c r="AF323" s="24"/>
      <c r="AG323" s="24"/>
      <c r="AH323" s="24"/>
      <c r="AI323" s="24"/>
      <c r="AJ323" s="24"/>
      <c r="AK323" s="24"/>
      <c r="AL323" s="2"/>
      <c r="AM323" s="467"/>
      <c r="AN323" s="2"/>
      <c r="BA323" s="2"/>
      <c r="BB323" s="2"/>
      <c r="BC323" s="618"/>
      <c r="BD323" s="2"/>
      <c r="BE323" s="2"/>
      <c r="BF323" s="24"/>
      <c r="BG323" s="2"/>
      <c r="BH323" s="2"/>
      <c r="BI323" s="24"/>
      <c r="BJ323" s="721"/>
      <c r="BK323" s="618"/>
      <c r="BL323" s="721"/>
      <c r="BM323" s="24"/>
      <c r="BN323" s="24"/>
    </row>
    <row r="324" spans="1:66">
      <c r="A324" s="87"/>
      <c r="B324" s="84" t="s">
        <v>19</v>
      </c>
      <c r="C324" s="254"/>
      <c r="D324" s="255"/>
      <c r="E324" s="24"/>
      <c r="F324" s="254"/>
      <c r="G324" s="256"/>
      <c r="H324" s="24"/>
      <c r="I324" s="254"/>
      <c r="J324" s="256"/>
      <c r="K324" s="24"/>
      <c r="L324" s="254"/>
      <c r="M324" s="256"/>
      <c r="N324" s="24"/>
      <c r="O324" s="254"/>
      <c r="P324" s="256"/>
      <c r="Q324" s="24"/>
      <c r="R324" s="254"/>
      <c r="S324" s="256"/>
      <c r="T324" s="24"/>
      <c r="U324" s="254"/>
      <c r="V324" s="256"/>
      <c r="W324" s="24"/>
      <c r="X324" s="254"/>
      <c r="Y324" s="256"/>
      <c r="Z324" s="133"/>
      <c r="AA324" s="254"/>
      <c r="AB324" s="256"/>
      <c r="AC324" s="24"/>
      <c r="AD324" s="254"/>
      <c r="AE324" s="256"/>
      <c r="AF324" s="24"/>
      <c r="AG324" s="24"/>
      <c r="AH324" s="24"/>
      <c r="AI324" s="24"/>
      <c r="AJ324" s="24"/>
      <c r="AK324" s="24"/>
      <c r="AL324" s="254">
        <f>SUM(C324,F324,I324,L324,O324,R324,U324,X324,AA324,AD324)</f>
        <v>0</v>
      </c>
      <c r="AM324" s="255">
        <f t="shared" ref="AM324:AM326" si="267">SUM(D324,G324,J324,M324,P324,S324,V324,Y324,AB324,AE324)</f>
        <v>0</v>
      </c>
      <c r="AN324" s="256">
        <f t="shared" ref="AN324:AN326" si="268">SUM(AL324:AM324)</f>
        <v>0</v>
      </c>
      <c r="BA324" s="254"/>
      <c r="BB324" s="256"/>
      <c r="BC324" s="618"/>
      <c r="BD324" s="254"/>
      <c r="BE324" s="256"/>
      <c r="BF324" s="24"/>
      <c r="BG324" s="254"/>
      <c r="BH324" s="256"/>
      <c r="BI324" s="24"/>
      <c r="BJ324" s="254">
        <f t="shared" ref="BJ324:BK326" si="269">SUM(AF324,AI324,AL324,AO324,AR324,AU324,AX324,BA324,BD324,BG324)</f>
        <v>0</v>
      </c>
      <c r="BK324" s="255">
        <f t="shared" si="269"/>
        <v>0</v>
      </c>
      <c r="BL324" s="256">
        <f t="shared" ref="BL324:BL326" si="270">SUM(BJ324:BK324)</f>
        <v>0</v>
      </c>
      <c r="BM324" s="24"/>
      <c r="BN324" s="24"/>
    </row>
    <row r="325" spans="1:66">
      <c r="A325" s="82"/>
      <c r="B325" s="85" t="s">
        <v>21</v>
      </c>
      <c r="C325" s="257"/>
      <c r="D325" s="15"/>
      <c r="E325" s="24"/>
      <c r="F325" s="257"/>
      <c r="G325" s="258"/>
      <c r="H325" s="24"/>
      <c r="I325" s="257"/>
      <c r="J325" s="258"/>
      <c r="K325" s="24"/>
      <c r="L325" s="257"/>
      <c r="M325" s="258"/>
      <c r="N325" s="24"/>
      <c r="O325" s="257"/>
      <c r="P325" s="258"/>
      <c r="Q325" s="24"/>
      <c r="R325" s="257"/>
      <c r="S325" s="258"/>
      <c r="T325" s="24"/>
      <c r="U325" s="257"/>
      <c r="V325" s="258"/>
      <c r="W325" s="24"/>
      <c r="X325" s="257"/>
      <c r="Y325" s="258"/>
      <c r="Z325" s="395"/>
      <c r="AA325" s="257"/>
      <c r="AB325" s="258"/>
      <c r="AC325" s="24"/>
      <c r="AD325" s="257"/>
      <c r="AE325" s="258"/>
      <c r="AF325" s="24"/>
      <c r="AG325" s="24"/>
      <c r="AH325" s="24"/>
      <c r="AI325" s="24"/>
      <c r="AJ325" s="24"/>
      <c r="AK325" s="24"/>
      <c r="AL325" s="257">
        <f t="shared" ref="AL325:AL326" si="271">SUM(C325,F325,I325,L325,O325,R325,U325,X325,AA325,AD325)</f>
        <v>0</v>
      </c>
      <c r="AM325" s="15">
        <f t="shared" si="267"/>
        <v>0</v>
      </c>
      <c r="AN325" s="258">
        <f t="shared" si="268"/>
        <v>0</v>
      </c>
      <c r="BA325" s="257"/>
      <c r="BB325" s="258"/>
      <c r="BC325" s="755"/>
      <c r="BD325" s="257"/>
      <c r="BE325" s="258"/>
      <c r="BF325" s="24"/>
      <c r="BG325" s="257"/>
      <c r="BH325" s="258"/>
      <c r="BI325" s="24"/>
      <c r="BJ325" s="257">
        <f t="shared" si="269"/>
        <v>0</v>
      </c>
      <c r="BK325" s="15">
        <f t="shared" si="269"/>
        <v>0</v>
      </c>
      <c r="BL325" s="258">
        <f t="shared" si="270"/>
        <v>0</v>
      </c>
      <c r="BM325" s="24"/>
      <c r="BN325" s="24"/>
    </row>
    <row r="326" spans="1:66" ht="16.5" thickBot="1">
      <c r="A326" s="83"/>
      <c r="B326" s="86" t="s">
        <v>22</v>
      </c>
      <c r="C326" s="259"/>
      <c r="D326" s="260"/>
      <c r="E326" s="24"/>
      <c r="F326" s="259"/>
      <c r="G326" s="261"/>
      <c r="H326" s="24"/>
      <c r="I326" s="259"/>
      <c r="J326" s="261"/>
      <c r="K326" s="24"/>
      <c r="L326" s="259"/>
      <c r="M326" s="261"/>
      <c r="N326" s="24"/>
      <c r="O326" s="259"/>
      <c r="P326" s="261"/>
      <c r="Q326" s="24"/>
      <c r="R326" s="259"/>
      <c r="S326" s="261"/>
      <c r="T326" s="24"/>
      <c r="U326" s="259"/>
      <c r="V326" s="261"/>
      <c r="W326" s="24"/>
      <c r="X326" s="259"/>
      <c r="Y326" s="261"/>
      <c r="Z326" s="396"/>
      <c r="AA326" s="259"/>
      <c r="AB326" s="261"/>
      <c r="AC326" s="24"/>
      <c r="AD326" s="259"/>
      <c r="AE326" s="261"/>
      <c r="AF326" s="24"/>
      <c r="AG326" s="24"/>
      <c r="AH326" s="24"/>
      <c r="AI326" s="24"/>
      <c r="AJ326" s="24"/>
      <c r="AK326" s="24"/>
      <c r="AL326" s="259">
        <f t="shared" si="271"/>
        <v>0</v>
      </c>
      <c r="AM326" s="260">
        <f t="shared" si="267"/>
        <v>0</v>
      </c>
      <c r="AN326" s="261">
        <f t="shared" si="268"/>
        <v>0</v>
      </c>
      <c r="BA326" s="259"/>
      <c r="BB326" s="261"/>
      <c r="BC326" s="755"/>
      <c r="BD326" s="259"/>
      <c r="BE326" s="261"/>
      <c r="BF326" s="24"/>
      <c r="BG326" s="259"/>
      <c r="BH326" s="261"/>
      <c r="BI326" s="24"/>
      <c r="BJ326" s="259">
        <f t="shared" si="269"/>
        <v>0</v>
      </c>
      <c r="BK326" s="260">
        <f t="shared" si="269"/>
        <v>0</v>
      </c>
      <c r="BL326" s="261">
        <f t="shared" si="270"/>
        <v>0</v>
      </c>
      <c r="BM326" s="24"/>
      <c r="BN326" s="24"/>
    </row>
    <row r="327" spans="1:66" ht="16.5" thickBot="1">
      <c r="A327" s="20"/>
      <c r="C327" s="2"/>
      <c r="D327" s="2"/>
      <c r="E327" s="24"/>
      <c r="F327" s="2"/>
      <c r="G327" s="2"/>
      <c r="H327" s="24"/>
      <c r="I327" s="2"/>
      <c r="J327" s="2"/>
      <c r="K327" s="24"/>
      <c r="L327" s="2"/>
      <c r="M327" s="2"/>
      <c r="N327" s="24"/>
      <c r="O327" s="2"/>
      <c r="P327" s="2"/>
      <c r="Q327" s="24"/>
      <c r="R327" s="2"/>
      <c r="S327" s="2"/>
      <c r="T327" s="24"/>
      <c r="U327" s="2"/>
      <c r="V327" s="2"/>
      <c r="W327" s="24"/>
      <c r="Y327" s="2"/>
      <c r="Z327" s="2"/>
      <c r="AA327" s="2"/>
      <c r="AB327" s="2"/>
      <c r="AC327" s="24"/>
      <c r="AD327" s="2"/>
      <c r="AE327" s="2"/>
      <c r="AF327" s="24"/>
      <c r="AG327" s="24"/>
      <c r="AH327" s="24"/>
      <c r="AI327" s="24"/>
      <c r="AJ327" s="24"/>
      <c r="AK327" s="24"/>
      <c r="AL327" s="2"/>
      <c r="AM327" s="467"/>
      <c r="AN327" s="2"/>
      <c r="BA327" s="2"/>
      <c r="BB327" s="2"/>
      <c r="BC327" s="618"/>
      <c r="BD327" s="2"/>
      <c r="BE327" s="2"/>
      <c r="BF327" s="24"/>
      <c r="BG327" s="2"/>
      <c r="BH327" s="2"/>
      <c r="BI327" s="24"/>
      <c r="BJ327" s="2"/>
      <c r="BK327" s="721"/>
      <c r="BL327" s="721"/>
      <c r="BM327" s="24"/>
      <c r="BN327" s="24"/>
    </row>
    <row r="328" spans="1:66">
      <c r="A328" s="87"/>
      <c r="B328" s="84" t="s">
        <v>19</v>
      </c>
      <c r="C328" s="254"/>
      <c r="D328" s="255"/>
      <c r="E328" s="24"/>
      <c r="F328" s="254"/>
      <c r="G328" s="256"/>
      <c r="H328" s="24"/>
      <c r="I328" s="254"/>
      <c r="J328" s="256"/>
      <c r="K328" s="24"/>
      <c r="L328" s="254"/>
      <c r="M328" s="256"/>
      <c r="N328" s="24"/>
      <c r="O328" s="254"/>
      <c r="P328" s="256"/>
      <c r="Q328" s="24"/>
      <c r="R328" s="254"/>
      <c r="S328" s="256"/>
      <c r="T328" s="24"/>
      <c r="U328" s="254"/>
      <c r="V328" s="256"/>
      <c r="W328" s="24"/>
      <c r="X328" s="254"/>
      <c r="Y328" s="256"/>
      <c r="Z328" s="133"/>
      <c r="AA328" s="254"/>
      <c r="AB328" s="256"/>
      <c r="AC328" s="24"/>
      <c r="AD328" s="254"/>
      <c r="AE328" s="256"/>
      <c r="AF328" s="24"/>
      <c r="AG328" s="24"/>
      <c r="AH328" s="24"/>
      <c r="AI328" s="24"/>
      <c r="AJ328" s="24"/>
      <c r="AK328" s="24"/>
      <c r="AL328" s="254">
        <f t="shared" ref="AL328:AL330" si="272">C328+F328+I328</f>
        <v>0</v>
      </c>
      <c r="AM328" s="255">
        <f t="shared" ref="AM328:AM330" si="273">SUM(D328,G328,J328,M328,P328,S328,V328,Y328,AB328,AE328)</f>
        <v>0</v>
      </c>
      <c r="AN328" s="256">
        <f t="shared" ref="AN328:AN330" si="274">SUM(AL328:AM328)</f>
        <v>0</v>
      </c>
      <c r="BA328" s="254"/>
      <c r="BB328" s="256"/>
      <c r="BC328" s="755"/>
      <c r="BD328" s="254"/>
      <c r="BE328" s="256"/>
      <c r="BF328" s="24"/>
      <c r="BG328" s="254"/>
      <c r="BH328" s="256"/>
      <c r="BI328" s="24"/>
      <c r="BJ328" s="254">
        <f>AF328+AI328+AL328</f>
        <v>0</v>
      </c>
      <c r="BK328" s="255">
        <f>SUM(AG328,AJ328,AM328,AP328,AS328,AV328,AY328,BB328,BE328,BH328)</f>
        <v>0</v>
      </c>
      <c r="BL328" s="256">
        <f t="shared" ref="BL328:BL330" si="275">SUM(BJ328:BK328)</f>
        <v>0</v>
      </c>
      <c r="BM328" s="24"/>
      <c r="BN328" s="24"/>
    </row>
    <row r="329" spans="1:66">
      <c r="A329" s="82"/>
      <c r="B329" s="85" t="s">
        <v>21</v>
      </c>
      <c r="C329" s="257"/>
      <c r="D329" s="15"/>
      <c r="E329" s="24"/>
      <c r="F329" s="257"/>
      <c r="G329" s="258"/>
      <c r="H329" s="24"/>
      <c r="I329" s="257"/>
      <c r="J329" s="258"/>
      <c r="K329" s="24"/>
      <c r="L329" s="257"/>
      <c r="M329" s="258"/>
      <c r="N329" s="24"/>
      <c r="O329" s="257"/>
      <c r="P329" s="258"/>
      <c r="Q329" s="24"/>
      <c r="R329" s="257"/>
      <c r="S329" s="258"/>
      <c r="T329" s="24"/>
      <c r="U329" s="257"/>
      <c r="V329" s="258"/>
      <c r="W329" s="24"/>
      <c r="X329" s="257"/>
      <c r="Y329" s="258"/>
      <c r="Z329" s="395"/>
      <c r="AA329" s="257"/>
      <c r="AB329" s="258"/>
      <c r="AC329" s="24"/>
      <c r="AD329" s="257"/>
      <c r="AE329" s="258"/>
      <c r="AF329" s="24"/>
      <c r="AG329" s="24"/>
      <c r="AH329" s="24"/>
      <c r="AI329" s="24"/>
      <c r="AJ329" s="24"/>
      <c r="AK329" s="24"/>
      <c r="AL329" s="257">
        <f t="shared" si="272"/>
        <v>0</v>
      </c>
      <c r="AM329" s="15">
        <f t="shared" si="273"/>
        <v>0</v>
      </c>
      <c r="AN329" s="258">
        <f t="shared" si="274"/>
        <v>0</v>
      </c>
      <c r="BA329" s="257"/>
      <c r="BB329" s="258"/>
      <c r="BC329" s="618"/>
      <c r="BD329" s="257"/>
      <c r="BE329" s="258"/>
      <c r="BF329" s="24"/>
      <c r="BG329" s="257"/>
      <c r="BH329" s="258"/>
      <c r="BI329" s="24"/>
      <c r="BJ329" s="257">
        <f>AF329+AI329+AL329</f>
        <v>0</v>
      </c>
      <c r="BK329" s="15">
        <f>SUM(AG329,AJ329,AM329,AP329,AS329,AV329,AY329,BB329,BE329,BH329)</f>
        <v>0</v>
      </c>
      <c r="BL329" s="258">
        <f t="shared" si="275"/>
        <v>0</v>
      </c>
      <c r="BM329" s="24"/>
      <c r="BN329" s="24"/>
    </row>
    <row r="330" spans="1:66" ht="16.5" thickBot="1">
      <c r="A330" s="83"/>
      <c r="B330" s="86" t="s">
        <v>22</v>
      </c>
      <c r="C330" s="259"/>
      <c r="D330" s="260"/>
      <c r="E330" s="24"/>
      <c r="F330" s="259"/>
      <c r="G330" s="261"/>
      <c r="H330" s="24"/>
      <c r="I330" s="259"/>
      <c r="J330" s="261"/>
      <c r="K330" s="24"/>
      <c r="L330" s="259"/>
      <c r="M330" s="261"/>
      <c r="N330" s="24"/>
      <c r="O330" s="259"/>
      <c r="P330" s="261"/>
      <c r="Q330" s="24"/>
      <c r="R330" s="259"/>
      <c r="S330" s="261"/>
      <c r="T330" s="24"/>
      <c r="U330" s="259"/>
      <c r="V330" s="261"/>
      <c r="W330" s="24"/>
      <c r="X330" s="259"/>
      <c r="Y330" s="261"/>
      <c r="Z330" s="396"/>
      <c r="AA330" s="259"/>
      <c r="AB330" s="261"/>
      <c r="AC330" s="24"/>
      <c r="AD330" s="259"/>
      <c r="AE330" s="261"/>
      <c r="AF330" s="24"/>
      <c r="AG330" s="24"/>
      <c r="AH330" s="24"/>
      <c r="AI330" s="24"/>
      <c r="AJ330" s="24"/>
      <c r="AK330" s="24"/>
      <c r="AL330" s="259">
        <f t="shared" si="272"/>
        <v>0</v>
      </c>
      <c r="AM330" s="260">
        <f t="shared" si="273"/>
        <v>0</v>
      </c>
      <c r="AN330" s="261">
        <f t="shared" si="274"/>
        <v>0</v>
      </c>
      <c r="BA330" s="259"/>
      <c r="BB330" s="261"/>
      <c r="BC330" s="755"/>
      <c r="BD330" s="259"/>
      <c r="BE330" s="261"/>
      <c r="BF330" s="24"/>
      <c r="BG330" s="259"/>
      <c r="BH330" s="261"/>
      <c r="BI330" s="24"/>
      <c r="BJ330" s="259">
        <f>AF330+AI330+AL330</f>
        <v>0</v>
      </c>
      <c r="BK330" s="260">
        <f>SUM(AG330,AJ330,AM330,AP330,AS330,AV330,AY330,BB330,BE330,BH330)</f>
        <v>0</v>
      </c>
      <c r="BL330" s="261">
        <f t="shared" si="275"/>
        <v>0</v>
      </c>
      <c r="BM330" s="24"/>
      <c r="BN330" s="24"/>
    </row>
    <row r="331" spans="1:66" ht="16.5" thickBot="1">
      <c r="A331" s="20"/>
      <c r="C331" s="2"/>
      <c r="D331" s="2"/>
      <c r="E331" s="24"/>
      <c r="F331" s="2"/>
      <c r="G331" s="2"/>
      <c r="H331" s="24"/>
      <c r="I331" s="2"/>
      <c r="J331" s="2"/>
      <c r="K331" s="24"/>
      <c r="L331" s="2"/>
      <c r="M331" s="2"/>
      <c r="N331" s="24"/>
      <c r="O331" s="2"/>
      <c r="P331" s="2"/>
      <c r="Q331" s="24"/>
      <c r="R331" s="2"/>
      <c r="S331" s="2"/>
      <c r="T331" s="24"/>
      <c r="U331" s="2"/>
      <c r="V331" s="2"/>
      <c r="W331" s="24"/>
      <c r="Y331" s="2"/>
      <c r="Z331" s="2"/>
      <c r="AA331" s="2"/>
      <c r="AB331" s="2"/>
      <c r="AC331" s="24"/>
      <c r="AD331" s="2"/>
      <c r="AE331" s="2"/>
      <c r="AF331" s="24"/>
      <c r="AG331" s="24"/>
      <c r="AH331" s="24"/>
      <c r="AI331" s="24"/>
      <c r="AJ331" s="24"/>
      <c r="AK331" s="24"/>
      <c r="AL331" s="2"/>
      <c r="AM331" s="467"/>
      <c r="AN331" s="2"/>
      <c r="BA331" s="2"/>
      <c r="BB331" s="2"/>
      <c r="BC331" s="2"/>
      <c r="BD331" s="2"/>
      <c r="BE331" s="2"/>
      <c r="BF331" s="24"/>
      <c r="BG331" s="2"/>
      <c r="BH331" s="2"/>
      <c r="BI331" s="24"/>
      <c r="BJ331" s="2"/>
      <c r="BK331" s="721"/>
      <c r="BL331" s="721"/>
      <c r="BM331" s="24"/>
      <c r="BN331" s="24"/>
    </row>
    <row r="332" spans="1:66">
      <c r="A332" s="81"/>
      <c r="B332" s="84" t="s">
        <v>19</v>
      </c>
      <c r="C332" s="254"/>
      <c r="D332" s="255"/>
      <c r="E332" s="24"/>
      <c r="F332" s="254"/>
      <c r="G332" s="256"/>
      <c r="H332" s="24"/>
      <c r="I332" s="254"/>
      <c r="J332" s="256"/>
      <c r="K332" s="24"/>
      <c r="L332" s="254"/>
      <c r="M332" s="256"/>
      <c r="N332" s="24"/>
      <c r="O332" s="254"/>
      <c r="P332" s="256"/>
      <c r="Q332" s="24"/>
      <c r="R332" s="254"/>
      <c r="S332" s="256"/>
      <c r="T332" s="24"/>
      <c r="U332" s="254"/>
      <c r="V332" s="256"/>
      <c r="W332" s="24"/>
      <c r="X332" s="254"/>
      <c r="Y332" s="256"/>
      <c r="Z332" s="133"/>
      <c r="AA332" s="254"/>
      <c r="AB332" s="256"/>
      <c r="AC332" s="24"/>
      <c r="AD332" s="254"/>
      <c r="AE332" s="256"/>
      <c r="AF332" s="24"/>
      <c r="AG332" s="24"/>
      <c r="AH332" s="24"/>
      <c r="AI332" s="24"/>
      <c r="AJ332" s="24"/>
      <c r="AK332" s="24"/>
      <c r="AL332" s="254">
        <f t="shared" ref="AL332:AL334" si="276">C332+F332+I332</f>
        <v>0</v>
      </c>
      <c r="AM332" s="255">
        <f t="shared" ref="AM332:AM334" si="277">SUM(D332,G332,J332,M332,P332,S332,V332,Y332,AB332,AE332)</f>
        <v>0</v>
      </c>
      <c r="AN332" s="256">
        <f t="shared" ref="AN332:AN334" si="278">SUM(AL332:AM332)</f>
        <v>0</v>
      </c>
      <c r="BA332" s="254"/>
      <c r="BB332" s="256"/>
      <c r="BC332" s="755"/>
      <c r="BD332" s="254"/>
      <c r="BE332" s="256"/>
      <c r="BF332" s="24"/>
      <c r="BG332" s="254"/>
      <c r="BH332" s="256"/>
      <c r="BI332" s="24"/>
      <c r="BJ332" s="254">
        <f>AF332+AI332+AL332</f>
        <v>0</v>
      </c>
      <c r="BK332" s="255">
        <f>SUM(AG332,AJ332,AM332,AP332,AS332,AV332,AY332,BB332,BE332,BH332)</f>
        <v>0</v>
      </c>
      <c r="BL332" s="256">
        <f t="shared" ref="BL332:BL334" si="279">SUM(BJ332:BK332)</f>
        <v>0</v>
      </c>
      <c r="BM332" s="24"/>
      <c r="BN332" s="24"/>
    </row>
    <row r="333" spans="1:66">
      <c r="A333" s="82"/>
      <c r="B333" s="85" t="s">
        <v>21</v>
      </c>
      <c r="C333" s="257"/>
      <c r="D333" s="15"/>
      <c r="E333" s="24"/>
      <c r="F333" s="257"/>
      <c r="G333" s="258"/>
      <c r="H333" s="24"/>
      <c r="I333" s="257"/>
      <c r="J333" s="258"/>
      <c r="K333" s="24"/>
      <c r="L333" s="257"/>
      <c r="M333" s="258"/>
      <c r="N333" s="24"/>
      <c r="O333" s="257"/>
      <c r="P333" s="258"/>
      <c r="Q333" s="24"/>
      <c r="R333" s="257"/>
      <c r="S333" s="258"/>
      <c r="T333" s="24"/>
      <c r="U333" s="257"/>
      <c r="V333" s="258"/>
      <c r="W333" s="24"/>
      <c r="X333" s="257"/>
      <c r="Y333" s="258"/>
      <c r="Z333" s="395"/>
      <c r="AA333" s="257"/>
      <c r="AB333" s="258"/>
      <c r="AC333" s="24"/>
      <c r="AD333" s="257"/>
      <c r="AE333" s="258"/>
      <c r="AF333" s="24"/>
      <c r="AG333" s="24"/>
      <c r="AH333" s="24"/>
      <c r="AI333" s="24"/>
      <c r="AJ333" s="24"/>
      <c r="AK333" s="24"/>
      <c r="AL333" s="257">
        <f t="shared" si="276"/>
        <v>0</v>
      </c>
      <c r="AM333" s="15">
        <f t="shared" si="277"/>
        <v>0</v>
      </c>
      <c r="AN333" s="258">
        <f t="shared" si="278"/>
        <v>0</v>
      </c>
      <c r="BA333" s="257"/>
      <c r="BB333" s="258"/>
      <c r="BC333" s="755"/>
      <c r="BD333" s="257"/>
      <c r="BE333" s="258"/>
      <c r="BF333" s="24"/>
      <c r="BG333" s="257"/>
      <c r="BH333" s="258"/>
      <c r="BI333" s="24"/>
      <c r="BJ333" s="257">
        <f>AF333+AI333+AL333</f>
        <v>0</v>
      </c>
      <c r="BK333" s="15">
        <f>SUM(AG333,AJ333,AM333,AP333,AS333,AV333,AY333,BB333,BE333,BH333)</f>
        <v>0</v>
      </c>
      <c r="BL333" s="258">
        <f t="shared" si="279"/>
        <v>0</v>
      </c>
      <c r="BM333" s="24"/>
      <c r="BN333" s="24"/>
    </row>
    <row r="334" spans="1:66" ht="16.5" thickBot="1">
      <c r="A334" s="83"/>
      <c r="B334" s="86" t="s">
        <v>22</v>
      </c>
      <c r="C334" s="259"/>
      <c r="D334" s="260"/>
      <c r="E334" s="24"/>
      <c r="F334" s="259"/>
      <c r="G334" s="261"/>
      <c r="H334" s="24"/>
      <c r="I334" s="259"/>
      <c r="J334" s="261"/>
      <c r="K334" s="24"/>
      <c r="L334" s="259"/>
      <c r="M334" s="261"/>
      <c r="N334" s="24"/>
      <c r="O334" s="259"/>
      <c r="P334" s="261"/>
      <c r="Q334" s="24"/>
      <c r="R334" s="259"/>
      <c r="S334" s="261"/>
      <c r="T334" s="24"/>
      <c r="U334" s="259"/>
      <c r="V334" s="261"/>
      <c r="W334" s="24"/>
      <c r="X334" s="259"/>
      <c r="Y334" s="261"/>
      <c r="Z334" s="396"/>
      <c r="AA334" s="259"/>
      <c r="AB334" s="261"/>
      <c r="AC334" s="24"/>
      <c r="AD334" s="259"/>
      <c r="AE334" s="261"/>
      <c r="AF334" s="24"/>
      <c r="AG334" s="24"/>
      <c r="AH334" s="24"/>
      <c r="AI334" s="24"/>
      <c r="AJ334" s="24"/>
      <c r="AK334" s="24"/>
      <c r="AL334" s="259">
        <f t="shared" si="276"/>
        <v>0</v>
      </c>
      <c r="AM334" s="260">
        <f t="shared" si="277"/>
        <v>0</v>
      </c>
      <c r="AN334" s="261">
        <f t="shared" si="278"/>
        <v>0</v>
      </c>
      <c r="BA334" s="259"/>
      <c r="BB334" s="261"/>
      <c r="BC334" s="755"/>
      <c r="BD334" s="259"/>
      <c r="BE334" s="261"/>
      <c r="BF334" s="24"/>
      <c r="BG334" s="259"/>
      <c r="BH334" s="261"/>
      <c r="BI334" s="24"/>
      <c r="BJ334" s="259">
        <f>AF334+AI334+AL334</f>
        <v>0</v>
      </c>
      <c r="BK334" s="260">
        <f>SUM(AG334,AJ334,AM334,AP334,AS334,AV334,AY334,BB334,BE334,BH334)</f>
        <v>0</v>
      </c>
      <c r="BL334" s="261">
        <f t="shared" si="279"/>
        <v>0</v>
      </c>
      <c r="BM334" s="24"/>
      <c r="BN334" s="24"/>
    </row>
    <row r="335" spans="1:66" ht="16.5" thickBot="1">
      <c r="A335" s="20"/>
      <c r="C335" s="2"/>
      <c r="D335" s="2"/>
      <c r="E335" s="24"/>
      <c r="F335" s="2"/>
      <c r="G335" s="2"/>
      <c r="H335" s="24"/>
      <c r="I335" s="2"/>
      <c r="J335" s="2"/>
      <c r="K335" s="24"/>
      <c r="L335" s="2"/>
      <c r="M335" s="2"/>
      <c r="N335" s="24"/>
      <c r="O335" s="2"/>
      <c r="P335" s="2"/>
      <c r="Q335" s="24"/>
      <c r="R335" s="2"/>
      <c r="S335" s="2"/>
      <c r="T335" s="24"/>
      <c r="U335" s="2"/>
      <c r="V335" s="2"/>
      <c r="W335" s="24"/>
      <c r="Y335" s="2"/>
      <c r="Z335" s="2"/>
      <c r="AA335" s="2"/>
      <c r="AB335" s="2"/>
      <c r="AC335" s="24"/>
      <c r="AD335" s="2"/>
      <c r="AE335" s="2"/>
      <c r="AF335" s="24"/>
      <c r="AG335" s="24"/>
      <c r="AH335" s="24"/>
      <c r="AI335" s="24"/>
      <c r="AJ335" s="24"/>
      <c r="AK335" s="24"/>
      <c r="AL335" s="2"/>
      <c r="AM335" s="467"/>
      <c r="AN335" s="2"/>
      <c r="BA335" s="2"/>
      <c r="BB335" s="2"/>
      <c r="BC335" s="2"/>
      <c r="BD335" s="2"/>
      <c r="BE335" s="2"/>
      <c r="BF335" s="24"/>
      <c r="BG335" s="2"/>
      <c r="BH335" s="2"/>
      <c r="BI335" s="24"/>
      <c r="BJ335" s="2"/>
      <c r="BK335" s="721"/>
      <c r="BL335" s="721"/>
      <c r="BM335" s="24"/>
      <c r="BN335" s="24"/>
    </row>
    <row r="336" spans="1:66">
      <c r="A336" s="87"/>
      <c r="B336" s="84" t="s">
        <v>19</v>
      </c>
      <c r="C336" s="278">
        <f t="shared" ref="C336:AE338" si="280">SUM(C300,C304,C308,C312,C316,C320,C324)</f>
        <v>3</v>
      </c>
      <c r="D336" s="256">
        <f t="shared" si="280"/>
        <v>0</v>
      </c>
      <c r="E336" s="697">
        <f t="shared" si="280"/>
        <v>0</v>
      </c>
      <c r="F336" s="254">
        <f t="shared" si="280"/>
        <v>3</v>
      </c>
      <c r="G336" s="256">
        <f t="shared" si="280"/>
        <v>0</v>
      </c>
      <c r="H336" s="697">
        <f t="shared" si="280"/>
        <v>0</v>
      </c>
      <c r="I336" s="254">
        <f t="shared" si="280"/>
        <v>0</v>
      </c>
      <c r="J336" s="256">
        <f t="shared" si="280"/>
        <v>0</v>
      </c>
      <c r="K336" s="697">
        <f t="shared" si="280"/>
        <v>0</v>
      </c>
      <c r="L336" s="254">
        <f t="shared" si="280"/>
        <v>0</v>
      </c>
      <c r="M336" s="256">
        <f t="shared" si="280"/>
        <v>0</v>
      </c>
      <c r="N336" s="697">
        <f t="shared" si="280"/>
        <v>0</v>
      </c>
      <c r="O336" s="254">
        <f t="shared" si="280"/>
        <v>0</v>
      </c>
      <c r="P336" s="256">
        <f t="shared" si="280"/>
        <v>0</v>
      </c>
      <c r="Q336" s="697">
        <f t="shared" si="280"/>
        <v>0</v>
      </c>
      <c r="R336" s="254">
        <f t="shared" si="280"/>
        <v>0</v>
      </c>
      <c r="S336" s="256">
        <f t="shared" si="280"/>
        <v>0</v>
      </c>
      <c r="T336" s="697">
        <f t="shared" si="280"/>
        <v>0</v>
      </c>
      <c r="U336" s="254">
        <f t="shared" si="280"/>
        <v>0</v>
      </c>
      <c r="V336" s="256">
        <f t="shared" si="280"/>
        <v>0</v>
      </c>
      <c r="W336" s="133">
        <f t="shared" si="280"/>
        <v>0</v>
      </c>
      <c r="X336" s="254">
        <f t="shared" si="280"/>
        <v>0</v>
      </c>
      <c r="Y336" s="256">
        <f t="shared" si="280"/>
        <v>0</v>
      </c>
      <c r="Z336" s="133">
        <f t="shared" si="280"/>
        <v>0</v>
      </c>
      <c r="AA336" s="254">
        <f t="shared" si="280"/>
        <v>0</v>
      </c>
      <c r="AB336" s="256">
        <f t="shared" si="280"/>
        <v>0</v>
      </c>
      <c r="AC336" s="133">
        <f t="shared" si="280"/>
        <v>0</v>
      </c>
      <c r="AD336" s="254">
        <f t="shared" si="280"/>
        <v>0</v>
      </c>
      <c r="AE336" s="256">
        <f t="shared" si="280"/>
        <v>0</v>
      </c>
      <c r="AF336" s="24"/>
      <c r="AG336" s="24"/>
      <c r="AH336" s="24"/>
      <c r="AI336" s="24"/>
      <c r="AJ336" s="24"/>
      <c r="AK336" s="24"/>
      <c r="AL336" s="254">
        <f t="shared" ref="AL336:AM338" si="281">SUM(C336,F336,I336,L336,O336,R336,U336,X336,AA336,AD336)</f>
        <v>6</v>
      </c>
      <c r="AM336" s="255">
        <f t="shared" si="281"/>
        <v>0</v>
      </c>
      <c r="AN336" s="256">
        <f t="shared" ref="AN336:AN338" si="282">SUM(AL336:AM336)</f>
        <v>6</v>
      </c>
      <c r="BA336" s="254">
        <f t="shared" ref="BA336:BH338" si="283">SUM(BA300,BA304,BA308,BA312,BA316,BA320,BA324)</f>
        <v>0</v>
      </c>
      <c r="BB336" s="256">
        <f t="shared" si="283"/>
        <v>0</v>
      </c>
      <c r="BC336" s="697"/>
      <c r="BD336" s="254">
        <f t="shared" si="283"/>
        <v>0</v>
      </c>
      <c r="BE336" s="256">
        <f t="shared" si="283"/>
        <v>0</v>
      </c>
      <c r="BF336" s="697">
        <f t="shared" si="283"/>
        <v>0</v>
      </c>
      <c r="BG336" s="254">
        <f t="shared" si="283"/>
        <v>0</v>
      </c>
      <c r="BH336" s="256">
        <f t="shared" si="283"/>
        <v>0</v>
      </c>
      <c r="BI336" s="24"/>
      <c r="BJ336" s="254">
        <f t="shared" ref="BJ336:BK338" si="284">SUM(AF336,AI336,AL336,AO336,AR336,AU336,AX336,BA336,BD336,BG336)</f>
        <v>6</v>
      </c>
      <c r="BK336" s="255">
        <f t="shared" si="284"/>
        <v>0</v>
      </c>
      <c r="BL336" s="256">
        <f t="shared" ref="BL336:BL338" si="285">SUM(BJ336:BK336)</f>
        <v>6</v>
      </c>
      <c r="BM336" s="24"/>
      <c r="BN336" s="24"/>
    </row>
    <row r="337" spans="1:66">
      <c r="A337" s="88" t="s">
        <v>9</v>
      </c>
      <c r="B337" s="85" t="s">
        <v>21</v>
      </c>
      <c r="C337" s="280">
        <f t="shared" si="280"/>
        <v>1</v>
      </c>
      <c r="D337" s="258">
        <f t="shared" si="280"/>
        <v>0</v>
      </c>
      <c r="E337" s="697">
        <f t="shared" si="280"/>
        <v>0</v>
      </c>
      <c r="F337" s="257">
        <f t="shared" si="280"/>
        <v>1</v>
      </c>
      <c r="G337" s="258">
        <f t="shared" si="280"/>
        <v>0</v>
      </c>
      <c r="H337" s="697">
        <f t="shared" si="280"/>
        <v>0</v>
      </c>
      <c r="I337" s="257">
        <f t="shared" si="280"/>
        <v>0</v>
      </c>
      <c r="J337" s="258">
        <f t="shared" si="280"/>
        <v>0</v>
      </c>
      <c r="K337" s="697">
        <f t="shared" si="280"/>
        <v>0</v>
      </c>
      <c r="L337" s="257">
        <f t="shared" si="280"/>
        <v>0</v>
      </c>
      <c r="M337" s="258">
        <f t="shared" si="280"/>
        <v>0</v>
      </c>
      <c r="N337" s="697">
        <f t="shared" si="280"/>
        <v>0</v>
      </c>
      <c r="O337" s="257">
        <f t="shared" si="280"/>
        <v>0</v>
      </c>
      <c r="P337" s="258">
        <f t="shared" si="280"/>
        <v>0</v>
      </c>
      <c r="Q337" s="697">
        <f t="shared" si="280"/>
        <v>0</v>
      </c>
      <c r="R337" s="257">
        <f t="shared" si="280"/>
        <v>0</v>
      </c>
      <c r="S337" s="258">
        <f t="shared" si="280"/>
        <v>0</v>
      </c>
      <c r="T337" s="697">
        <f t="shared" si="280"/>
        <v>0</v>
      </c>
      <c r="U337" s="257">
        <f t="shared" si="280"/>
        <v>0</v>
      </c>
      <c r="V337" s="258">
        <f t="shared" si="280"/>
        <v>0</v>
      </c>
      <c r="W337" s="395">
        <f t="shared" si="280"/>
        <v>0</v>
      </c>
      <c r="X337" s="257">
        <f t="shared" si="280"/>
        <v>0</v>
      </c>
      <c r="Y337" s="258">
        <f t="shared" si="280"/>
        <v>0</v>
      </c>
      <c r="Z337" s="395">
        <f t="shared" si="280"/>
        <v>0</v>
      </c>
      <c r="AA337" s="257">
        <f t="shared" si="280"/>
        <v>0</v>
      </c>
      <c r="AB337" s="258">
        <f t="shared" si="280"/>
        <v>0</v>
      </c>
      <c r="AC337" s="395">
        <f t="shared" si="280"/>
        <v>0</v>
      </c>
      <c r="AD337" s="257">
        <f t="shared" si="280"/>
        <v>0</v>
      </c>
      <c r="AE337" s="258">
        <f t="shared" si="280"/>
        <v>0</v>
      </c>
      <c r="AF337" s="24"/>
      <c r="AG337" s="24"/>
      <c r="AH337" s="24"/>
      <c r="AI337" s="24"/>
      <c r="AJ337" s="24"/>
      <c r="AK337" s="24"/>
      <c r="AL337" s="257">
        <f t="shared" si="281"/>
        <v>2</v>
      </c>
      <c r="AM337" s="15">
        <f t="shared" si="281"/>
        <v>0</v>
      </c>
      <c r="AN337" s="258">
        <f t="shared" si="282"/>
        <v>2</v>
      </c>
      <c r="BA337" s="257">
        <f t="shared" si="283"/>
        <v>0</v>
      </c>
      <c r="BB337" s="258">
        <f t="shared" si="283"/>
        <v>0</v>
      </c>
      <c r="BC337" s="697"/>
      <c r="BD337" s="257">
        <f t="shared" si="283"/>
        <v>0</v>
      </c>
      <c r="BE337" s="258">
        <f t="shared" si="283"/>
        <v>0</v>
      </c>
      <c r="BF337" s="697">
        <f t="shared" si="283"/>
        <v>0</v>
      </c>
      <c r="BG337" s="257">
        <f t="shared" si="283"/>
        <v>0</v>
      </c>
      <c r="BH337" s="258">
        <f t="shared" si="283"/>
        <v>0</v>
      </c>
      <c r="BI337" s="24"/>
      <c r="BJ337" s="257">
        <f t="shared" si="284"/>
        <v>2</v>
      </c>
      <c r="BK337" s="15">
        <f t="shared" si="284"/>
        <v>0</v>
      </c>
      <c r="BL337" s="258">
        <f t="shared" si="285"/>
        <v>2</v>
      </c>
      <c r="BM337" s="24"/>
      <c r="BN337" s="24"/>
    </row>
    <row r="338" spans="1:66" ht="16.5" thickBot="1">
      <c r="A338" s="83"/>
      <c r="B338" s="86" t="s">
        <v>22</v>
      </c>
      <c r="C338" s="282">
        <f t="shared" si="280"/>
        <v>0</v>
      </c>
      <c r="D338" s="261">
        <f t="shared" si="280"/>
        <v>0</v>
      </c>
      <c r="E338" s="697">
        <f t="shared" si="280"/>
        <v>0</v>
      </c>
      <c r="F338" s="259">
        <f t="shared" si="280"/>
        <v>0</v>
      </c>
      <c r="G338" s="261">
        <f t="shared" si="280"/>
        <v>0</v>
      </c>
      <c r="H338" s="697">
        <f t="shared" si="280"/>
        <v>0</v>
      </c>
      <c r="I338" s="259">
        <f t="shared" si="280"/>
        <v>0</v>
      </c>
      <c r="J338" s="261">
        <f t="shared" si="280"/>
        <v>0</v>
      </c>
      <c r="K338" s="697"/>
      <c r="L338" s="259">
        <f t="shared" si="280"/>
        <v>0</v>
      </c>
      <c r="M338" s="261">
        <f t="shared" si="280"/>
        <v>0</v>
      </c>
      <c r="N338" s="697">
        <f t="shared" si="280"/>
        <v>0</v>
      </c>
      <c r="O338" s="259">
        <f t="shared" si="280"/>
        <v>0</v>
      </c>
      <c r="P338" s="261">
        <f t="shared" si="280"/>
        <v>0</v>
      </c>
      <c r="Q338" s="697">
        <f t="shared" si="280"/>
        <v>0</v>
      </c>
      <c r="R338" s="259">
        <f t="shared" si="280"/>
        <v>0</v>
      </c>
      <c r="S338" s="261">
        <f t="shared" si="280"/>
        <v>0</v>
      </c>
      <c r="T338" s="697"/>
      <c r="U338" s="259">
        <f t="shared" si="280"/>
        <v>0</v>
      </c>
      <c r="V338" s="261">
        <f t="shared" si="280"/>
        <v>0</v>
      </c>
      <c r="W338" s="395">
        <f t="shared" si="280"/>
        <v>0</v>
      </c>
      <c r="X338" s="259">
        <f t="shared" si="280"/>
        <v>0</v>
      </c>
      <c r="Y338" s="261">
        <f t="shared" si="280"/>
        <v>0</v>
      </c>
      <c r="Z338" s="395">
        <f t="shared" si="280"/>
        <v>0</v>
      </c>
      <c r="AA338" s="259">
        <f t="shared" si="280"/>
        <v>0</v>
      </c>
      <c r="AB338" s="261">
        <f t="shared" si="280"/>
        <v>0</v>
      </c>
      <c r="AC338" s="395">
        <f t="shared" si="280"/>
        <v>0</v>
      </c>
      <c r="AD338" s="259">
        <f t="shared" si="280"/>
        <v>0</v>
      </c>
      <c r="AE338" s="261">
        <f t="shared" si="280"/>
        <v>0</v>
      </c>
      <c r="AF338" s="24"/>
      <c r="AG338" s="24"/>
      <c r="AH338" s="24"/>
      <c r="AI338" s="24"/>
      <c r="AJ338" s="24"/>
      <c r="AK338" s="24"/>
      <c r="AL338" s="259">
        <f t="shared" si="281"/>
        <v>0</v>
      </c>
      <c r="AM338" s="260">
        <f t="shared" si="281"/>
        <v>0</v>
      </c>
      <c r="AN338" s="261">
        <f t="shared" si="282"/>
        <v>0</v>
      </c>
      <c r="BA338" s="259">
        <f t="shared" si="283"/>
        <v>0</v>
      </c>
      <c r="BB338" s="261">
        <f t="shared" si="283"/>
        <v>0</v>
      </c>
      <c r="BC338" s="697"/>
      <c r="BD338" s="259">
        <f t="shared" si="283"/>
        <v>0</v>
      </c>
      <c r="BE338" s="261">
        <f t="shared" si="283"/>
        <v>0</v>
      </c>
      <c r="BF338" s="697">
        <f t="shared" si="283"/>
        <v>0</v>
      </c>
      <c r="BG338" s="259">
        <f t="shared" si="283"/>
        <v>0</v>
      </c>
      <c r="BH338" s="261">
        <f t="shared" si="283"/>
        <v>0</v>
      </c>
      <c r="BI338" s="24"/>
      <c r="BJ338" s="259">
        <f t="shared" si="284"/>
        <v>0</v>
      </c>
      <c r="BK338" s="260">
        <f t="shared" si="284"/>
        <v>0</v>
      </c>
      <c r="BL338" s="261">
        <f t="shared" si="285"/>
        <v>0</v>
      </c>
      <c r="BM338" s="24"/>
      <c r="BN338" s="24"/>
    </row>
    <row r="339" spans="1:66" ht="16.5" thickBot="1">
      <c r="A339" s="89"/>
      <c r="B339" s="24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</row>
    <row r="340" spans="1:66" ht="16.5" thickBot="1">
      <c r="A340" s="1236" t="s">
        <v>1039</v>
      </c>
      <c r="B340" s="756" t="s">
        <v>19</v>
      </c>
      <c r="C340" s="254">
        <f>C51+C108+C165+C222+C279+C336</f>
        <v>42</v>
      </c>
      <c r="D340" s="256">
        <f t="shared" ref="D340:BH342" si="286">D51+D108+D165+D222+D279+D336</f>
        <v>0</v>
      </c>
      <c r="E340" s="618">
        <f t="shared" si="286"/>
        <v>0</v>
      </c>
      <c r="F340" s="254">
        <f t="shared" si="286"/>
        <v>33</v>
      </c>
      <c r="G340" s="256">
        <f t="shared" si="286"/>
        <v>0</v>
      </c>
      <c r="H340" s="618">
        <f t="shared" si="286"/>
        <v>0</v>
      </c>
      <c r="I340" s="254">
        <f t="shared" si="286"/>
        <v>21</v>
      </c>
      <c r="J340" s="256">
        <f t="shared" si="286"/>
        <v>0</v>
      </c>
      <c r="K340" s="618">
        <f t="shared" si="286"/>
        <v>0</v>
      </c>
      <c r="L340" s="254">
        <f t="shared" si="286"/>
        <v>22</v>
      </c>
      <c r="M340" s="256">
        <f t="shared" si="286"/>
        <v>0</v>
      </c>
      <c r="N340" s="618">
        <f t="shared" si="286"/>
        <v>0</v>
      </c>
      <c r="O340" s="254">
        <f t="shared" si="286"/>
        <v>24</v>
      </c>
      <c r="P340" s="256">
        <f t="shared" si="286"/>
        <v>0</v>
      </c>
      <c r="Q340" s="618">
        <f t="shared" si="286"/>
        <v>0</v>
      </c>
      <c r="R340" s="254">
        <f t="shared" si="286"/>
        <v>6</v>
      </c>
      <c r="S340" s="256">
        <f t="shared" si="286"/>
        <v>0</v>
      </c>
      <c r="T340" s="618">
        <f t="shared" si="286"/>
        <v>0</v>
      </c>
      <c r="U340" s="254">
        <f t="shared" si="286"/>
        <v>6</v>
      </c>
      <c r="V340" s="256">
        <f t="shared" si="286"/>
        <v>0</v>
      </c>
      <c r="W340" s="278">
        <f t="shared" si="286"/>
        <v>0</v>
      </c>
      <c r="X340" s="278">
        <f t="shared" si="286"/>
        <v>3</v>
      </c>
      <c r="Y340" s="278">
        <f t="shared" si="286"/>
        <v>0</v>
      </c>
      <c r="Z340" s="278">
        <f t="shared" si="286"/>
        <v>0</v>
      </c>
      <c r="AA340" s="278">
        <f t="shared" si="286"/>
        <v>1</v>
      </c>
      <c r="AB340" s="278">
        <f t="shared" si="286"/>
        <v>0</v>
      </c>
      <c r="AC340" s="278">
        <f t="shared" si="286"/>
        <v>0</v>
      </c>
      <c r="AD340" s="278">
        <f t="shared" si="286"/>
        <v>0</v>
      </c>
      <c r="AE340" s="278">
        <f t="shared" si="286"/>
        <v>0</v>
      </c>
      <c r="AF340" s="278">
        <f t="shared" si="286"/>
        <v>0</v>
      </c>
      <c r="AG340" s="278">
        <f t="shared" si="286"/>
        <v>0</v>
      </c>
      <c r="AH340" s="278">
        <f t="shared" si="286"/>
        <v>0</v>
      </c>
      <c r="AI340" s="278">
        <f t="shared" si="286"/>
        <v>0</v>
      </c>
      <c r="AJ340" s="278">
        <f t="shared" si="286"/>
        <v>0</v>
      </c>
      <c r="AK340" s="278">
        <f t="shared" si="286"/>
        <v>0</v>
      </c>
      <c r="AL340" s="278">
        <f t="shared" si="286"/>
        <v>158</v>
      </c>
      <c r="AM340" s="278">
        <f t="shared" si="286"/>
        <v>0</v>
      </c>
      <c r="AN340" s="278">
        <f t="shared" si="286"/>
        <v>158</v>
      </c>
      <c r="AO340" s="278">
        <f t="shared" si="286"/>
        <v>0</v>
      </c>
      <c r="AP340" s="278">
        <f t="shared" si="286"/>
        <v>0</v>
      </c>
      <c r="AQ340" s="278">
        <f t="shared" si="286"/>
        <v>0</v>
      </c>
      <c r="AR340" s="278">
        <f t="shared" si="286"/>
        <v>0</v>
      </c>
      <c r="AS340" s="278">
        <f t="shared" si="286"/>
        <v>0</v>
      </c>
      <c r="AT340" s="278">
        <f t="shared" si="286"/>
        <v>0</v>
      </c>
      <c r="AU340" s="278">
        <f t="shared" si="286"/>
        <v>0</v>
      </c>
      <c r="AV340" s="278">
        <f t="shared" si="286"/>
        <v>0</v>
      </c>
      <c r="AW340" s="278">
        <f t="shared" si="286"/>
        <v>0</v>
      </c>
      <c r="AX340" s="278">
        <f t="shared" si="286"/>
        <v>0</v>
      </c>
      <c r="AY340" s="278">
        <f t="shared" si="286"/>
        <v>0</v>
      </c>
      <c r="AZ340" s="785"/>
      <c r="BA340" s="254">
        <f t="shared" si="286"/>
        <v>3</v>
      </c>
      <c r="BB340" s="256">
        <f t="shared" si="286"/>
        <v>0</v>
      </c>
      <c r="BC340" s="618"/>
      <c r="BD340" s="254">
        <f t="shared" si="286"/>
        <v>1</v>
      </c>
      <c r="BE340" s="256">
        <f t="shared" si="286"/>
        <v>0</v>
      </c>
      <c r="BF340" s="618">
        <f t="shared" si="286"/>
        <v>0</v>
      </c>
      <c r="BG340" s="254">
        <f t="shared" si="286"/>
        <v>0</v>
      </c>
      <c r="BH340" s="256">
        <f t="shared" si="286"/>
        <v>0</v>
      </c>
      <c r="BI340" s="24"/>
      <c r="BJ340" s="254">
        <f>C340+F340+I340+L340+O340+R340+U340+BA340+BD340+BG340</f>
        <v>158</v>
      </c>
      <c r="BK340" s="255">
        <f>D340+G340+J340+M340+P340+S340+V340+BB340+BE340+BH340</f>
        <v>0</v>
      </c>
      <c r="BL340" s="256">
        <f t="shared" ref="BL340:BL342" si="287">SUM(BJ340:BK340)</f>
        <v>158</v>
      </c>
    </row>
    <row r="341" spans="1:66" ht="16.5" thickBot="1">
      <c r="A341" s="1237"/>
      <c r="B341" s="681" t="s">
        <v>21</v>
      </c>
      <c r="C341" s="257">
        <f t="shared" ref="C341:R342" si="288">C52+C109+C166+C223+C280+C337</f>
        <v>16</v>
      </c>
      <c r="D341" s="258">
        <f t="shared" si="288"/>
        <v>0</v>
      </c>
      <c r="E341" s="618">
        <f t="shared" si="288"/>
        <v>0</v>
      </c>
      <c r="F341" s="257">
        <f t="shared" si="288"/>
        <v>17</v>
      </c>
      <c r="G341" s="258">
        <f t="shared" si="288"/>
        <v>0</v>
      </c>
      <c r="H341" s="618">
        <f t="shared" si="288"/>
        <v>0</v>
      </c>
      <c r="I341" s="257">
        <f t="shared" si="288"/>
        <v>11</v>
      </c>
      <c r="J341" s="258">
        <f t="shared" si="288"/>
        <v>0</v>
      </c>
      <c r="K341" s="618">
        <f t="shared" si="288"/>
        <v>0</v>
      </c>
      <c r="L341" s="257">
        <f t="shared" si="288"/>
        <v>7</v>
      </c>
      <c r="M341" s="258">
        <f t="shared" si="288"/>
        <v>0</v>
      </c>
      <c r="N341" s="618">
        <f t="shared" si="288"/>
        <v>0</v>
      </c>
      <c r="O341" s="257">
        <f t="shared" si="288"/>
        <v>13</v>
      </c>
      <c r="P341" s="258">
        <f t="shared" si="288"/>
        <v>0</v>
      </c>
      <c r="Q341" s="618">
        <f t="shared" si="288"/>
        <v>0</v>
      </c>
      <c r="R341" s="257">
        <f t="shared" si="288"/>
        <v>1</v>
      </c>
      <c r="S341" s="258">
        <f t="shared" si="286"/>
        <v>0</v>
      </c>
      <c r="T341" s="618">
        <f t="shared" si="286"/>
        <v>0</v>
      </c>
      <c r="U341" s="257">
        <f t="shared" si="286"/>
        <v>1</v>
      </c>
      <c r="V341" s="258">
        <f t="shared" si="286"/>
        <v>0</v>
      </c>
      <c r="W341" s="278">
        <f t="shared" si="286"/>
        <v>0</v>
      </c>
      <c r="X341" s="278">
        <f t="shared" si="286"/>
        <v>3</v>
      </c>
      <c r="Y341" s="278">
        <f t="shared" si="286"/>
        <v>0</v>
      </c>
      <c r="Z341" s="278">
        <f t="shared" si="286"/>
        <v>0</v>
      </c>
      <c r="AA341" s="278">
        <f t="shared" si="286"/>
        <v>0</v>
      </c>
      <c r="AB341" s="278">
        <f t="shared" si="286"/>
        <v>0</v>
      </c>
      <c r="AC341" s="278">
        <f t="shared" si="286"/>
        <v>0</v>
      </c>
      <c r="AD341" s="278">
        <f t="shared" si="286"/>
        <v>0</v>
      </c>
      <c r="AE341" s="278">
        <f t="shared" si="286"/>
        <v>0</v>
      </c>
      <c r="AF341" s="278">
        <f t="shared" si="286"/>
        <v>0</v>
      </c>
      <c r="AG341" s="278">
        <f t="shared" si="286"/>
        <v>0</v>
      </c>
      <c r="AH341" s="278">
        <f t="shared" si="286"/>
        <v>0</v>
      </c>
      <c r="AI341" s="278">
        <f t="shared" si="286"/>
        <v>0</v>
      </c>
      <c r="AJ341" s="278">
        <f t="shared" si="286"/>
        <v>0</v>
      </c>
      <c r="AK341" s="278">
        <f t="shared" si="286"/>
        <v>0</v>
      </c>
      <c r="AL341" s="278">
        <f t="shared" si="286"/>
        <v>69</v>
      </c>
      <c r="AM341" s="278">
        <f t="shared" si="286"/>
        <v>0</v>
      </c>
      <c r="AN341" s="278">
        <f t="shared" si="286"/>
        <v>69</v>
      </c>
      <c r="AO341" s="278">
        <f t="shared" si="286"/>
        <v>0</v>
      </c>
      <c r="AP341" s="278">
        <f t="shared" si="286"/>
        <v>0</v>
      </c>
      <c r="AQ341" s="278">
        <f t="shared" si="286"/>
        <v>0</v>
      </c>
      <c r="AR341" s="278">
        <f t="shared" si="286"/>
        <v>0</v>
      </c>
      <c r="AS341" s="278">
        <f t="shared" si="286"/>
        <v>0</v>
      </c>
      <c r="AT341" s="278">
        <f t="shared" si="286"/>
        <v>0</v>
      </c>
      <c r="AU341" s="278">
        <f t="shared" si="286"/>
        <v>0</v>
      </c>
      <c r="AV341" s="278">
        <f t="shared" si="286"/>
        <v>0</v>
      </c>
      <c r="AW341" s="278">
        <f t="shared" si="286"/>
        <v>0</v>
      </c>
      <c r="AX341" s="278">
        <f t="shared" si="286"/>
        <v>0</v>
      </c>
      <c r="AY341" s="278">
        <f t="shared" si="286"/>
        <v>0</v>
      </c>
      <c r="AZ341" s="785"/>
      <c r="BA341" s="257">
        <f t="shared" si="286"/>
        <v>3</v>
      </c>
      <c r="BB341" s="258">
        <f t="shared" si="286"/>
        <v>0</v>
      </c>
      <c r="BC341" s="618"/>
      <c r="BD341" s="257">
        <f t="shared" si="286"/>
        <v>0</v>
      </c>
      <c r="BE341" s="258">
        <f t="shared" si="286"/>
        <v>0</v>
      </c>
      <c r="BF341" s="618">
        <f t="shared" si="286"/>
        <v>0</v>
      </c>
      <c r="BG341" s="257">
        <f t="shared" si="286"/>
        <v>0</v>
      </c>
      <c r="BH341" s="258">
        <f t="shared" si="286"/>
        <v>0</v>
      </c>
      <c r="BI341" s="24"/>
      <c r="BJ341" s="257">
        <f t="shared" ref="BJ341:BK342" si="289">C341+F341+I341+L341+O341+R341+U341+BA341+BD341+BG341</f>
        <v>69</v>
      </c>
      <c r="BK341" s="15">
        <f t="shared" si="289"/>
        <v>0</v>
      </c>
      <c r="BL341" s="258">
        <f t="shared" si="287"/>
        <v>69</v>
      </c>
    </row>
    <row r="342" spans="1:66" ht="16.5" thickBot="1">
      <c r="A342" s="1238"/>
      <c r="B342" s="682" t="s">
        <v>22</v>
      </c>
      <c r="C342" s="259">
        <f t="shared" si="288"/>
        <v>0</v>
      </c>
      <c r="D342" s="261">
        <f t="shared" si="286"/>
        <v>0</v>
      </c>
      <c r="E342" s="618">
        <f t="shared" si="286"/>
        <v>0</v>
      </c>
      <c r="F342" s="259">
        <f t="shared" si="286"/>
        <v>0</v>
      </c>
      <c r="G342" s="261">
        <f t="shared" si="286"/>
        <v>0</v>
      </c>
      <c r="H342" s="618">
        <f t="shared" si="286"/>
        <v>0</v>
      </c>
      <c r="I342" s="259">
        <f t="shared" si="286"/>
        <v>0</v>
      </c>
      <c r="J342" s="261">
        <f t="shared" si="286"/>
        <v>0</v>
      </c>
      <c r="K342" s="618">
        <f t="shared" si="286"/>
        <v>0</v>
      </c>
      <c r="L342" s="259">
        <f t="shared" si="286"/>
        <v>0</v>
      </c>
      <c r="M342" s="261">
        <f t="shared" si="286"/>
        <v>0</v>
      </c>
      <c r="N342" s="618">
        <f t="shared" si="286"/>
        <v>0</v>
      </c>
      <c r="O342" s="259">
        <f t="shared" si="286"/>
        <v>0</v>
      </c>
      <c r="P342" s="261">
        <f t="shared" si="286"/>
        <v>0</v>
      </c>
      <c r="Q342" s="618">
        <f t="shared" si="286"/>
        <v>0</v>
      </c>
      <c r="R342" s="259">
        <f t="shared" si="286"/>
        <v>0</v>
      </c>
      <c r="S342" s="261">
        <f t="shared" si="286"/>
        <v>0</v>
      </c>
      <c r="T342" s="618">
        <f t="shared" si="286"/>
        <v>0</v>
      </c>
      <c r="U342" s="259">
        <f t="shared" si="286"/>
        <v>0</v>
      </c>
      <c r="V342" s="261">
        <f t="shared" si="286"/>
        <v>0</v>
      </c>
      <c r="W342" s="278">
        <f t="shared" si="286"/>
        <v>0</v>
      </c>
      <c r="X342" s="278">
        <f t="shared" si="286"/>
        <v>0</v>
      </c>
      <c r="Y342" s="278">
        <f t="shared" si="286"/>
        <v>0</v>
      </c>
      <c r="Z342" s="278">
        <f t="shared" si="286"/>
        <v>0</v>
      </c>
      <c r="AA342" s="278">
        <f t="shared" si="286"/>
        <v>0</v>
      </c>
      <c r="AB342" s="278">
        <f t="shared" si="286"/>
        <v>0</v>
      </c>
      <c r="AC342" s="278">
        <f t="shared" si="286"/>
        <v>0</v>
      </c>
      <c r="AD342" s="278">
        <f t="shared" si="286"/>
        <v>0</v>
      </c>
      <c r="AE342" s="278">
        <f t="shared" si="286"/>
        <v>0</v>
      </c>
      <c r="AF342" s="278">
        <f t="shared" si="286"/>
        <v>0</v>
      </c>
      <c r="AG342" s="278">
        <f t="shared" si="286"/>
        <v>0</v>
      </c>
      <c r="AH342" s="278">
        <f t="shared" si="286"/>
        <v>0</v>
      </c>
      <c r="AI342" s="278">
        <f t="shared" si="286"/>
        <v>0</v>
      </c>
      <c r="AJ342" s="278">
        <f t="shared" si="286"/>
        <v>0</v>
      </c>
      <c r="AK342" s="278">
        <f t="shared" si="286"/>
        <v>0</v>
      </c>
      <c r="AL342" s="278">
        <f t="shared" si="286"/>
        <v>0</v>
      </c>
      <c r="AM342" s="278">
        <f t="shared" si="286"/>
        <v>0</v>
      </c>
      <c r="AN342" s="278">
        <f t="shared" si="286"/>
        <v>0</v>
      </c>
      <c r="AO342" s="278">
        <f t="shared" si="286"/>
        <v>0</v>
      </c>
      <c r="AP342" s="278">
        <f t="shared" si="286"/>
        <v>0</v>
      </c>
      <c r="AQ342" s="278">
        <f t="shared" si="286"/>
        <v>0</v>
      </c>
      <c r="AR342" s="278">
        <f t="shared" si="286"/>
        <v>0</v>
      </c>
      <c r="AS342" s="278">
        <f t="shared" si="286"/>
        <v>0</v>
      </c>
      <c r="AT342" s="278">
        <f t="shared" si="286"/>
        <v>0</v>
      </c>
      <c r="AU342" s="278">
        <f t="shared" si="286"/>
        <v>0</v>
      </c>
      <c r="AV342" s="278">
        <f t="shared" si="286"/>
        <v>0</v>
      </c>
      <c r="AW342" s="278">
        <f t="shared" si="286"/>
        <v>0</v>
      </c>
      <c r="AX342" s="278">
        <f t="shared" si="286"/>
        <v>0</v>
      </c>
      <c r="AY342" s="278">
        <f t="shared" si="286"/>
        <v>0</v>
      </c>
      <c r="AZ342" s="618"/>
      <c r="BA342" s="259">
        <f t="shared" si="286"/>
        <v>0</v>
      </c>
      <c r="BB342" s="261">
        <f t="shared" si="286"/>
        <v>0</v>
      </c>
      <c r="BC342" s="618"/>
      <c r="BD342" s="259">
        <f t="shared" si="286"/>
        <v>0</v>
      </c>
      <c r="BE342" s="261">
        <f t="shared" si="286"/>
        <v>0</v>
      </c>
      <c r="BF342" s="618">
        <f t="shared" si="286"/>
        <v>0</v>
      </c>
      <c r="BG342" s="259">
        <f t="shared" si="286"/>
        <v>0</v>
      </c>
      <c r="BH342" s="261">
        <f t="shared" si="286"/>
        <v>0</v>
      </c>
      <c r="BI342" s="24"/>
      <c r="BJ342" s="259">
        <f t="shared" si="289"/>
        <v>0</v>
      </c>
      <c r="BK342" s="260">
        <f t="shared" si="289"/>
        <v>0</v>
      </c>
      <c r="BL342" s="261">
        <f t="shared" si="287"/>
        <v>0</v>
      </c>
    </row>
    <row r="343" spans="1:66">
      <c r="A343" s="89" t="s">
        <v>54</v>
      </c>
      <c r="B343" s="24"/>
      <c r="C343" s="25"/>
      <c r="D343" s="25"/>
      <c r="E343" s="619"/>
      <c r="F343" s="25"/>
      <c r="G343" s="25"/>
      <c r="H343" s="619"/>
      <c r="I343" s="25"/>
      <c r="J343" s="25"/>
      <c r="K343" s="619"/>
      <c r="L343" s="25"/>
      <c r="M343" s="25"/>
      <c r="N343" s="619"/>
      <c r="O343" s="25"/>
      <c r="P343" s="25"/>
      <c r="Q343" s="619"/>
      <c r="R343" s="25"/>
      <c r="S343" s="25"/>
      <c r="T343" s="619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Z343" s="611"/>
      <c r="BF343" s="611"/>
    </row>
    <row r="344" spans="1:66">
      <c r="A344" s="89" t="s">
        <v>363</v>
      </c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</row>
    <row r="345" spans="1:66">
      <c r="A345" s="23"/>
      <c r="B345" s="24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</row>
    <row r="347" spans="1:66" ht="18.75">
      <c r="A347" s="1222" t="s">
        <v>26</v>
      </c>
      <c r="B347" s="1222"/>
      <c r="C347" s="1222"/>
      <c r="D347" s="1222"/>
      <c r="E347" s="1222"/>
      <c r="F347" s="1222"/>
      <c r="G347" s="1222"/>
      <c r="H347" s="1222"/>
      <c r="I347" s="1222"/>
      <c r="J347" s="1222"/>
      <c r="K347" s="1222"/>
      <c r="L347" s="1222"/>
      <c r="M347" s="1222"/>
      <c r="N347" s="1222"/>
      <c r="O347" s="1222"/>
      <c r="P347" s="1222"/>
      <c r="Q347" s="1222"/>
      <c r="R347" s="1222"/>
      <c r="S347" s="1222"/>
      <c r="T347" s="1222"/>
      <c r="U347" s="472"/>
      <c r="V347" s="472"/>
      <c r="W347" s="472"/>
      <c r="X347" s="472"/>
      <c r="Y347" s="472"/>
      <c r="Z347" s="472"/>
      <c r="AA347" s="472"/>
      <c r="AB347" s="472"/>
    </row>
    <row r="348" spans="1:66" ht="16.5" thickBot="1">
      <c r="A348" s="1225" t="s">
        <v>27</v>
      </c>
      <c r="B348" s="1225"/>
      <c r="C348" s="1225"/>
      <c r="D348" s="1225"/>
      <c r="E348" s="1225"/>
      <c r="F348" s="1225"/>
      <c r="G348" s="1225"/>
      <c r="H348" s="1225"/>
      <c r="I348" s="1225"/>
      <c r="J348" s="1225"/>
      <c r="K348" s="1225"/>
      <c r="L348" s="1225"/>
      <c r="M348" s="1225"/>
      <c r="N348" s="1225"/>
      <c r="O348" s="1225"/>
      <c r="P348" s="1225"/>
      <c r="Q348" s="1225"/>
      <c r="R348" s="1225"/>
      <c r="S348" s="1225"/>
      <c r="T348" s="1225"/>
      <c r="U348" s="472"/>
      <c r="V348" s="472"/>
      <c r="W348" s="472"/>
      <c r="X348" s="472"/>
      <c r="Y348" s="472"/>
      <c r="Z348" s="472"/>
      <c r="AA348" s="472"/>
      <c r="AB348" s="472"/>
    </row>
    <row r="349" spans="1:66" ht="24" thickBot="1">
      <c r="A349" s="1226" t="s">
        <v>53</v>
      </c>
      <c r="B349" s="1227"/>
      <c r="C349" s="1227"/>
      <c r="D349" s="1227"/>
      <c r="E349" s="1227"/>
      <c r="F349" s="1227"/>
      <c r="G349" s="1227"/>
      <c r="H349" s="1227"/>
      <c r="I349" s="1227"/>
      <c r="J349" s="1227"/>
      <c r="K349" s="1227"/>
      <c r="L349" s="1227"/>
      <c r="M349" s="1227"/>
      <c r="N349" s="1227"/>
      <c r="O349" s="1227"/>
      <c r="P349" s="1227"/>
      <c r="Q349" s="1227"/>
      <c r="R349" s="1227"/>
      <c r="S349" s="1227"/>
      <c r="T349" s="1228"/>
      <c r="U349" s="473"/>
      <c r="V349" s="472"/>
      <c r="W349" s="472"/>
      <c r="X349" s="472"/>
      <c r="Y349" s="472"/>
      <c r="Z349" s="472"/>
      <c r="AA349" s="472"/>
      <c r="AB349" s="472"/>
    </row>
    <row r="350" spans="1:66" ht="16.5" thickBot="1">
      <c r="A350" s="474"/>
      <c r="B350" s="475"/>
      <c r="C350" s="475"/>
      <c r="D350" s="475"/>
      <c r="E350" s="475"/>
      <c r="F350" s="475"/>
      <c r="G350" s="475"/>
      <c r="H350" s="475"/>
      <c r="I350" s="475"/>
      <c r="J350" s="475"/>
      <c r="K350" s="475"/>
      <c r="L350" s="475"/>
      <c r="M350" s="475"/>
      <c r="N350" s="475"/>
      <c r="O350" s="475"/>
      <c r="P350" s="475"/>
      <c r="Q350" s="475"/>
      <c r="R350" s="475"/>
      <c r="S350" s="475"/>
      <c r="T350" s="475"/>
      <c r="U350" s="472"/>
      <c r="V350" s="472"/>
      <c r="W350" s="472"/>
      <c r="X350" s="472"/>
      <c r="Y350" s="472"/>
      <c r="Z350" s="472"/>
      <c r="AA350" s="472"/>
      <c r="AB350" s="472"/>
    </row>
    <row r="351" spans="1:66" ht="16.5">
      <c r="A351" s="476" t="s">
        <v>325</v>
      </c>
      <c r="B351" s="477"/>
      <c r="C351" s="477"/>
      <c r="D351" s="477"/>
      <c r="E351" s="477"/>
      <c r="F351" s="477"/>
      <c r="G351" s="477"/>
      <c r="H351" s="477"/>
      <c r="I351" s="477"/>
      <c r="J351" s="477" t="s">
        <v>794</v>
      </c>
      <c r="K351" s="477"/>
      <c r="L351" s="477"/>
      <c r="M351" s="477"/>
      <c r="N351" s="477"/>
      <c r="O351" s="477"/>
      <c r="P351" s="477"/>
      <c r="Q351" s="477"/>
      <c r="R351" s="478"/>
      <c r="S351" s="478"/>
      <c r="T351" s="478"/>
      <c r="U351" s="724"/>
      <c r="V351" s="724"/>
      <c r="W351" s="724"/>
      <c r="X351" s="724"/>
      <c r="Y351" s="724"/>
      <c r="Z351" s="724"/>
      <c r="AA351" s="724"/>
      <c r="AB351" s="724"/>
      <c r="AC351" s="712"/>
      <c r="AD351" s="712"/>
      <c r="AE351" s="712"/>
      <c r="AF351" s="712"/>
      <c r="AG351" s="712"/>
      <c r="AH351" s="712"/>
      <c r="AI351" s="712"/>
      <c r="AJ351" s="712"/>
      <c r="AK351" s="712"/>
      <c r="AL351" s="712"/>
      <c r="AM351" s="712"/>
      <c r="AN351" s="712"/>
      <c r="AO351" s="712"/>
      <c r="AP351" s="712"/>
      <c r="AQ351" s="712"/>
      <c r="AR351" s="712"/>
      <c r="AS351" s="712"/>
      <c r="AT351" s="712"/>
      <c r="AU351" s="712"/>
      <c r="AV351" s="712"/>
      <c r="AW351" s="712"/>
      <c r="AX351" s="712"/>
      <c r="AY351" s="712"/>
      <c r="AZ351" s="712"/>
      <c r="BA351" s="712"/>
      <c r="BB351" s="712"/>
      <c r="BC351" s="712"/>
      <c r="BD351" s="712"/>
      <c r="BE351" s="712"/>
      <c r="BF351" s="712"/>
      <c r="BG351" s="712"/>
      <c r="BH351" s="712"/>
      <c r="BI351" s="712"/>
      <c r="BJ351" s="712"/>
      <c r="BK351" s="712"/>
      <c r="BL351" s="713"/>
    </row>
    <row r="352" spans="1:66" ht="16.5">
      <c r="A352" s="480" t="s">
        <v>792</v>
      </c>
      <c r="B352" s="481"/>
      <c r="C352" s="481"/>
      <c r="D352" s="481"/>
      <c r="E352" s="481"/>
      <c r="F352" s="481"/>
      <c r="G352" s="481"/>
      <c r="H352" s="481"/>
      <c r="I352" s="481"/>
      <c r="J352" s="481" t="s">
        <v>793</v>
      </c>
      <c r="K352" s="481"/>
      <c r="L352" s="481"/>
      <c r="M352" s="481"/>
      <c r="N352" s="481"/>
      <c r="O352" s="481"/>
      <c r="P352" s="481"/>
      <c r="Q352" s="481"/>
      <c r="R352" s="482"/>
      <c r="S352" s="482"/>
      <c r="T352" s="482"/>
      <c r="U352" s="722"/>
      <c r="V352" s="722"/>
      <c r="W352" s="722"/>
      <c r="X352" s="722"/>
      <c r="Y352" s="722"/>
      <c r="Z352" s="722"/>
      <c r="AA352" s="722"/>
      <c r="AB352" s="722"/>
      <c r="AC352" s="611"/>
      <c r="AD352" s="611"/>
      <c r="AE352" s="611"/>
      <c r="AF352" s="611"/>
      <c r="AG352" s="611"/>
      <c r="AH352" s="611"/>
      <c r="AI352" s="611"/>
      <c r="AJ352" s="611"/>
      <c r="AK352" s="611"/>
      <c r="AL352" s="611"/>
      <c r="AM352" s="611"/>
      <c r="AN352" s="611"/>
      <c r="AO352" s="611"/>
      <c r="AP352" s="611"/>
      <c r="AQ352" s="611"/>
      <c r="AR352" s="611"/>
      <c r="AS352" s="611"/>
      <c r="AT352" s="611"/>
      <c r="AU352" s="611"/>
      <c r="AV352" s="611"/>
      <c r="AW352" s="611"/>
      <c r="AX352" s="611"/>
      <c r="AY352" s="611"/>
      <c r="AZ352" s="611"/>
      <c r="BA352" s="611"/>
      <c r="BB352" s="611"/>
      <c r="BC352" s="611"/>
      <c r="BD352" s="611"/>
      <c r="BE352" s="611"/>
      <c r="BF352" s="611"/>
      <c r="BG352" s="611"/>
      <c r="BH352" s="611"/>
      <c r="BI352" s="611"/>
      <c r="BJ352" s="611"/>
      <c r="BK352" s="611"/>
      <c r="BL352" s="714"/>
    </row>
    <row r="353" spans="1:64" ht="17.25" thickBot="1">
      <c r="A353" s="484" t="s">
        <v>795</v>
      </c>
      <c r="B353" s="485"/>
      <c r="C353" s="485"/>
      <c r="D353" s="485"/>
      <c r="E353" s="485"/>
      <c r="F353" s="485"/>
      <c r="G353" s="485"/>
      <c r="H353" s="485"/>
      <c r="I353" s="485"/>
      <c r="J353" s="485" t="s">
        <v>796</v>
      </c>
      <c r="K353" s="485"/>
      <c r="L353" s="485"/>
      <c r="M353" s="485"/>
      <c r="N353" s="485"/>
      <c r="O353" s="485"/>
      <c r="P353" s="485"/>
      <c r="Q353" s="485"/>
      <c r="R353" s="486"/>
      <c r="S353" s="486"/>
      <c r="T353" s="486"/>
      <c r="U353" s="725"/>
      <c r="V353" s="725"/>
      <c r="W353" s="725"/>
      <c r="X353" s="725"/>
      <c r="Y353" s="725"/>
      <c r="Z353" s="725"/>
      <c r="AA353" s="725"/>
      <c r="AB353" s="725"/>
      <c r="AC353" s="715"/>
      <c r="AD353" s="715"/>
      <c r="AE353" s="715"/>
      <c r="AF353" s="715"/>
      <c r="AG353" s="715"/>
      <c r="AH353" s="715"/>
      <c r="AI353" s="715"/>
      <c r="AJ353" s="715"/>
      <c r="AK353" s="715"/>
      <c r="AL353" s="715"/>
      <c r="AM353" s="715"/>
      <c r="AN353" s="715"/>
      <c r="AO353" s="715"/>
      <c r="AP353" s="715"/>
      <c r="AQ353" s="715"/>
      <c r="AR353" s="715"/>
      <c r="AS353" s="715"/>
      <c r="AT353" s="715"/>
      <c r="AU353" s="715"/>
      <c r="AV353" s="715"/>
      <c r="AW353" s="715"/>
      <c r="AX353" s="715"/>
      <c r="AY353" s="715"/>
      <c r="AZ353" s="715"/>
      <c r="BA353" s="715"/>
      <c r="BB353" s="715"/>
      <c r="BC353" s="715"/>
      <c r="BD353" s="715"/>
      <c r="BE353" s="715"/>
      <c r="BF353" s="715"/>
      <c r="BG353" s="715"/>
      <c r="BH353" s="715"/>
      <c r="BI353" s="715"/>
      <c r="BJ353" s="715"/>
      <c r="BK353" s="715"/>
      <c r="BL353" s="716"/>
    </row>
    <row r="354" spans="1:64" ht="16.5" thickBot="1">
      <c r="A354" s="474"/>
      <c r="B354" s="475"/>
      <c r="C354" s="475"/>
      <c r="D354" s="475"/>
      <c r="E354" s="475"/>
      <c r="F354" s="475"/>
      <c r="G354" s="475"/>
      <c r="H354" s="475"/>
      <c r="I354" s="475"/>
      <c r="J354" s="475"/>
      <c r="K354" s="475"/>
      <c r="L354" s="475"/>
      <c r="M354" s="475"/>
      <c r="N354" s="475"/>
      <c r="O354" s="475"/>
      <c r="P354" s="475"/>
      <c r="Q354" s="475"/>
      <c r="R354" s="475"/>
      <c r="S354" s="475"/>
      <c r="T354" s="475"/>
      <c r="U354" s="472"/>
      <c r="V354" s="472"/>
      <c r="W354" s="472"/>
      <c r="X354" s="472"/>
      <c r="Y354" s="472"/>
      <c r="Z354" s="472"/>
      <c r="AA354" s="472"/>
      <c r="AB354" s="472"/>
    </row>
    <row r="355" spans="1:64" ht="17.25" thickBot="1">
      <c r="A355" s="475"/>
      <c r="B355" s="475"/>
      <c r="C355" s="1223" t="s">
        <v>627</v>
      </c>
      <c r="D355" s="1224"/>
      <c r="E355" s="1224"/>
      <c r="F355" s="1224"/>
      <c r="G355" s="1224"/>
      <c r="H355" s="1224"/>
      <c r="I355" s="1224"/>
      <c r="J355" s="1224"/>
      <c r="K355" s="1224"/>
      <c r="L355" s="1224"/>
      <c r="M355" s="1224"/>
      <c r="N355" s="1224"/>
      <c r="O355" s="1224"/>
      <c r="P355" s="1224"/>
      <c r="Q355" s="1224"/>
      <c r="R355" s="1224"/>
      <c r="S355" s="1224"/>
      <c r="T355" s="488"/>
      <c r="U355" s="722"/>
      <c r="V355" s="722"/>
      <c r="W355" s="722"/>
      <c r="X355" s="722"/>
      <c r="Y355" s="722"/>
      <c r="Z355" s="722"/>
      <c r="AA355" s="722"/>
      <c r="AB355" s="722"/>
      <c r="AC355" s="611"/>
      <c r="AD355" s="611"/>
      <c r="AE355" s="611"/>
      <c r="AF355" s="611"/>
      <c r="AG355" s="611"/>
      <c r="AH355" s="611"/>
      <c r="AI355" s="611"/>
      <c r="AJ355" s="611"/>
      <c r="AK355" s="611"/>
      <c r="AL355" s="611"/>
      <c r="AM355" s="611"/>
      <c r="AN355" s="611"/>
      <c r="AO355" s="611"/>
      <c r="AP355" s="611"/>
      <c r="AQ355" s="611"/>
      <c r="AR355" s="611"/>
      <c r="AS355" s="611"/>
      <c r="AT355" s="611"/>
      <c r="AU355" s="611"/>
      <c r="AV355" s="611"/>
      <c r="AW355" s="611"/>
      <c r="AX355" s="611"/>
      <c r="AY355" s="611"/>
      <c r="AZ355" s="611"/>
      <c r="BA355" s="611"/>
      <c r="BB355" s="611"/>
      <c r="BC355" s="611"/>
      <c r="BD355" s="611"/>
      <c r="BE355" s="611"/>
      <c r="BF355" s="611"/>
      <c r="BG355" s="611"/>
      <c r="BH355" s="611"/>
      <c r="BI355" s="611"/>
      <c r="BJ355" s="611"/>
      <c r="BK355" s="611"/>
      <c r="BL355" s="611"/>
    </row>
    <row r="356" spans="1:64" ht="16.5" thickBot="1">
      <c r="A356" s="1"/>
      <c r="U356" s="472"/>
      <c r="V356" s="472"/>
      <c r="W356" s="472"/>
      <c r="X356" s="472"/>
      <c r="Y356" s="472"/>
      <c r="Z356" s="472"/>
      <c r="AA356" s="472"/>
      <c r="AB356" s="472"/>
    </row>
    <row r="357" spans="1:64" ht="42.75" customHeight="1">
      <c r="A357" s="6"/>
      <c r="B357" s="7"/>
      <c r="C357" s="1210" t="s">
        <v>42</v>
      </c>
      <c r="D357" s="1211"/>
      <c r="E357" s="888"/>
      <c r="F357" s="1218" t="s">
        <v>853</v>
      </c>
      <c r="G357" s="1219"/>
      <c r="H357" s="888"/>
      <c r="I357" s="1218" t="s">
        <v>854</v>
      </c>
      <c r="J357" s="1219"/>
      <c r="K357" s="888"/>
      <c r="L357" s="1218" t="s">
        <v>855</v>
      </c>
      <c r="M357" s="1219"/>
      <c r="N357" s="888"/>
      <c r="O357" s="1218" t="s">
        <v>856</v>
      </c>
      <c r="P357" s="1219"/>
      <c r="Q357" s="888"/>
      <c r="R357" s="936" t="s">
        <v>628</v>
      </c>
      <c r="S357" s="937"/>
      <c r="T357" s="728"/>
      <c r="U357" s="1231" t="s">
        <v>629</v>
      </c>
      <c r="V357" s="1232"/>
      <c r="W357" s="504"/>
      <c r="X357" s="505"/>
      <c r="Y357" s="399"/>
      <c r="Z357" s="501" t="s">
        <v>9</v>
      </c>
      <c r="AA357" s="400"/>
      <c r="AB357" s="502" t="s">
        <v>629</v>
      </c>
      <c r="AC357" s="503"/>
      <c r="AD357" s="504"/>
      <c r="AE357" s="505"/>
      <c r="AF357" s="399"/>
      <c r="AG357" s="501" t="s">
        <v>9</v>
      </c>
      <c r="AH357" s="400"/>
      <c r="AI357" s="502" t="s">
        <v>629</v>
      </c>
      <c r="AJ357" s="503"/>
      <c r="AK357" s="504"/>
      <c r="AL357" s="505"/>
      <c r="AM357" s="399"/>
      <c r="AN357" s="501" t="s">
        <v>9</v>
      </c>
      <c r="AO357" s="400"/>
      <c r="AP357" s="502" t="s">
        <v>629</v>
      </c>
      <c r="AQ357" s="503"/>
      <c r="AR357" s="504"/>
      <c r="AS357" s="505"/>
      <c r="AT357" s="399"/>
      <c r="AU357" s="501" t="s">
        <v>9</v>
      </c>
      <c r="AV357" s="400"/>
      <c r="AW357" s="502" t="s">
        <v>629</v>
      </c>
      <c r="AX357" s="503"/>
      <c r="AY357" s="504"/>
      <c r="AZ357" s="489"/>
      <c r="BA357" s="132"/>
      <c r="BB357" s="133" t="s">
        <v>9</v>
      </c>
      <c r="BC357" s="134"/>
    </row>
    <row r="358" spans="1:64" ht="133.5" thickBot="1">
      <c r="A358" s="348"/>
      <c r="B358" s="46"/>
      <c r="C358" s="54" t="s">
        <v>41</v>
      </c>
      <c r="D358" s="57" t="s">
        <v>32</v>
      </c>
      <c r="E358" s="50"/>
      <c r="F358" s="54" t="s">
        <v>15</v>
      </c>
      <c r="G358" s="57" t="s">
        <v>32</v>
      </c>
      <c r="H358" s="50"/>
      <c r="I358" s="54" t="s">
        <v>15</v>
      </c>
      <c r="J358" s="57" t="s">
        <v>32</v>
      </c>
      <c r="K358" s="50"/>
      <c r="L358" s="54" t="s">
        <v>15</v>
      </c>
      <c r="M358" s="57" t="s">
        <v>32</v>
      </c>
      <c r="N358" s="50"/>
      <c r="O358" s="54" t="s">
        <v>15</v>
      </c>
      <c r="P358" s="57" t="s">
        <v>32</v>
      </c>
      <c r="Q358" s="50"/>
      <c r="R358" s="630" t="s">
        <v>15</v>
      </c>
      <c r="S358" s="727" t="s">
        <v>32</v>
      </c>
      <c r="T358" s="729"/>
      <c r="U358" s="54" t="s">
        <v>15</v>
      </c>
      <c r="V358" s="56" t="s">
        <v>32</v>
      </c>
      <c r="W358" s="71"/>
      <c r="X358" s="489"/>
      <c r="Y358" s="54" t="s">
        <v>15</v>
      </c>
      <c r="Z358" s="56" t="s">
        <v>32</v>
      </c>
      <c r="AA358" s="71" t="s">
        <v>9</v>
      </c>
      <c r="AB358" s="54" t="s">
        <v>15</v>
      </c>
      <c r="AC358" s="56" t="s">
        <v>32</v>
      </c>
      <c r="AD358" s="71"/>
      <c r="AE358" s="489"/>
      <c r="AF358" s="54" t="s">
        <v>15</v>
      </c>
      <c r="AG358" s="56" t="s">
        <v>32</v>
      </c>
      <c r="AH358" s="71" t="s">
        <v>9</v>
      </c>
      <c r="AI358" s="54" t="s">
        <v>15</v>
      </c>
      <c r="AJ358" s="56" t="s">
        <v>32</v>
      </c>
      <c r="AK358" s="71"/>
      <c r="AL358" s="489"/>
      <c r="AM358" s="54" t="s">
        <v>15</v>
      </c>
      <c r="AN358" s="56" t="s">
        <v>32</v>
      </c>
      <c r="AO358" s="71" t="s">
        <v>9</v>
      </c>
      <c r="AP358" s="54" t="s">
        <v>15</v>
      </c>
      <c r="AQ358" s="56" t="s">
        <v>32</v>
      </c>
      <c r="AR358" s="71"/>
      <c r="AS358" s="489"/>
      <c r="AT358" s="54" t="s">
        <v>15</v>
      </c>
      <c r="AU358" s="56" t="s">
        <v>32</v>
      </c>
      <c r="AV358" s="71" t="s">
        <v>9</v>
      </c>
      <c r="AW358" s="54" t="s">
        <v>15</v>
      </c>
      <c r="AX358" s="56" t="s">
        <v>32</v>
      </c>
      <c r="AY358" s="71"/>
      <c r="AZ358" s="489"/>
      <c r="BA358" s="54" t="s">
        <v>15</v>
      </c>
      <c r="BB358" s="56" t="s">
        <v>32</v>
      </c>
      <c r="BC358" s="71" t="s">
        <v>9</v>
      </c>
    </row>
    <row r="359" spans="1:64" ht="16.5" thickBot="1">
      <c r="A359" s="20"/>
      <c r="B359" s="397"/>
      <c r="C359" s="397"/>
      <c r="D359" s="397"/>
      <c r="E359" s="4"/>
      <c r="F359" s="397"/>
      <c r="G359" s="397"/>
      <c r="H359" s="4"/>
      <c r="I359" s="397"/>
      <c r="J359" s="397"/>
      <c r="K359" s="4"/>
      <c r="L359" s="397"/>
      <c r="M359" s="397"/>
      <c r="N359" s="4"/>
      <c r="O359" s="397"/>
      <c r="P359" s="397"/>
      <c r="Q359" s="4"/>
      <c r="R359" s="397"/>
      <c r="S359" s="397"/>
      <c r="T359" s="397"/>
      <c r="U359" s="397"/>
      <c r="V359" s="397"/>
      <c r="W359" s="397"/>
      <c r="X359" s="472"/>
      <c r="Y359" s="397"/>
      <c r="Z359" s="397"/>
      <c r="AA359" s="397"/>
      <c r="AB359" s="397"/>
      <c r="AC359" s="397"/>
      <c r="AD359" s="397"/>
      <c r="AE359" s="472"/>
      <c r="AF359" s="397"/>
      <c r="AG359" s="397"/>
      <c r="AH359" s="397"/>
      <c r="AI359" s="397"/>
      <c r="AJ359" s="397"/>
      <c r="AK359" s="397"/>
      <c r="AL359" s="472"/>
      <c r="AM359" s="397"/>
      <c r="AN359" s="397"/>
      <c r="AO359" s="397"/>
      <c r="AP359" s="397"/>
      <c r="AQ359" s="397"/>
      <c r="AR359" s="397"/>
      <c r="AS359" s="472"/>
      <c r="AT359" s="397"/>
      <c r="AU359" s="397"/>
      <c r="AV359" s="397"/>
      <c r="AW359" s="397"/>
      <c r="AX359" s="397"/>
      <c r="AY359" s="397"/>
      <c r="AZ359" s="472"/>
      <c r="BA359" s="397"/>
      <c r="BB359" s="397"/>
      <c r="BC359" s="397"/>
    </row>
    <row r="360" spans="1:64">
      <c r="A360" s="490" t="s">
        <v>630</v>
      </c>
      <c r="B360" s="84" t="s">
        <v>19</v>
      </c>
      <c r="C360" s="235">
        <v>4</v>
      </c>
      <c r="D360" s="236">
        <v>0</v>
      </c>
      <c r="E360" s="264"/>
      <c r="F360" s="235">
        <v>1</v>
      </c>
      <c r="G360" s="237">
        <v>0</v>
      </c>
      <c r="H360" s="264"/>
      <c r="I360" s="235">
        <v>11</v>
      </c>
      <c r="J360" s="237">
        <v>0</v>
      </c>
      <c r="K360" s="264"/>
      <c r="L360" s="235">
        <v>1</v>
      </c>
      <c r="M360" s="237">
        <v>0</v>
      </c>
      <c r="N360" s="264"/>
      <c r="O360" s="235">
        <v>3</v>
      </c>
      <c r="P360" s="237">
        <v>0</v>
      </c>
      <c r="Q360" s="264"/>
      <c r="R360" s="235">
        <v>3</v>
      </c>
      <c r="S360" s="237">
        <v>0</v>
      </c>
      <c r="T360" s="264"/>
      <c r="U360" s="235">
        <v>3</v>
      </c>
      <c r="V360" s="236">
        <v>0</v>
      </c>
      <c r="W360" s="237">
        <v>0</v>
      </c>
      <c r="X360" s="1058"/>
      <c r="Y360" s="235"/>
      <c r="Z360" s="236"/>
      <c r="AA360" s="237">
        <f>C360+F360+I360+L360+O360+R360+U360</f>
        <v>26</v>
      </c>
      <c r="AB360" s="235">
        <v>3</v>
      </c>
      <c r="AC360" s="236"/>
      <c r="AD360" s="237">
        <v>0</v>
      </c>
      <c r="AE360" s="1058"/>
      <c r="AF360" s="235"/>
      <c r="AG360" s="236"/>
      <c r="AH360" s="237">
        <f>J360+M360+P360+S360+U360+X360+AB360</f>
        <v>6</v>
      </c>
      <c r="AI360" s="235">
        <v>3</v>
      </c>
      <c r="AJ360" s="236"/>
      <c r="AK360" s="237">
        <v>0</v>
      </c>
      <c r="AL360" s="1058"/>
      <c r="AM360" s="235"/>
      <c r="AN360" s="236"/>
      <c r="AO360" s="237">
        <f>Q360+T360+V360+Y360+AB360+AE360+AI360</f>
        <v>6</v>
      </c>
      <c r="AP360" s="235">
        <v>3</v>
      </c>
      <c r="AQ360" s="236"/>
      <c r="AR360" s="237">
        <v>0</v>
      </c>
      <c r="AS360" s="1058"/>
      <c r="AT360" s="235"/>
      <c r="AU360" s="236"/>
      <c r="AV360" s="237">
        <f>W360+Z360+AC360+AF360+AI360+AL360+AP360</f>
        <v>6</v>
      </c>
      <c r="AW360" s="235">
        <v>3</v>
      </c>
      <c r="AX360" s="236"/>
      <c r="AY360" s="237">
        <v>0</v>
      </c>
      <c r="AZ360" s="1058"/>
      <c r="BA360" s="235">
        <f t="shared" ref="BA360:BB362" si="290">C360+F360+I360+L360+O360+R360+U360</f>
        <v>26</v>
      </c>
      <c r="BB360" s="236">
        <f t="shared" si="290"/>
        <v>0</v>
      </c>
      <c r="BC360" s="237">
        <f>BA360+BB360</f>
        <v>26</v>
      </c>
    </row>
    <row r="361" spans="1:64">
      <c r="A361" s="492"/>
      <c r="B361" s="85" t="s">
        <v>21</v>
      </c>
      <c r="C361" s="401">
        <v>2</v>
      </c>
      <c r="D361" s="402">
        <v>0</v>
      </c>
      <c r="E361" s="264"/>
      <c r="F361" s="401">
        <v>0</v>
      </c>
      <c r="G361" s="406">
        <v>0</v>
      </c>
      <c r="H361" s="264"/>
      <c r="I361" s="401">
        <v>5</v>
      </c>
      <c r="J361" s="406">
        <v>0</v>
      </c>
      <c r="K361" s="264"/>
      <c r="L361" s="401">
        <v>0</v>
      </c>
      <c r="M361" s="406">
        <v>0</v>
      </c>
      <c r="N361" s="264"/>
      <c r="O361" s="401">
        <v>2</v>
      </c>
      <c r="P361" s="406">
        <v>0</v>
      </c>
      <c r="Q361" s="264"/>
      <c r="R361" s="401">
        <v>0</v>
      </c>
      <c r="S361" s="406">
        <v>0</v>
      </c>
      <c r="T361" s="264"/>
      <c r="U361" s="401">
        <v>0</v>
      </c>
      <c r="V361" s="402">
        <v>0</v>
      </c>
      <c r="W361" s="406">
        <v>0</v>
      </c>
      <c r="X361" s="1058"/>
      <c r="Y361" s="401"/>
      <c r="Z361" s="402"/>
      <c r="AA361" s="406">
        <f>C361+F361+I361+L361+O361+R361+U361</f>
        <v>9</v>
      </c>
      <c r="AB361" s="401">
        <v>0</v>
      </c>
      <c r="AC361" s="402"/>
      <c r="AD361" s="406">
        <v>0</v>
      </c>
      <c r="AE361" s="1058"/>
      <c r="AF361" s="401"/>
      <c r="AG361" s="402"/>
      <c r="AH361" s="406">
        <f>J361+M361+P361+S361+U361+X361+AB361</f>
        <v>0</v>
      </c>
      <c r="AI361" s="401">
        <v>0</v>
      </c>
      <c r="AJ361" s="402"/>
      <c r="AK361" s="406">
        <v>0</v>
      </c>
      <c r="AL361" s="1058"/>
      <c r="AM361" s="401"/>
      <c r="AN361" s="402"/>
      <c r="AO361" s="406">
        <f>Q361+T361+V361+Y361+AB361+AE361+AI361</f>
        <v>0</v>
      </c>
      <c r="AP361" s="401">
        <v>0</v>
      </c>
      <c r="AQ361" s="402"/>
      <c r="AR361" s="406">
        <v>0</v>
      </c>
      <c r="AS361" s="1058"/>
      <c r="AT361" s="401"/>
      <c r="AU361" s="402"/>
      <c r="AV361" s="406">
        <f>W361+Z361+AC361+AF361+AI361+AL361+AP361</f>
        <v>0</v>
      </c>
      <c r="AW361" s="401">
        <v>0</v>
      </c>
      <c r="AX361" s="402"/>
      <c r="AY361" s="406">
        <v>0</v>
      </c>
      <c r="AZ361" s="1058"/>
      <c r="BA361" s="401">
        <f t="shared" si="290"/>
        <v>9</v>
      </c>
      <c r="BB361" s="402">
        <f t="shared" si="290"/>
        <v>0</v>
      </c>
      <c r="BC361" s="406">
        <f t="shared" ref="BC361:BC362" si="291">BA361+BB361</f>
        <v>9</v>
      </c>
    </row>
    <row r="362" spans="1:64" ht="16.5" thickBot="1">
      <c r="A362" s="493"/>
      <c r="B362" s="86" t="s">
        <v>22</v>
      </c>
      <c r="C362" s="403">
        <v>0</v>
      </c>
      <c r="D362" s="404">
        <v>0</v>
      </c>
      <c r="E362" s="264"/>
      <c r="F362" s="403">
        <v>0</v>
      </c>
      <c r="G362" s="407">
        <v>0</v>
      </c>
      <c r="H362" s="264"/>
      <c r="I362" s="403">
        <v>0</v>
      </c>
      <c r="J362" s="407">
        <v>0</v>
      </c>
      <c r="K362" s="264"/>
      <c r="L362" s="403">
        <v>0</v>
      </c>
      <c r="M362" s="407">
        <v>0</v>
      </c>
      <c r="N362" s="264"/>
      <c r="O362" s="403">
        <v>0</v>
      </c>
      <c r="P362" s="407">
        <v>0</v>
      </c>
      <c r="Q362" s="264"/>
      <c r="R362" s="403">
        <v>0</v>
      </c>
      <c r="S362" s="407">
        <v>0</v>
      </c>
      <c r="T362" s="264"/>
      <c r="U362" s="403">
        <v>0</v>
      </c>
      <c r="V362" s="404">
        <v>0</v>
      </c>
      <c r="W362" s="407">
        <v>0</v>
      </c>
      <c r="X362" s="1058"/>
      <c r="Y362" s="403"/>
      <c r="Z362" s="404"/>
      <c r="AA362" s="407">
        <v>0</v>
      </c>
      <c r="AB362" s="403">
        <v>0</v>
      </c>
      <c r="AC362" s="404"/>
      <c r="AD362" s="407">
        <v>0</v>
      </c>
      <c r="AE362" s="1058"/>
      <c r="AF362" s="403"/>
      <c r="AG362" s="404"/>
      <c r="AH362" s="407">
        <v>0</v>
      </c>
      <c r="AI362" s="403">
        <v>0</v>
      </c>
      <c r="AJ362" s="404"/>
      <c r="AK362" s="407">
        <v>0</v>
      </c>
      <c r="AL362" s="1058"/>
      <c r="AM362" s="403"/>
      <c r="AN362" s="404"/>
      <c r="AO362" s="407">
        <v>0</v>
      </c>
      <c r="AP362" s="403">
        <v>0</v>
      </c>
      <c r="AQ362" s="404"/>
      <c r="AR362" s="407">
        <v>0</v>
      </c>
      <c r="AS362" s="1058"/>
      <c r="AT362" s="403"/>
      <c r="AU362" s="404"/>
      <c r="AV362" s="407">
        <v>0</v>
      </c>
      <c r="AW362" s="403">
        <v>0</v>
      </c>
      <c r="AX362" s="404"/>
      <c r="AY362" s="407">
        <v>0</v>
      </c>
      <c r="AZ362" s="1058"/>
      <c r="BA362" s="403">
        <f t="shared" si="290"/>
        <v>0</v>
      </c>
      <c r="BB362" s="404">
        <f t="shared" si="290"/>
        <v>0</v>
      </c>
      <c r="BC362" s="407">
        <f t="shared" si="291"/>
        <v>0</v>
      </c>
    </row>
    <row r="363" spans="1:64">
      <c r="A363" s="20"/>
      <c r="B363" s="397"/>
      <c r="C363" s="397"/>
      <c r="D363" s="397"/>
      <c r="E363" s="4"/>
      <c r="F363" s="397"/>
      <c r="G363" s="397"/>
      <c r="H363" s="4"/>
      <c r="I363" s="397"/>
      <c r="J363" s="397"/>
      <c r="K363" s="4"/>
      <c r="L363" s="397"/>
      <c r="M363" s="397"/>
      <c r="N363" s="4"/>
      <c r="O363" s="397"/>
      <c r="P363" s="397"/>
      <c r="Q363" s="4"/>
      <c r="R363" s="397"/>
      <c r="S363" s="494"/>
      <c r="T363" s="397"/>
      <c r="U363" s="397"/>
      <c r="V363" s="397"/>
      <c r="W363" s="397"/>
      <c r="X363" s="472"/>
      <c r="Y363" s="397"/>
      <c r="Z363" s="397"/>
      <c r="AA363" s="397"/>
      <c r="AB363" s="397"/>
      <c r="AC363" s="397"/>
      <c r="AD363" s="397"/>
      <c r="AE363" s="472"/>
      <c r="AF363" s="397"/>
      <c r="AG363" s="397"/>
      <c r="AH363" s="397"/>
      <c r="AI363" s="397"/>
      <c r="AJ363" s="397"/>
      <c r="AK363" s="397"/>
      <c r="AL363" s="472"/>
      <c r="AM363" s="397"/>
      <c r="AN363" s="397"/>
      <c r="AO363" s="397"/>
      <c r="AP363" s="397"/>
      <c r="AQ363" s="397"/>
      <c r="AR363" s="397"/>
      <c r="AS363" s="472"/>
      <c r="AT363" s="397"/>
      <c r="AU363" s="397"/>
      <c r="AV363" s="397"/>
      <c r="AW363" s="397"/>
      <c r="AX363" s="397"/>
      <c r="AY363" s="397"/>
      <c r="AZ363" s="472"/>
      <c r="BA363" s="397"/>
      <c r="BB363" s="397"/>
      <c r="BC363" s="397"/>
    </row>
    <row r="364" spans="1:64" ht="16.5" thickBot="1">
      <c r="A364" s="20"/>
      <c r="B364" s="397"/>
      <c r="C364" s="397"/>
      <c r="D364" s="397"/>
      <c r="E364" s="4"/>
      <c r="F364" s="397"/>
      <c r="G364" s="397"/>
      <c r="H364" s="4"/>
      <c r="I364" s="397"/>
      <c r="J364" s="397"/>
      <c r="K364" s="4"/>
      <c r="L364" s="397"/>
      <c r="M364" s="397"/>
      <c r="N364" s="4"/>
      <c r="O364" s="397"/>
      <c r="P364" s="397"/>
      <c r="Q364" s="4"/>
      <c r="R364" s="397"/>
      <c r="S364" s="397"/>
      <c r="T364" s="397"/>
      <c r="U364" s="397"/>
      <c r="V364" s="397"/>
      <c r="W364" s="397"/>
      <c r="X364" s="472"/>
      <c r="Y364" s="397"/>
      <c r="Z364" s="397"/>
      <c r="AA364" s="397"/>
      <c r="AB364" s="397"/>
      <c r="AC364" s="397"/>
      <c r="AD364" s="397"/>
      <c r="AE364" s="472"/>
      <c r="AF364" s="397"/>
      <c r="AG364" s="397"/>
      <c r="AH364" s="397"/>
      <c r="AI364" s="397"/>
      <c r="AJ364" s="397"/>
      <c r="AK364" s="397"/>
      <c r="AL364" s="472"/>
      <c r="AM364" s="397"/>
      <c r="AN364" s="397"/>
      <c r="AO364" s="397"/>
      <c r="AP364" s="397"/>
      <c r="AQ364" s="397"/>
      <c r="AR364" s="397"/>
      <c r="AS364" s="472"/>
      <c r="AT364" s="397"/>
      <c r="AU364" s="397"/>
      <c r="AV364" s="397"/>
      <c r="AW364" s="397"/>
      <c r="AX364" s="397"/>
      <c r="AY364" s="397"/>
      <c r="AZ364" s="472"/>
      <c r="BA364" s="397"/>
      <c r="BB364" s="397"/>
      <c r="BC364" s="397"/>
    </row>
    <row r="365" spans="1:64" ht="16.5" thickBot="1">
      <c r="A365" s="87"/>
      <c r="B365" s="84" t="s">
        <v>19</v>
      </c>
      <c r="C365" s="235">
        <v>4</v>
      </c>
      <c r="D365" s="235">
        <v>0</v>
      </c>
      <c r="E365" s="264"/>
      <c r="F365" s="235">
        <v>1</v>
      </c>
      <c r="G365" s="237">
        <v>0</v>
      </c>
      <c r="H365" s="264"/>
      <c r="I365" s="235">
        <v>11</v>
      </c>
      <c r="J365" s="237">
        <v>0</v>
      </c>
      <c r="K365" s="264"/>
      <c r="L365" s="235">
        <v>1</v>
      </c>
      <c r="M365" s="237">
        <v>0</v>
      </c>
      <c r="N365" s="264"/>
      <c r="O365" s="235">
        <v>3</v>
      </c>
      <c r="P365" s="237">
        <v>0</v>
      </c>
      <c r="Q365" s="264"/>
      <c r="R365" s="235">
        <v>3</v>
      </c>
      <c r="S365" s="237">
        <v>0</v>
      </c>
      <c r="T365" s="264"/>
      <c r="U365" s="235">
        <v>3</v>
      </c>
      <c r="V365" s="236">
        <v>0</v>
      </c>
      <c r="W365" s="237"/>
      <c r="X365" s="1057"/>
      <c r="Y365" s="235"/>
      <c r="Z365" s="236"/>
      <c r="AA365" s="237">
        <v>26</v>
      </c>
      <c r="AB365" s="235">
        <v>3</v>
      </c>
      <c r="AC365" s="236"/>
      <c r="AD365" s="237"/>
      <c r="AE365" s="1057"/>
      <c r="AF365" s="235"/>
      <c r="AG365" s="236"/>
      <c r="AH365" s="237">
        <v>26</v>
      </c>
      <c r="AI365" s="235">
        <v>3</v>
      </c>
      <c r="AJ365" s="236"/>
      <c r="AK365" s="237"/>
      <c r="AL365" s="1057"/>
      <c r="AM365" s="235"/>
      <c r="AN365" s="236"/>
      <c r="AO365" s="237">
        <v>26</v>
      </c>
      <c r="AP365" s="235">
        <v>3</v>
      </c>
      <c r="AQ365" s="236"/>
      <c r="AR365" s="237"/>
      <c r="AS365" s="1057"/>
      <c r="AT365" s="235"/>
      <c r="AU365" s="236"/>
      <c r="AV365" s="237">
        <v>26</v>
      </c>
      <c r="AW365" s="235">
        <v>3</v>
      </c>
      <c r="AX365" s="236"/>
      <c r="AY365" s="237"/>
      <c r="AZ365" s="1057"/>
      <c r="BA365" s="235">
        <f>+C365+F365+I365+L365+O365+R365+U365</f>
        <v>26</v>
      </c>
      <c r="BB365" s="235">
        <f>+D365+G365+J365+M365+P365+S365+V365</f>
        <v>0</v>
      </c>
      <c r="BC365" s="237">
        <v>26</v>
      </c>
    </row>
    <row r="366" spans="1:64" ht="16.5" thickBot="1">
      <c r="A366" s="88" t="s">
        <v>9</v>
      </c>
      <c r="B366" s="85" t="s">
        <v>21</v>
      </c>
      <c r="C366" s="401">
        <v>2</v>
      </c>
      <c r="D366" s="401">
        <v>0</v>
      </c>
      <c r="E366" s="264"/>
      <c r="F366" s="401">
        <v>0</v>
      </c>
      <c r="G366" s="406">
        <v>0</v>
      </c>
      <c r="H366" s="264"/>
      <c r="I366" s="401">
        <v>5</v>
      </c>
      <c r="J366" s="406">
        <v>0</v>
      </c>
      <c r="K366" s="264"/>
      <c r="L366" s="401">
        <v>0</v>
      </c>
      <c r="M366" s="406">
        <v>0</v>
      </c>
      <c r="N366" s="264"/>
      <c r="O366" s="401">
        <v>2</v>
      </c>
      <c r="P366" s="406">
        <v>0</v>
      </c>
      <c r="Q366" s="264"/>
      <c r="R366" s="401">
        <v>0</v>
      </c>
      <c r="S366" s="237">
        <v>0</v>
      </c>
      <c r="T366" s="264"/>
      <c r="U366" s="401">
        <v>0</v>
      </c>
      <c r="V366" s="402">
        <v>0</v>
      </c>
      <c r="W366" s="406"/>
      <c r="X366" s="1057"/>
      <c r="Y366" s="401"/>
      <c r="Z366" s="402"/>
      <c r="AA366" s="406">
        <v>9</v>
      </c>
      <c r="AB366" s="401">
        <v>0</v>
      </c>
      <c r="AC366" s="402"/>
      <c r="AD366" s="406"/>
      <c r="AE366" s="1057"/>
      <c r="AF366" s="401"/>
      <c r="AG366" s="402"/>
      <c r="AH366" s="406">
        <v>9</v>
      </c>
      <c r="AI366" s="401">
        <v>0</v>
      </c>
      <c r="AJ366" s="402"/>
      <c r="AK366" s="406"/>
      <c r="AL366" s="1057"/>
      <c r="AM366" s="401"/>
      <c r="AN366" s="402"/>
      <c r="AO366" s="406">
        <v>9</v>
      </c>
      <c r="AP366" s="401">
        <v>0</v>
      </c>
      <c r="AQ366" s="402"/>
      <c r="AR366" s="406"/>
      <c r="AS366" s="1057"/>
      <c r="AT366" s="401"/>
      <c r="AU366" s="402"/>
      <c r="AV366" s="406">
        <v>9</v>
      </c>
      <c r="AW366" s="401">
        <v>0</v>
      </c>
      <c r="AX366" s="402"/>
      <c r="AY366" s="406"/>
      <c r="AZ366" s="1057"/>
      <c r="BA366" s="235">
        <f t="shared" ref="BA366:BB367" si="292">+C366+F366+I366+L366+O366+R366+U366</f>
        <v>9</v>
      </c>
      <c r="BB366" s="235">
        <f t="shared" si="292"/>
        <v>0</v>
      </c>
      <c r="BC366" s="406">
        <v>9</v>
      </c>
    </row>
    <row r="367" spans="1:64" ht="16.5" thickBot="1">
      <c r="A367" s="83"/>
      <c r="B367" s="86" t="s">
        <v>22</v>
      </c>
      <c r="C367" s="403">
        <v>0</v>
      </c>
      <c r="D367" s="403">
        <v>0</v>
      </c>
      <c r="E367" s="264"/>
      <c r="F367" s="403">
        <v>0</v>
      </c>
      <c r="G367" s="407">
        <v>0</v>
      </c>
      <c r="H367" s="264"/>
      <c r="I367" s="403">
        <v>0</v>
      </c>
      <c r="J367" s="407">
        <v>0</v>
      </c>
      <c r="K367" s="264"/>
      <c r="L367" s="403">
        <v>0</v>
      </c>
      <c r="M367" s="407">
        <v>0</v>
      </c>
      <c r="N367" s="264"/>
      <c r="O367" s="403">
        <v>0</v>
      </c>
      <c r="P367" s="407">
        <v>0</v>
      </c>
      <c r="Q367" s="264"/>
      <c r="R367" s="403">
        <v>0</v>
      </c>
      <c r="S367" s="237">
        <v>0</v>
      </c>
      <c r="T367" s="264"/>
      <c r="U367" s="403">
        <v>0</v>
      </c>
      <c r="V367" s="404">
        <v>0</v>
      </c>
      <c r="W367" s="407"/>
      <c r="X367" s="1057"/>
      <c r="Y367" s="403"/>
      <c r="Z367" s="404"/>
      <c r="AA367" s="407">
        <v>0</v>
      </c>
      <c r="AB367" s="403">
        <v>0</v>
      </c>
      <c r="AC367" s="404"/>
      <c r="AD367" s="407"/>
      <c r="AE367" s="1057"/>
      <c r="AF367" s="403"/>
      <c r="AG367" s="404"/>
      <c r="AH367" s="407">
        <v>0</v>
      </c>
      <c r="AI367" s="403">
        <v>0</v>
      </c>
      <c r="AJ367" s="404"/>
      <c r="AK367" s="407"/>
      <c r="AL367" s="1057"/>
      <c r="AM367" s="403"/>
      <c r="AN367" s="404"/>
      <c r="AO367" s="407">
        <v>0</v>
      </c>
      <c r="AP367" s="403">
        <v>0</v>
      </c>
      <c r="AQ367" s="404"/>
      <c r="AR367" s="407"/>
      <c r="AS367" s="1057"/>
      <c r="AT367" s="403"/>
      <c r="AU367" s="404"/>
      <c r="AV367" s="407">
        <v>0</v>
      </c>
      <c r="AW367" s="403">
        <v>0</v>
      </c>
      <c r="AX367" s="404"/>
      <c r="AY367" s="407"/>
      <c r="AZ367" s="1057"/>
      <c r="BA367" s="235">
        <f t="shared" si="292"/>
        <v>0</v>
      </c>
      <c r="BB367" s="235">
        <f t="shared" si="292"/>
        <v>0</v>
      </c>
      <c r="BC367" s="407">
        <v>0</v>
      </c>
    </row>
    <row r="368" spans="1:64">
      <c r="A368" s="89" t="s">
        <v>40</v>
      </c>
      <c r="B368" s="24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397"/>
      <c r="S368" s="397"/>
      <c r="T368" s="397"/>
      <c r="U368" s="472"/>
      <c r="V368" s="472"/>
      <c r="W368" s="472"/>
      <c r="X368" s="472"/>
      <c r="Y368" s="472"/>
      <c r="Z368" s="472"/>
      <c r="AA368" s="472"/>
      <c r="AB368" s="472"/>
    </row>
    <row r="369" spans="1:28">
      <c r="A369" s="23"/>
      <c r="B369" s="24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472"/>
      <c r="V369" s="472"/>
      <c r="W369" s="472"/>
      <c r="X369" s="472"/>
      <c r="Y369" s="472"/>
      <c r="Z369" s="472"/>
      <c r="AA369" s="472"/>
      <c r="AB369" s="472"/>
    </row>
    <row r="370" spans="1:28">
      <c r="A370" s="89" t="s">
        <v>54</v>
      </c>
      <c r="B370" s="24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472"/>
      <c r="V370" s="472"/>
      <c r="W370" s="472"/>
      <c r="X370" s="472"/>
      <c r="Y370" s="472"/>
      <c r="Z370" s="472"/>
      <c r="AA370" s="472"/>
      <c r="AB370" s="472"/>
    </row>
    <row r="371" spans="1:28">
      <c r="A371" s="89" t="s">
        <v>363</v>
      </c>
      <c r="B371" s="24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472"/>
      <c r="V371" s="472"/>
      <c r="W371" s="472"/>
      <c r="X371" s="472"/>
      <c r="Y371" s="472"/>
      <c r="Z371" s="472"/>
      <c r="AA371" s="472"/>
      <c r="AB371" s="472"/>
    </row>
    <row r="372" spans="1:28">
      <c r="A372" s="23"/>
      <c r="B372" s="24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472"/>
      <c r="V372" s="472"/>
      <c r="W372" s="472"/>
      <c r="X372" s="472"/>
      <c r="Y372" s="472"/>
      <c r="Z372" s="472"/>
      <c r="AA372" s="472"/>
      <c r="AB372" s="472"/>
    </row>
    <row r="373" spans="1:28">
      <c r="A373" s="472"/>
      <c r="B373" s="472"/>
      <c r="C373" s="472"/>
      <c r="D373" s="472"/>
      <c r="E373" s="472"/>
      <c r="F373" s="472"/>
      <c r="G373" s="472"/>
      <c r="H373" s="472"/>
      <c r="I373" s="472"/>
      <c r="J373" s="472"/>
      <c r="K373" s="472"/>
      <c r="L373" s="472"/>
      <c r="M373" s="472"/>
      <c r="N373" s="472"/>
      <c r="O373" s="472"/>
      <c r="P373" s="472"/>
      <c r="Q373" s="472"/>
      <c r="R373" s="472"/>
      <c r="S373" s="472"/>
      <c r="T373" s="472"/>
      <c r="U373" s="472"/>
      <c r="V373" s="472"/>
      <c r="W373" s="472"/>
      <c r="X373" s="472"/>
      <c r="Y373" s="472"/>
      <c r="Z373" s="472"/>
      <c r="AA373" s="472"/>
      <c r="AB373" s="472"/>
    </row>
    <row r="374" spans="1:28">
      <c r="A374" s="472"/>
      <c r="B374" s="472"/>
      <c r="C374" s="472"/>
      <c r="D374" s="472"/>
      <c r="E374" s="472"/>
      <c r="F374" s="472"/>
      <c r="G374" s="472"/>
      <c r="H374" s="472"/>
      <c r="I374" s="472"/>
      <c r="J374" s="472"/>
      <c r="K374" s="472"/>
      <c r="L374" s="472"/>
      <c r="M374" s="472"/>
      <c r="N374" s="472"/>
      <c r="O374" s="472"/>
      <c r="P374" s="472"/>
      <c r="Q374" s="472"/>
      <c r="R374" s="472"/>
      <c r="S374" s="472"/>
      <c r="T374" s="472"/>
      <c r="U374" s="472"/>
      <c r="V374" s="472"/>
      <c r="W374" s="472"/>
      <c r="X374" s="472"/>
      <c r="Y374" s="472"/>
      <c r="Z374" s="472"/>
      <c r="AA374" s="472"/>
      <c r="AB374" s="472"/>
    </row>
    <row r="375" spans="1:28" ht="18.75">
      <c r="A375" s="1222" t="s">
        <v>26</v>
      </c>
      <c r="B375" s="1222"/>
      <c r="C375" s="1222"/>
      <c r="D375" s="1222"/>
      <c r="E375" s="1222"/>
      <c r="F375" s="1222"/>
      <c r="G375" s="1222"/>
      <c r="H375" s="1222"/>
      <c r="I375" s="1222"/>
      <c r="J375" s="1222"/>
      <c r="K375" s="1222"/>
      <c r="L375" s="1222"/>
      <c r="M375" s="1222"/>
      <c r="N375" s="1222"/>
      <c r="O375" s="1222"/>
      <c r="P375" s="1222"/>
      <c r="Q375" s="1222"/>
      <c r="R375" s="1222"/>
      <c r="S375" s="1222"/>
      <c r="T375" s="1222"/>
      <c r="U375" s="472"/>
      <c r="V375" s="472"/>
      <c r="W375" s="472"/>
      <c r="X375" s="472"/>
      <c r="Y375" s="472"/>
      <c r="Z375" s="472"/>
      <c r="AA375" s="472"/>
      <c r="AB375" s="472"/>
    </row>
    <row r="376" spans="1:28" ht="16.5" thickBot="1">
      <c r="A376" s="1225" t="s">
        <v>27</v>
      </c>
      <c r="B376" s="1225"/>
      <c r="C376" s="1225"/>
      <c r="D376" s="1225"/>
      <c r="E376" s="1225"/>
      <c r="F376" s="1225"/>
      <c r="G376" s="1225"/>
      <c r="H376" s="1225"/>
      <c r="I376" s="1225"/>
      <c r="J376" s="1225"/>
      <c r="K376" s="1225"/>
      <c r="L376" s="1225"/>
      <c r="M376" s="1225"/>
      <c r="N376" s="1225"/>
      <c r="O376" s="1225"/>
      <c r="P376" s="1225"/>
      <c r="Q376" s="1225"/>
      <c r="R376" s="1225"/>
      <c r="S376" s="1225"/>
      <c r="T376" s="1225"/>
      <c r="U376" s="472"/>
      <c r="V376" s="472"/>
      <c r="W376" s="472"/>
      <c r="X376" s="472"/>
      <c r="Y376" s="472"/>
      <c r="Z376" s="472"/>
      <c r="AA376" s="472"/>
      <c r="AB376" s="472"/>
    </row>
    <row r="377" spans="1:28" ht="24" thickBot="1">
      <c r="A377" s="1226" t="s">
        <v>53</v>
      </c>
      <c r="B377" s="1227"/>
      <c r="C377" s="1227"/>
      <c r="D377" s="1227"/>
      <c r="E377" s="1227"/>
      <c r="F377" s="1227"/>
      <c r="G377" s="1227"/>
      <c r="H377" s="1227"/>
      <c r="I377" s="1227"/>
      <c r="J377" s="1227"/>
      <c r="K377" s="1227"/>
      <c r="L377" s="1227"/>
      <c r="M377" s="1227"/>
      <c r="N377" s="1227"/>
      <c r="O377" s="1227"/>
      <c r="P377" s="1227"/>
      <c r="Q377" s="1227"/>
      <c r="R377" s="1227"/>
      <c r="S377" s="1227"/>
      <c r="T377" s="1228"/>
      <c r="U377" s="473"/>
      <c r="V377" s="472"/>
      <c r="W377" s="472"/>
      <c r="X377" s="472"/>
      <c r="Y377" s="472"/>
      <c r="Z377" s="472"/>
      <c r="AA377" s="472"/>
      <c r="AB377" s="472"/>
    </row>
    <row r="378" spans="1:28" ht="16.5" thickBot="1">
      <c r="A378" s="474"/>
      <c r="B378" s="475"/>
      <c r="C378" s="475"/>
      <c r="D378" s="475"/>
      <c r="E378" s="475"/>
      <c r="F378" s="475"/>
      <c r="G378" s="475"/>
      <c r="H378" s="475"/>
      <c r="I378" s="475"/>
      <c r="J378" s="475"/>
      <c r="K378" s="475"/>
      <c r="L378" s="475"/>
      <c r="M378" s="475"/>
      <c r="N378" s="475"/>
      <c r="O378" s="475"/>
      <c r="P378" s="475"/>
      <c r="Q378" s="475"/>
      <c r="R378" s="475"/>
      <c r="S378" s="475"/>
      <c r="T378" s="475"/>
      <c r="U378" s="472"/>
      <c r="V378" s="472"/>
      <c r="W378" s="472"/>
      <c r="X378" s="472"/>
      <c r="Y378" s="472"/>
      <c r="Z378" s="472"/>
      <c r="AA378" s="472"/>
      <c r="AB378" s="472"/>
    </row>
    <row r="379" spans="1:28" ht="16.5">
      <c r="A379" s="476" t="s">
        <v>325</v>
      </c>
      <c r="B379" s="477"/>
      <c r="C379" s="1248" t="s">
        <v>794</v>
      </c>
      <c r="D379" s="1248"/>
      <c r="E379" s="1248"/>
      <c r="F379" s="1248"/>
      <c r="G379" s="1248"/>
      <c r="H379" s="1248"/>
      <c r="I379" s="1248"/>
      <c r="J379" s="1248"/>
      <c r="K379" s="1248"/>
      <c r="L379" s="1248"/>
      <c r="M379" s="1248"/>
      <c r="N379" s="1248"/>
      <c r="O379" s="1248"/>
      <c r="P379" s="1248"/>
      <c r="Q379" s="1248"/>
      <c r="R379" s="1248"/>
      <c r="S379" s="1248"/>
      <c r="T379" s="479"/>
      <c r="U379" s="473"/>
      <c r="V379" s="472"/>
      <c r="W379" s="472"/>
      <c r="X379" s="472"/>
      <c r="Y379" s="472"/>
      <c r="Z379" s="472"/>
      <c r="AA379" s="472"/>
      <c r="AB379" s="472"/>
    </row>
    <row r="380" spans="1:28" ht="16.5">
      <c r="A380" s="480" t="s">
        <v>798</v>
      </c>
      <c r="B380" s="481"/>
      <c r="C380" s="481" t="s">
        <v>799</v>
      </c>
      <c r="D380" s="481"/>
      <c r="E380" s="481"/>
      <c r="F380" s="481"/>
      <c r="G380" s="481"/>
      <c r="H380" s="481"/>
      <c r="I380" s="481"/>
      <c r="J380" s="481"/>
      <c r="K380" s="481"/>
      <c r="L380" s="481"/>
      <c r="M380" s="481"/>
      <c r="N380" s="481"/>
      <c r="O380" s="481"/>
      <c r="P380" s="481"/>
      <c r="Q380" s="481"/>
      <c r="R380" s="482"/>
      <c r="S380" s="482"/>
      <c r="T380" s="483"/>
      <c r="U380" s="472"/>
      <c r="V380" s="472"/>
      <c r="W380" s="472"/>
      <c r="X380" s="472"/>
      <c r="Y380" s="472"/>
      <c r="Z380" s="472"/>
      <c r="AA380" s="472"/>
      <c r="AB380" s="472"/>
    </row>
    <row r="381" spans="1:28" ht="17.25" thickBot="1">
      <c r="A381" s="484" t="s">
        <v>800</v>
      </c>
      <c r="B381" s="485"/>
      <c r="C381" s="485" t="s">
        <v>801</v>
      </c>
      <c r="D381" s="485"/>
      <c r="E381" s="485"/>
      <c r="F381" s="485"/>
      <c r="G381" s="485"/>
      <c r="H381" s="485"/>
      <c r="I381" s="485"/>
      <c r="J381" s="485"/>
      <c r="K381" s="485"/>
      <c r="L381" s="485"/>
      <c r="M381" s="485"/>
      <c r="N381" s="485"/>
      <c r="O381" s="485"/>
      <c r="P381" s="485"/>
      <c r="Q381" s="485"/>
      <c r="R381" s="486"/>
      <c r="S381" s="486"/>
      <c r="T381" s="487"/>
      <c r="U381" s="473"/>
      <c r="V381" s="472"/>
      <c r="W381" s="472"/>
      <c r="X381" s="472"/>
      <c r="Y381" s="472"/>
      <c r="Z381" s="472"/>
      <c r="AA381" s="472"/>
      <c r="AB381" s="472"/>
    </row>
    <row r="382" spans="1:28" ht="16.5" thickBot="1">
      <c r="A382" s="474"/>
      <c r="B382" s="475"/>
      <c r="C382" s="475"/>
      <c r="D382" s="475"/>
      <c r="E382" s="475"/>
      <c r="F382" s="475"/>
      <c r="G382" s="475"/>
      <c r="H382" s="475"/>
      <c r="I382" s="475"/>
      <c r="J382" s="475"/>
      <c r="K382" s="475"/>
      <c r="L382" s="475"/>
      <c r="M382" s="475"/>
      <c r="N382" s="475"/>
      <c r="O382" s="475"/>
      <c r="P382" s="475"/>
      <c r="Q382" s="475"/>
      <c r="R382" s="475"/>
      <c r="S382" s="475"/>
      <c r="T382" s="475"/>
      <c r="U382" s="472"/>
      <c r="V382" s="472"/>
      <c r="W382" s="472"/>
      <c r="X382" s="472"/>
      <c r="Y382" s="472"/>
      <c r="Z382" s="472"/>
      <c r="AA382" s="472"/>
      <c r="AB382" s="472"/>
    </row>
    <row r="383" spans="1:28" ht="17.25" thickBot="1">
      <c r="A383" s="475"/>
      <c r="B383" s="475"/>
      <c r="C383" s="1223" t="s">
        <v>633</v>
      </c>
      <c r="D383" s="1224"/>
      <c r="E383" s="1224"/>
      <c r="F383" s="1224"/>
      <c r="G383" s="1224"/>
      <c r="H383" s="1224"/>
      <c r="I383" s="1224"/>
      <c r="J383" s="1224"/>
      <c r="K383" s="1224"/>
      <c r="L383" s="1224"/>
      <c r="M383" s="1224"/>
      <c r="N383" s="1224"/>
      <c r="O383" s="1224"/>
      <c r="P383" s="1224"/>
      <c r="Q383" s="1224"/>
      <c r="R383" s="1224"/>
      <c r="S383" s="1224"/>
      <c r="T383" s="488"/>
      <c r="U383" s="473"/>
      <c r="V383" s="472"/>
      <c r="W383" s="472"/>
      <c r="X383" s="472"/>
      <c r="Y383" s="472"/>
      <c r="Z383" s="472"/>
      <c r="AA383" s="472"/>
      <c r="AB383" s="472"/>
    </row>
    <row r="384" spans="1:28" ht="16.5" thickBot="1">
      <c r="A384" s="1"/>
      <c r="U384" s="472"/>
      <c r="V384" s="472"/>
      <c r="W384" s="472"/>
      <c r="X384" s="472"/>
      <c r="Y384" s="472"/>
      <c r="Z384" s="472"/>
      <c r="AA384" s="472"/>
      <c r="AB384" s="472"/>
    </row>
    <row r="385" spans="1:55" ht="45.75" customHeight="1">
      <c r="A385" s="6"/>
      <c r="B385" s="7"/>
      <c r="C385" s="1210" t="s">
        <v>42</v>
      </c>
      <c r="D385" s="1211"/>
      <c r="E385" s="888"/>
      <c r="F385" s="1218" t="s">
        <v>853</v>
      </c>
      <c r="G385" s="1219"/>
      <c r="H385" s="888"/>
      <c r="I385" s="1218" t="s">
        <v>854</v>
      </c>
      <c r="J385" s="1219"/>
      <c r="K385" s="888"/>
      <c r="L385" s="1218" t="s">
        <v>855</v>
      </c>
      <c r="M385" s="1219"/>
      <c r="N385" s="888"/>
      <c r="O385" s="1218" t="s">
        <v>856</v>
      </c>
      <c r="P385" s="1219"/>
      <c r="Q385" s="888"/>
      <c r="R385" s="1231" t="s">
        <v>628</v>
      </c>
      <c r="S385" s="1233"/>
      <c r="T385" s="728"/>
      <c r="U385" s="1231" t="s">
        <v>629</v>
      </c>
      <c r="V385" s="1232"/>
      <c r="W385" s="504"/>
      <c r="X385" s="505"/>
      <c r="Y385" s="399"/>
      <c r="Z385" s="501" t="s">
        <v>9</v>
      </c>
      <c r="AA385" s="400"/>
      <c r="AB385" s="502" t="s">
        <v>629</v>
      </c>
      <c r="AC385" s="503"/>
      <c r="AD385" s="504"/>
      <c r="AE385" s="505"/>
      <c r="AF385" s="399"/>
      <c r="AG385" s="501" t="s">
        <v>9</v>
      </c>
      <c r="AH385" s="400"/>
      <c r="AI385" s="502" t="s">
        <v>629</v>
      </c>
      <c r="AJ385" s="503"/>
      <c r="AK385" s="504"/>
      <c r="AL385" s="505"/>
      <c r="AM385" s="399"/>
      <c r="AN385" s="501" t="s">
        <v>9</v>
      </c>
      <c r="AO385" s="400"/>
      <c r="AP385" s="502" t="s">
        <v>629</v>
      </c>
      <c r="AQ385" s="503"/>
      <c r="AR385" s="504"/>
      <c r="AS385" s="505"/>
      <c r="AT385" s="399"/>
      <c r="AU385" s="501" t="s">
        <v>9</v>
      </c>
      <c r="AV385" s="400"/>
      <c r="AW385" s="502" t="s">
        <v>629</v>
      </c>
      <c r="AX385" s="503"/>
      <c r="AY385" s="504"/>
      <c r="AZ385" s="489"/>
      <c r="BA385" s="132"/>
      <c r="BB385" s="133" t="s">
        <v>9</v>
      </c>
      <c r="BC385" s="134"/>
    </row>
    <row r="386" spans="1:55" ht="133.5" thickBot="1">
      <c r="A386" s="348"/>
      <c r="B386" s="46"/>
      <c r="C386" s="54" t="s">
        <v>41</v>
      </c>
      <c r="D386" s="57" t="s">
        <v>32</v>
      </c>
      <c r="E386" s="50"/>
      <c r="F386" s="54" t="s">
        <v>15</v>
      </c>
      <c r="G386" s="57" t="s">
        <v>32</v>
      </c>
      <c r="H386" s="50"/>
      <c r="I386" s="54" t="s">
        <v>15</v>
      </c>
      <c r="J386" s="57" t="s">
        <v>32</v>
      </c>
      <c r="K386" s="50"/>
      <c r="L386" s="54" t="s">
        <v>15</v>
      </c>
      <c r="M386" s="57" t="s">
        <v>32</v>
      </c>
      <c r="N386" s="50"/>
      <c r="O386" s="54" t="s">
        <v>15</v>
      </c>
      <c r="P386" s="57" t="s">
        <v>32</v>
      </c>
      <c r="Q386" s="50"/>
      <c r="R386" s="630" t="s">
        <v>15</v>
      </c>
      <c r="S386" s="727" t="s">
        <v>32</v>
      </c>
      <c r="T386" s="729"/>
      <c r="U386" s="54" t="s">
        <v>15</v>
      </c>
      <c r="V386" s="56" t="s">
        <v>32</v>
      </c>
      <c r="W386" s="71"/>
      <c r="X386" s="489"/>
      <c r="Y386" s="54" t="s">
        <v>15</v>
      </c>
      <c r="Z386" s="56" t="s">
        <v>32</v>
      </c>
      <c r="AA386" s="71" t="s">
        <v>9</v>
      </c>
      <c r="AB386" s="54" t="s">
        <v>15</v>
      </c>
      <c r="AC386" s="56" t="s">
        <v>32</v>
      </c>
      <c r="AD386" s="71"/>
      <c r="AE386" s="489"/>
      <c r="AF386" s="54" t="s">
        <v>15</v>
      </c>
      <c r="AG386" s="56" t="s">
        <v>32</v>
      </c>
      <c r="AH386" s="71" t="s">
        <v>9</v>
      </c>
      <c r="AI386" s="54" t="s">
        <v>15</v>
      </c>
      <c r="AJ386" s="56" t="s">
        <v>32</v>
      </c>
      <c r="AK386" s="71"/>
      <c r="AL386" s="489"/>
      <c r="AM386" s="54" t="s">
        <v>15</v>
      </c>
      <c r="AN386" s="56" t="s">
        <v>32</v>
      </c>
      <c r="AO386" s="71" t="s">
        <v>9</v>
      </c>
      <c r="AP386" s="54" t="s">
        <v>15</v>
      </c>
      <c r="AQ386" s="56" t="s">
        <v>32</v>
      </c>
      <c r="AR386" s="71"/>
      <c r="AS386" s="489"/>
      <c r="AT386" s="54" t="s">
        <v>15</v>
      </c>
      <c r="AU386" s="56" t="s">
        <v>32</v>
      </c>
      <c r="AV386" s="71" t="s">
        <v>9</v>
      </c>
      <c r="AW386" s="54" t="s">
        <v>15</v>
      </c>
      <c r="AX386" s="56" t="s">
        <v>32</v>
      </c>
      <c r="AY386" s="71"/>
      <c r="AZ386" s="489"/>
      <c r="BA386" s="54" t="s">
        <v>15</v>
      </c>
      <c r="BB386" s="56" t="s">
        <v>32</v>
      </c>
      <c r="BC386" s="71" t="s">
        <v>9</v>
      </c>
    </row>
    <row r="387" spans="1:55" ht="16.5" thickBot="1">
      <c r="A387" s="20"/>
      <c r="B387" s="397"/>
      <c r="C387" s="397"/>
      <c r="D387" s="397"/>
      <c r="E387" s="4"/>
      <c r="F387" s="397"/>
      <c r="G387" s="397"/>
      <c r="H387" s="4"/>
      <c r="I387" s="397"/>
      <c r="J387" s="397"/>
      <c r="K387" s="4"/>
      <c r="L387" s="397"/>
      <c r="M387" s="397"/>
      <c r="N387" s="4"/>
      <c r="O387" s="397"/>
      <c r="P387" s="397"/>
      <c r="Q387" s="4"/>
      <c r="R387" s="397"/>
      <c r="S387" s="397"/>
      <c r="T387" s="397"/>
      <c r="U387" s="397"/>
      <c r="V387" s="397"/>
      <c r="W387" s="397"/>
      <c r="X387" s="472"/>
      <c r="Y387" s="397"/>
      <c r="Z387" s="397"/>
      <c r="AA387" s="397"/>
    </row>
    <row r="388" spans="1:55" ht="16.5" thickBot="1">
      <c r="A388" s="490" t="s">
        <v>634</v>
      </c>
      <c r="B388" s="84" t="s">
        <v>19</v>
      </c>
      <c r="C388" s="73">
        <v>1</v>
      </c>
      <c r="D388" s="74"/>
      <c r="E388" s="25"/>
      <c r="F388" s="73">
        <v>2</v>
      </c>
      <c r="G388" s="75"/>
      <c r="H388" s="25"/>
      <c r="I388" s="73">
        <v>7</v>
      </c>
      <c r="J388" s="75"/>
      <c r="K388" s="25"/>
      <c r="L388" s="73">
        <v>7</v>
      </c>
      <c r="M388" s="75"/>
      <c r="N388" s="25"/>
      <c r="O388" s="73">
        <v>4</v>
      </c>
      <c r="P388" s="75"/>
      <c r="Q388" s="25"/>
      <c r="R388" s="645">
        <v>5</v>
      </c>
      <c r="S388" s="730"/>
      <c r="T388" s="678"/>
      <c r="U388" s="73">
        <v>8</v>
      </c>
      <c r="V388" s="74"/>
      <c r="W388" s="75">
        <v>0</v>
      </c>
      <c r="X388" s="491"/>
      <c r="Y388" s="73"/>
      <c r="Z388" s="74"/>
      <c r="AA388" s="75">
        <f>C388+F388+I388+L388+O388+R388+U388</f>
        <v>34</v>
      </c>
      <c r="BA388" s="634">
        <f t="shared" ref="BA388:BB390" si="293">C388+F388+I388+L388+O388+R388+U388</f>
        <v>34</v>
      </c>
      <c r="BB388" s="635">
        <f t="shared" si="293"/>
        <v>0</v>
      </c>
      <c r="BC388" s="518">
        <f>BA388+BB388</f>
        <v>34</v>
      </c>
    </row>
    <row r="389" spans="1:55" ht="16.5" thickBot="1">
      <c r="A389" s="492"/>
      <c r="B389" s="85" t="s">
        <v>21</v>
      </c>
      <c r="C389" s="76">
        <v>1</v>
      </c>
      <c r="D389" s="17"/>
      <c r="E389" s="25"/>
      <c r="F389" s="76">
        <v>1</v>
      </c>
      <c r="G389" s="77"/>
      <c r="H389" s="25"/>
      <c r="I389" s="76">
        <v>6</v>
      </c>
      <c r="J389" s="77"/>
      <c r="K389" s="25"/>
      <c r="L389" s="76">
        <v>5</v>
      </c>
      <c r="M389" s="77"/>
      <c r="N389" s="25"/>
      <c r="O389" s="76">
        <v>3</v>
      </c>
      <c r="P389" s="77"/>
      <c r="Q389" s="25"/>
      <c r="R389" s="648">
        <v>3</v>
      </c>
      <c r="S389" s="731"/>
      <c r="T389" s="678"/>
      <c r="U389" s="76">
        <v>4</v>
      </c>
      <c r="V389" s="17"/>
      <c r="W389" s="77">
        <v>0</v>
      </c>
      <c r="X389" s="491"/>
      <c r="Y389" s="76"/>
      <c r="Z389" s="17"/>
      <c r="AA389" s="77">
        <f>C389+F389+I389+L389+O389+R389+U389</f>
        <v>23</v>
      </c>
      <c r="BA389" s="637">
        <f t="shared" si="293"/>
        <v>23</v>
      </c>
      <c r="BB389" s="614">
        <f t="shared" si="293"/>
        <v>0</v>
      </c>
      <c r="BC389" s="518">
        <f t="shared" ref="BC389:BC390" si="294">BA389+BB389</f>
        <v>23</v>
      </c>
    </row>
    <row r="390" spans="1:55" ht="16.5" thickBot="1">
      <c r="A390" s="493"/>
      <c r="B390" s="86" t="s">
        <v>22</v>
      </c>
      <c r="C390" s="78">
        <v>0</v>
      </c>
      <c r="D390" s="79"/>
      <c r="E390" s="25"/>
      <c r="F390" s="78">
        <v>0</v>
      </c>
      <c r="G390" s="80"/>
      <c r="H390" s="25"/>
      <c r="I390" s="78">
        <v>0</v>
      </c>
      <c r="J390" s="80"/>
      <c r="K390" s="25"/>
      <c r="L390" s="78">
        <v>0</v>
      </c>
      <c r="M390" s="80"/>
      <c r="N390" s="25"/>
      <c r="O390" s="78">
        <v>0</v>
      </c>
      <c r="P390" s="80"/>
      <c r="Q390" s="25"/>
      <c r="R390" s="650">
        <v>0</v>
      </c>
      <c r="S390" s="732"/>
      <c r="T390" s="678"/>
      <c r="U390" s="78">
        <v>0</v>
      </c>
      <c r="V390" s="79"/>
      <c r="W390" s="80">
        <v>0</v>
      </c>
      <c r="X390" s="491"/>
      <c r="Y390" s="78"/>
      <c r="Z390" s="79"/>
      <c r="AA390" s="80">
        <v>0</v>
      </c>
      <c r="BA390" s="639">
        <f t="shared" si="293"/>
        <v>0</v>
      </c>
      <c r="BB390" s="640">
        <f t="shared" si="293"/>
        <v>0</v>
      </c>
      <c r="BC390" s="786">
        <f t="shared" si="294"/>
        <v>0</v>
      </c>
    </row>
    <row r="391" spans="1:55" ht="16.5" thickBot="1">
      <c r="A391" s="20"/>
      <c r="B391" s="397"/>
      <c r="C391" s="495"/>
      <c r="D391" s="495"/>
      <c r="E391" s="25"/>
      <c r="F391" s="495"/>
      <c r="G391" s="495"/>
      <c r="H391" s="25"/>
      <c r="I391" s="495"/>
      <c r="J391" s="495"/>
      <c r="K391" s="25"/>
      <c r="L391" s="495"/>
      <c r="M391" s="495"/>
      <c r="N391" s="25"/>
      <c r="O391" s="495"/>
      <c r="P391" s="495"/>
      <c r="Q391" s="25"/>
      <c r="R391" s="495"/>
      <c r="S391" s="496"/>
      <c r="T391" s="495"/>
      <c r="U391" s="495"/>
      <c r="V391" s="495"/>
      <c r="W391" s="495"/>
      <c r="X391" s="491"/>
      <c r="Y391" s="495"/>
      <c r="Z391" s="495"/>
      <c r="AA391" s="495"/>
      <c r="BC391" s="495"/>
    </row>
    <row r="392" spans="1:55">
      <c r="A392" s="1239" t="s">
        <v>635</v>
      </c>
      <c r="B392" s="84" t="s">
        <v>19</v>
      </c>
      <c r="C392" s="73">
        <v>0</v>
      </c>
      <c r="D392" s="74"/>
      <c r="E392" s="25"/>
      <c r="F392" s="73">
        <v>1</v>
      </c>
      <c r="G392" s="75"/>
      <c r="H392" s="25"/>
      <c r="I392" s="73">
        <v>2</v>
      </c>
      <c r="J392" s="75"/>
      <c r="K392" s="25"/>
      <c r="L392" s="73">
        <v>3</v>
      </c>
      <c r="M392" s="75"/>
      <c r="N392" s="25"/>
      <c r="O392" s="73">
        <v>1</v>
      </c>
      <c r="P392" s="75"/>
      <c r="Q392" s="25"/>
      <c r="R392" s="645">
        <v>4</v>
      </c>
      <c r="S392" s="730"/>
      <c r="T392" s="678"/>
      <c r="U392" s="73">
        <v>2</v>
      </c>
      <c r="V392" s="74"/>
      <c r="W392" s="75">
        <v>0</v>
      </c>
      <c r="X392" s="491"/>
      <c r="Y392" s="73"/>
      <c r="Z392" s="74"/>
      <c r="AA392" s="75">
        <f>C392+F392+I392+L392+O392+R392+U392</f>
        <v>13</v>
      </c>
      <c r="BA392" s="634">
        <f t="shared" ref="BA392:BB394" si="295">C392+F392+I392+L392+O392+R392+U392</f>
        <v>13</v>
      </c>
      <c r="BB392" s="635">
        <f t="shared" si="295"/>
        <v>0</v>
      </c>
      <c r="BC392" s="647">
        <f>BA392+BB392</f>
        <v>13</v>
      </c>
    </row>
    <row r="393" spans="1:55">
      <c r="A393" s="1240"/>
      <c r="B393" s="85" t="s">
        <v>21</v>
      </c>
      <c r="C393" s="76">
        <v>0</v>
      </c>
      <c r="D393" s="17"/>
      <c r="E393" s="25"/>
      <c r="F393" s="76">
        <v>1</v>
      </c>
      <c r="G393" s="77"/>
      <c r="H393" s="25"/>
      <c r="I393" s="76">
        <v>2</v>
      </c>
      <c r="J393" s="77"/>
      <c r="K393" s="25"/>
      <c r="L393" s="76">
        <v>3</v>
      </c>
      <c r="M393" s="77"/>
      <c r="N393" s="25"/>
      <c r="O393" s="76">
        <v>1</v>
      </c>
      <c r="P393" s="77"/>
      <c r="Q393" s="25"/>
      <c r="R393" s="648">
        <v>3</v>
      </c>
      <c r="S393" s="731"/>
      <c r="T393" s="678"/>
      <c r="U393" s="76">
        <v>1</v>
      </c>
      <c r="V393" s="17"/>
      <c r="W393" s="77">
        <v>0</v>
      </c>
      <c r="X393" s="491"/>
      <c r="Y393" s="76"/>
      <c r="Z393" s="17"/>
      <c r="AA393" s="77">
        <f>C393+F393+I393+L393+O393+R393+U393</f>
        <v>11</v>
      </c>
      <c r="BA393" s="637">
        <f t="shared" si="295"/>
        <v>11</v>
      </c>
      <c r="BB393" s="614">
        <f t="shared" si="295"/>
        <v>0</v>
      </c>
      <c r="BC393" s="649">
        <f t="shared" ref="BC393:BC394" si="296">BA393+BB393</f>
        <v>11</v>
      </c>
    </row>
    <row r="394" spans="1:55" ht="16.5" thickBot="1">
      <c r="A394" s="1241"/>
      <c r="B394" s="86" t="s">
        <v>22</v>
      </c>
      <c r="C394" s="78">
        <v>0</v>
      </c>
      <c r="D394" s="79"/>
      <c r="E394" s="25"/>
      <c r="F394" s="78">
        <v>0</v>
      </c>
      <c r="G394" s="80"/>
      <c r="H394" s="25"/>
      <c r="I394" s="78">
        <v>0</v>
      </c>
      <c r="J394" s="80"/>
      <c r="K394" s="25"/>
      <c r="L394" s="78">
        <v>0</v>
      </c>
      <c r="M394" s="80"/>
      <c r="N394" s="25"/>
      <c r="O394" s="78">
        <v>0</v>
      </c>
      <c r="P394" s="80"/>
      <c r="Q394" s="25"/>
      <c r="R394" s="650">
        <v>0</v>
      </c>
      <c r="S394" s="732"/>
      <c r="T394" s="678"/>
      <c r="U394" s="78">
        <v>0</v>
      </c>
      <c r="V394" s="79"/>
      <c r="W394" s="80">
        <v>0</v>
      </c>
      <c r="X394" s="491"/>
      <c r="Y394" s="78"/>
      <c r="Z394" s="79"/>
      <c r="AA394" s="80">
        <v>0</v>
      </c>
      <c r="BA394" s="639">
        <f t="shared" si="295"/>
        <v>0</v>
      </c>
      <c r="BB394" s="640">
        <f t="shared" si="295"/>
        <v>0</v>
      </c>
      <c r="BC394" s="652">
        <f t="shared" si="296"/>
        <v>0</v>
      </c>
    </row>
    <row r="395" spans="1:55">
      <c r="A395" s="20"/>
      <c r="B395" s="397"/>
      <c r="C395" s="495"/>
      <c r="D395" s="495"/>
      <c r="E395" s="25"/>
      <c r="F395" s="495"/>
      <c r="G395" s="495"/>
      <c r="H395" s="25"/>
      <c r="I395" s="495"/>
      <c r="J395" s="495"/>
      <c r="K395" s="25"/>
      <c r="L395" s="495"/>
      <c r="M395" s="495"/>
      <c r="N395" s="25"/>
      <c r="O395" s="495"/>
      <c r="P395" s="495"/>
      <c r="Q395" s="25"/>
      <c r="R395" s="495"/>
      <c r="S395" s="733"/>
      <c r="T395" s="495"/>
      <c r="U395" s="495"/>
      <c r="V395" s="495"/>
      <c r="W395" s="495"/>
      <c r="X395" s="491"/>
      <c r="Y395" s="495"/>
      <c r="Z395" s="495"/>
      <c r="AA395" s="495"/>
      <c r="BC395" s="495"/>
    </row>
    <row r="396" spans="1:55" ht="16.5" thickBot="1">
      <c r="A396" s="20"/>
      <c r="B396" s="397"/>
      <c r="C396" s="495"/>
      <c r="D396" s="495"/>
      <c r="E396" s="25"/>
      <c r="F396" s="495"/>
      <c r="G396" s="495"/>
      <c r="H396" s="25"/>
      <c r="I396" s="495"/>
      <c r="J396" s="495"/>
      <c r="K396" s="25"/>
      <c r="L396" s="495"/>
      <c r="M396" s="495"/>
      <c r="N396" s="25"/>
      <c r="O396" s="495"/>
      <c r="P396" s="495"/>
      <c r="Q396" s="25"/>
      <c r="R396" s="495"/>
      <c r="S396" s="734"/>
      <c r="T396" s="495"/>
      <c r="U396" s="495"/>
      <c r="V396" s="495"/>
      <c r="W396" s="495"/>
      <c r="X396" s="491"/>
      <c r="Y396" s="495"/>
      <c r="Z396" s="495"/>
      <c r="AA396" s="495"/>
      <c r="BC396" s="495"/>
    </row>
    <row r="397" spans="1:55">
      <c r="A397" s="87"/>
      <c r="B397" s="84" t="s">
        <v>19</v>
      </c>
      <c r="C397" s="73">
        <f>C388+C392</f>
        <v>1</v>
      </c>
      <c r="D397" s="74"/>
      <c r="E397" s="25"/>
      <c r="F397" s="73">
        <f>F388+F392</f>
        <v>3</v>
      </c>
      <c r="G397" s="75"/>
      <c r="H397" s="25"/>
      <c r="I397" s="73">
        <f>I388+I392</f>
        <v>9</v>
      </c>
      <c r="J397" s="75"/>
      <c r="K397" s="25"/>
      <c r="L397" s="73">
        <f>L388+L392</f>
        <v>10</v>
      </c>
      <c r="M397" s="75"/>
      <c r="N397" s="25"/>
      <c r="O397" s="73">
        <f>O388+O392</f>
        <v>5</v>
      </c>
      <c r="P397" s="75"/>
      <c r="Q397" s="25"/>
      <c r="R397" s="645">
        <f>R388+R392</f>
        <v>9</v>
      </c>
      <c r="S397" s="647"/>
      <c r="T397" s="619"/>
      <c r="U397" s="645">
        <f>U388+U392</f>
        <v>10</v>
      </c>
      <c r="V397" s="647"/>
      <c r="W397" s="518"/>
      <c r="X397" s="491"/>
      <c r="Y397" s="73"/>
      <c r="Z397" s="74"/>
      <c r="AA397" s="75">
        <f>AA388+AA392</f>
        <v>47</v>
      </c>
      <c r="BA397" s="634">
        <f>BA388+BA392</f>
        <v>47</v>
      </c>
      <c r="BB397" s="635">
        <f>BB388+BB392</f>
        <v>0</v>
      </c>
      <c r="BC397" s="647">
        <f>BC388+BC392</f>
        <v>47</v>
      </c>
    </row>
    <row r="398" spans="1:55">
      <c r="A398" s="88" t="s">
        <v>9</v>
      </c>
      <c r="B398" s="85" t="s">
        <v>21</v>
      </c>
      <c r="C398" s="76">
        <f>C389+C393</f>
        <v>1</v>
      </c>
      <c r="D398" s="17"/>
      <c r="E398" s="25"/>
      <c r="F398" s="76">
        <f>F389+F393</f>
        <v>2</v>
      </c>
      <c r="G398" s="77"/>
      <c r="H398" s="25"/>
      <c r="I398" s="76">
        <f>I389+I393</f>
        <v>8</v>
      </c>
      <c r="J398" s="77"/>
      <c r="K398" s="25"/>
      <c r="L398" s="76">
        <f>L389+L393</f>
        <v>8</v>
      </c>
      <c r="M398" s="77"/>
      <c r="N398" s="25"/>
      <c r="O398" s="76">
        <f>O389+O393</f>
        <v>4</v>
      </c>
      <c r="P398" s="77"/>
      <c r="Q398" s="25"/>
      <c r="R398" s="648">
        <f>R389+R393</f>
        <v>6</v>
      </c>
      <c r="S398" s="649"/>
      <c r="T398" s="619"/>
      <c r="U398" s="648">
        <f>U389+U393</f>
        <v>5</v>
      </c>
      <c r="V398" s="649"/>
      <c r="W398" s="748"/>
      <c r="X398" s="491"/>
      <c r="Y398" s="76"/>
      <c r="Z398" s="17"/>
      <c r="AA398" s="77">
        <f>AA389+AA393</f>
        <v>34</v>
      </c>
      <c r="BA398" s="637">
        <f t="shared" ref="BA398:BB399" si="297">BA389+BA393</f>
        <v>34</v>
      </c>
      <c r="BB398" s="614">
        <f t="shared" si="297"/>
        <v>0</v>
      </c>
      <c r="BC398" s="649">
        <f>BC389+BC393</f>
        <v>34</v>
      </c>
    </row>
    <row r="399" spans="1:55" ht="16.5" thickBot="1">
      <c r="A399" s="83"/>
      <c r="B399" s="86" t="s">
        <v>22</v>
      </c>
      <c r="C399" s="78">
        <v>0</v>
      </c>
      <c r="D399" s="79"/>
      <c r="E399" s="25"/>
      <c r="F399" s="78">
        <v>0</v>
      </c>
      <c r="G399" s="80"/>
      <c r="H399" s="25"/>
      <c r="I399" s="78">
        <v>0</v>
      </c>
      <c r="J399" s="80"/>
      <c r="K399" s="25"/>
      <c r="L399" s="78">
        <v>0</v>
      </c>
      <c r="M399" s="80"/>
      <c r="N399" s="25"/>
      <c r="O399" s="78">
        <v>0</v>
      </c>
      <c r="P399" s="80"/>
      <c r="Q399" s="25"/>
      <c r="R399" s="650">
        <v>0</v>
      </c>
      <c r="S399" s="652"/>
      <c r="T399" s="619"/>
      <c r="U399" s="650">
        <v>0</v>
      </c>
      <c r="V399" s="652"/>
      <c r="W399" s="749"/>
      <c r="X399" s="491"/>
      <c r="Y399" s="78"/>
      <c r="Z399" s="79"/>
      <c r="AA399" s="80">
        <v>0</v>
      </c>
      <c r="BA399" s="639">
        <f t="shared" si="297"/>
        <v>0</v>
      </c>
      <c r="BB399" s="640">
        <f t="shared" si="297"/>
        <v>0</v>
      </c>
      <c r="BC399" s="652">
        <v>0</v>
      </c>
    </row>
    <row r="400" spans="1:55">
      <c r="A400" s="89" t="s">
        <v>40</v>
      </c>
      <c r="B400" s="24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397"/>
      <c r="S400" s="397"/>
      <c r="T400" s="397"/>
      <c r="U400" s="472"/>
      <c r="V400" s="472"/>
      <c r="W400" s="472"/>
      <c r="X400" s="472"/>
      <c r="Y400" s="472"/>
      <c r="Z400" s="472"/>
      <c r="AA400" s="472"/>
    </row>
    <row r="401" spans="1:28">
      <c r="A401" s="23"/>
      <c r="B401" s="24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472"/>
      <c r="V401" s="472"/>
      <c r="W401" s="472"/>
      <c r="X401" s="472"/>
      <c r="Y401" s="472"/>
      <c r="Z401" s="472"/>
      <c r="AA401" s="472"/>
      <c r="AB401" s="472"/>
    </row>
    <row r="402" spans="1:28">
      <c r="A402" s="89" t="s">
        <v>54</v>
      </c>
      <c r="B402" s="24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472"/>
      <c r="V402" s="472"/>
      <c r="W402" s="472"/>
      <c r="X402" s="472"/>
      <c r="Y402" s="472"/>
      <c r="Z402" s="472"/>
      <c r="AA402" s="472"/>
      <c r="AB402" s="472"/>
    </row>
    <row r="403" spans="1:28">
      <c r="A403" s="89" t="s">
        <v>363</v>
      </c>
      <c r="B403" s="24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472"/>
      <c r="V403" s="472"/>
      <c r="W403" s="472"/>
      <c r="X403" s="472"/>
      <c r="Y403" s="472"/>
      <c r="Z403" s="472"/>
      <c r="AA403" s="472"/>
      <c r="AB403" s="472"/>
    </row>
    <row r="404" spans="1:28">
      <c r="A404" s="472"/>
      <c r="B404" s="472"/>
      <c r="C404" s="472"/>
      <c r="D404" s="472"/>
      <c r="E404" s="472"/>
      <c r="F404" s="472"/>
      <c r="G404" s="472"/>
      <c r="H404" s="472"/>
      <c r="I404" s="472"/>
      <c r="J404" s="472"/>
      <c r="K404" s="472"/>
      <c r="L404" s="472"/>
      <c r="M404" s="472"/>
      <c r="N404" s="472"/>
      <c r="O404" s="472"/>
      <c r="P404" s="472"/>
      <c r="Q404" s="472"/>
      <c r="R404" s="472"/>
      <c r="S404" s="472"/>
      <c r="T404" s="472"/>
      <c r="U404" s="472"/>
      <c r="V404" s="472"/>
      <c r="W404" s="472"/>
      <c r="X404" s="472"/>
      <c r="Y404" s="472"/>
      <c r="Z404" s="472"/>
      <c r="AA404" s="472"/>
      <c r="AB404" s="472"/>
    </row>
    <row r="405" spans="1:28">
      <c r="A405" s="472"/>
      <c r="B405" s="472"/>
      <c r="C405" s="472"/>
      <c r="D405" s="472"/>
      <c r="E405" s="472"/>
      <c r="F405" s="472"/>
      <c r="G405" s="472"/>
      <c r="H405" s="472"/>
      <c r="I405" s="472"/>
      <c r="J405" s="472"/>
      <c r="K405" s="472"/>
      <c r="L405" s="472"/>
      <c r="M405" s="472"/>
      <c r="N405" s="472"/>
      <c r="O405" s="472"/>
      <c r="P405" s="472"/>
      <c r="Q405" s="472"/>
      <c r="R405" s="472"/>
      <c r="S405" s="472"/>
      <c r="T405" s="472"/>
      <c r="U405" s="472"/>
      <c r="V405" s="472"/>
      <c r="W405" s="472"/>
      <c r="X405" s="472"/>
      <c r="Y405" s="472"/>
      <c r="Z405" s="472"/>
      <c r="AA405" s="472"/>
      <c r="AB405" s="472"/>
    </row>
    <row r="406" spans="1:28">
      <c r="A406" s="472"/>
      <c r="B406" s="472"/>
      <c r="C406" s="472"/>
      <c r="D406" s="472"/>
      <c r="E406" s="472"/>
      <c r="F406" s="472"/>
      <c r="G406" s="472"/>
      <c r="H406" s="472"/>
      <c r="I406" s="472"/>
      <c r="J406" s="472"/>
      <c r="K406" s="472"/>
      <c r="L406" s="472"/>
      <c r="M406" s="472"/>
      <c r="N406" s="472"/>
      <c r="O406" s="472"/>
      <c r="P406" s="472"/>
      <c r="Q406" s="472"/>
      <c r="R406" s="472"/>
      <c r="S406" s="472"/>
      <c r="T406" s="472"/>
      <c r="U406" s="472"/>
      <c r="V406" s="472"/>
      <c r="W406" s="472"/>
      <c r="X406" s="472"/>
      <c r="Y406" s="472"/>
      <c r="Z406" s="472"/>
      <c r="AA406" s="472"/>
      <c r="AB406" s="472"/>
    </row>
    <row r="407" spans="1:28" ht="18.75">
      <c r="A407" s="1222" t="s">
        <v>26</v>
      </c>
      <c r="B407" s="1222"/>
      <c r="C407" s="1222"/>
      <c r="D407" s="1222"/>
      <c r="E407" s="1222"/>
      <c r="F407" s="1222"/>
      <c r="G407" s="1222"/>
      <c r="H407" s="1222"/>
      <c r="I407" s="1222"/>
      <c r="J407" s="1222"/>
      <c r="K407" s="1222"/>
      <c r="L407" s="1222"/>
      <c r="M407" s="1222"/>
      <c r="N407" s="1222"/>
      <c r="O407" s="1222"/>
      <c r="P407" s="1222"/>
      <c r="Q407" s="1222"/>
      <c r="R407" s="1222"/>
      <c r="S407" s="1222"/>
      <c r="T407" s="1222"/>
      <c r="U407" s="472"/>
      <c r="V407" s="472"/>
      <c r="W407" s="472"/>
      <c r="X407" s="472"/>
      <c r="Y407" s="472"/>
      <c r="Z407" s="472"/>
      <c r="AA407" s="472"/>
      <c r="AB407" s="472"/>
    </row>
    <row r="408" spans="1:28" ht="16.5" thickBot="1">
      <c r="A408" s="1225" t="s">
        <v>27</v>
      </c>
      <c r="B408" s="1225"/>
      <c r="C408" s="1225"/>
      <c r="D408" s="1225"/>
      <c r="E408" s="1225"/>
      <c r="F408" s="1225"/>
      <c r="G408" s="1225"/>
      <c r="H408" s="1225"/>
      <c r="I408" s="1225"/>
      <c r="J408" s="1225"/>
      <c r="K408" s="1225"/>
      <c r="L408" s="1225"/>
      <c r="M408" s="1225"/>
      <c r="N408" s="1225"/>
      <c r="O408" s="1225"/>
      <c r="P408" s="1225"/>
      <c r="Q408" s="1225"/>
      <c r="R408" s="1225"/>
      <c r="S408" s="1225"/>
      <c r="T408" s="1225"/>
      <c r="U408" s="472"/>
      <c r="V408" s="472"/>
      <c r="W408" s="472"/>
      <c r="X408" s="472"/>
      <c r="Y408" s="472"/>
      <c r="Z408" s="472"/>
      <c r="AA408" s="472"/>
      <c r="AB408" s="472"/>
    </row>
    <row r="409" spans="1:28" ht="24" thickBot="1">
      <c r="A409" s="1226" t="s">
        <v>53</v>
      </c>
      <c r="B409" s="1227"/>
      <c r="C409" s="1227"/>
      <c r="D409" s="1227"/>
      <c r="E409" s="1227"/>
      <c r="F409" s="1227"/>
      <c r="G409" s="1227"/>
      <c r="H409" s="1227"/>
      <c r="I409" s="1227"/>
      <c r="J409" s="1227"/>
      <c r="K409" s="1227"/>
      <c r="L409" s="1227"/>
      <c r="M409" s="1227"/>
      <c r="N409" s="1227"/>
      <c r="O409" s="1227"/>
      <c r="P409" s="1227"/>
      <c r="Q409" s="1227"/>
      <c r="R409" s="1227"/>
      <c r="S409" s="1227"/>
      <c r="T409" s="1228"/>
      <c r="U409" s="473"/>
      <c r="V409" s="472"/>
      <c r="W409" s="472"/>
      <c r="X409" s="472"/>
      <c r="Y409" s="472"/>
      <c r="Z409" s="472"/>
      <c r="AA409" s="472"/>
      <c r="AB409" s="472"/>
    </row>
    <row r="410" spans="1:28" ht="16.5" thickBot="1">
      <c r="A410" s="474"/>
      <c r="B410" s="475"/>
      <c r="C410" s="475"/>
      <c r="D410" s="475"/>
      <c r="E410" s="475"/>
      <c r="F410" s="475"/>
      <c r="G410" s="475"/>
      <c r="H410" s="475"/>
      <c r="I410" s="475"/>
      <c r="J410" s="475"/>
      <c r="K410" s="475"/>
      <c r="L410" s="475"/>
      <c r="M410" s="475"/>
      <c r="N410" s="475"/>
      <c r="O410" s="475"/>
      <c r="P410" s="475"/>
      <c r="Q410" s="475"/>
      <c r="R410" s="475"/>
      <c r="S410" s="475"/>
      <c r="T410" s="475"/>
      <c r="U410" s="472"/>
      <c r="V410" s="472"/>
      <c r="W410" s="472"/>
      <c r="X410" s="472"/>
      <c r="Y410" s="472"/>
      <c r="Z410" s="472"/>
      <c r="AA410" s="472"/>
      <c r="AB410" s="472"/>
    </row>
    <row r="411" spans="1:28" ht="16.5">
      <c r="A411" s="476" t="s">
        <v>802</v>
      </c>
      <c r="B411" s="477"/>
      <c r="C411" s="477" t="s">
        <v>794</v>
      </c>
      <c r="D411" s="477"/>
      <c r="E411" s="477"/>
      <c r="F411" s="477"/>
      <c r="G411" s="477"/>
      <c r="H411" s="477"/>
      <c r="I411" s="477"/>
      <c r="J411" s="477"/>
      <c r="K411" s="477"/>
      <c r="L411" s="477"/>
      <c r="M411" s="477"/>
      <c r="N411" s="477"/>
      <c r="O411" s="477"/>
      <c r="P411" s="477"/>
      <c r="Q411" s="477"/>
      <c r="R411" s="478"/>
      <c r="S411" s="478"/>
      <c r="T411" s="479"/>
      <c r="U411" s="473"/>
      <c r="V411" s="472"/>
      <c r="W411" s="472"/>
      <c r="X411" s="472"/>
      <c r="Y411" s="472"/>
      <c r="Z411" s="472"/>
      <c r="AA411" s="472"/>
      <c r="AB411" s="472"/>
    </row>
    <row r="412" spans="1:28" ht="16.5">
      <c r="A412" s="480" t="s">
        <v>781</v>
      </c>
      <c r="B412" s="481"/>
      <c r="C412" s="481" t="s">
        <v>803</v>
      </c>
      <c r="D412" s="481"/>
      <c r="E412" s="481"/>
      <c r="F412" s="481"/>
      <c r="G412" s="481"/>
      <c r="H412" s="481"/>
      <c r="I412" s="481"/>
      <c r="J412" s="481"/>
      <c r="K412" s="481"/>
      <c r="L412" s="481"/>
      <c r="M412" s="481"/>
      <c r="N412" s="481"/>
      <c r="O412" s="481"/>
      <c r="P412" s="481"/>
      <c r="Q412" s="481"/>
      <c r="R412" s="482"/>
      <c r="S412" s="482"/>
      <c r="T412" s="483"/>
      <c r="U412" s="472"/>
      <c r="V412" s="472"/>
      <c r="W412" s="472"/>
      <c r="X412" s="472"/>
      <c r="Y412" s="472"/>
      <c r="Z412" s="472"/>
      <c r="AA412" s="472"/>
      <c r="AB412" s="472"/>
    </row>
    <row r="413" spans="1:28" ht="17.25" thickBot="1">
      <c r="A413" s="484" t="s">
        <v>804</v>
      </c>
      <c r="B413" s="485"/>
      <c r="C413" s="485" t="s">
        <v>805</v>
      </c>
      <c r="D413" s="485"/>
      <c r="E413" s="485"/>
      <c r="F413" s="485"/>
      <c r="G413" s="485"/>
      <c r="H413" s="485"/>
      <c r="I413" s="485"/>
      <c r="J413" s="485"/>
      <c r="K413" s="485"/>
      <c r="L413" s="485"/>
      <c r="M413" s="485"/>
      <c r="N413" s="485"/>
      <c r="O413" s="485"/>
      <c r="P413" s="485"/>
      <c r="Q413" s="485"/>
      <c r="R413" s="486"/>
      <c r="S413" s="486"/>
      <c r="T413" s="487"/>
      <c r="U413" s="473"/>
      <c r="V413" s="472"/>
      <c r="W413" s="472"/>
      <c r="X413" s="472"/>
      <c r="Y413" s="472"/>
      <c r="Z413" s="472"/>
      <c r="AA413" s="472"/>
      <c r="AB413" s="472"/>
    </row>
    <row r="414" spans="1:28" ht="16.5" thickBot="1">
      <c r="A414" s="474"/>
      <c r="B414" s="475"/>
      <c r="C414" s="475"/>
      <c r="D414" s="475"/>
      <c r="E414" s="475"/>
      <c r="F414" s="475"/>
      <c r="G414" s="475"/>
      <c r="H414" s="475"/>
      <c r="I414" s="475"/>
      <c r="J414" s="475"/>
      <c r="K414" s="475"/>
      <c r="L414" s="475"/>
      <c r="M414" s="475"/>
      <c r="N414" s="475"/>
      <c r="O414" s="475"/>
      <c r="P414" s="475"/>
      <c r="Q414" s="475"/>
      <c r="R414" s="475"/>
      <c r="S414" s="475"/>
      <c r="T414" s="475"/>
      <c r="U414" s="472"/>
      <c r="V414" s="472"/>
      <c r="W414" s="472"/>
      <c r="X414" s="472"/>
      <c r="Y414" s="472"/>
      <c r="Z414" s="472"/>
      <c r="AA414" s="472"/>
      <c r="AB414" s="472"/>
    </row>
    <row r="415" spans="1:28" ht="17.25" thickBot="1">
      <c r="A415" s="475"/>
      <c r="B415" s="475"/>
      <c r="C415" s="1223" t="s">
        <v>633</v>
      </c>
      <c r="D415" s="1224"/>
      <c r="E415" s="1224"/>
      <c r="F415" s="1224"/>
      <c r="G415" s="1224"/>
      <c r="H415" s="1224"/>
      <c r="I415" s="1224"/>
      <c r="J415" s="1224"/>
      <c r="K415" s="1224"/>
      <c r="L415" s="1224"/>
      <c r="M415" s="1224"/>
      <c r="N415" s="1224"/>
      <c r="O415" s="1224"/>
      <c r="P415" s="1224"/>
      <c r="Q415" s="1224"/>
      <c r="R415" s="1224"/>
      <c r="S415" s="1224"/>
      <c r="T415" s="488"/>
      <c r="U415" s="473"/>
      <c r="V415" s="472"/>
      <c r="W415" s="472"/>
      <c r="X415" s="472"/>
      <c r="Y415" s="472"/>
      <c r="Z415" s="472"/>
      <c r="AA415" s="472"/>
      <c r="AB415" s="472"/>
    </row>
    <row r="416" spans="1:28" ht="16.5" thickBot="1">
      <c r="A416" s="1"/>
      <c r="U416" s="472"/>
      <c r="V416" s="472"/>
      <c r="W416" s="472"/>
      <c r="X416" s="472"/>
      <c r="Y416" s="472"/>
      <c r="Z416" s="472"/>
      <c r="AA416" s="472"/>
      <c r="AB416" s="472"/>
    </row>
    <row r="417" spans="1:55" ht="33.75" customHeight="1">
      <c r="A417" s="6"/>
      <c r="B417" s="7"/>
      <c r="C417" s="1210" t="s">
        <v>42</v>
      </c>
      <c r="D417" s="1211"/>
      <c r="E417" s="888"/>
      <c r="F417" s="1216" t="s">
        <v>853</v>
      </c>
      <c r="G417" s="1217"/>
      <c r="H417" s="888"/>
      <c r="I417" s="1216" t="s">
        <v>854</v>
      </c>
      <c r="J417" s="1217"/>
      <c r="K417" s="888"/>
      <c r="L417" s="1216" t="s">
        <v>855</v>
      </c>
      <c r="M417" s="1217"/>
      <c r="N417" s="888"/>
      <c r="O417" s="1216" t="s">
        <v>856</v>
      </c>
      <c r="P417" s="1217"/>
      <c r="Q417" s="888"/>
      <c r="R417" s="1210" t="s">
        <v>628</v>
      </c>
      <c r="S417" s="1211"/>
      <c r="T417" s="938"/>
      <c r="U417" s="1210" t="s">
        <v>629</v>
      </c>
      <c r="V417" s="1212"/>
      <c r="W417" s="504"/>
      <c r="X417" s="505"/>
      <c r="Y417" s="399"/>
      <c r="Z417" s="501" t="s">
        <v>9</v>
      </c>
      <c r="AA417" s="400"/>
      <c r="AB417" s="502" t="s">
        <v>629</v>
      </c>
      <c r="AC417" s="503"/>
      <c r="AD417" s="504"/>
      <c r="AE417" s="505"/>
      <c r="AF417" s="399"/>
      <c r="AG417" s="501" t="s">
        <v>9</v>
      </c>
      <c r="AH417" s="400"/>
      <c r="AI417" s="502" t="s">
        <v>629</v>
      </c>
      <c r="AJ417" s="503"/>
      <c r="AK417" s="504"/>
      <c r="AL417" s="505"/>
      <c r="AM417" s="399"/>
      <c r="AN417" s="501" t="s">
        <v>9</v>
      </c>
      <c r="AO417" s="400"/>
      <c r="AP417" s="502" t="s">
        <v>629</v>
      </c>
      <c r="AQ417" s="503"/>
      <c r="AR417" s="504"/>
      <c r="AS417" s="505"/>
      <c r="AT417" s="399"/>
      <c r="AU417" s="501" t="s">
        <v>9</v>
      </c>
      <c r="AV417" s="400"/>
      <c r="AW417" s="502" t="s">
        <v>629</v>
      </c>
      <c r="AX417" s="503"/>
      <c r="AY417" s="504"/>
      <c r="AZ417" s="489"/>
      <c r="BA417" s="132"/>
      <c r="BB417" s="133" t="s">
        <v>9</v>
      </c>
      <c r="BC417" s="134"/>
    </row>
    <row r="418" spans="1:55" ht="133.5" thickBot="1">
      <c r="A418" s="348"/>
      <c r="B418" s="46"/>
      <c r="C418" s="54" t="s">
        <v>41</v>
      </c>
      <c r="D418" s="57" t="s">
        <v>32</v>
      </c>
      <c r="E418" s="50"/>
      <c r="F418" s="54" t="s">
        <v>15</v>
      </c>
      <c r="G418" s="57" t="s">
        <v>32</v>
      </c>
      <c r="H418" s="50"/>
      <c r="I418" s="54" t="s">
        <v>15</v>
      </c>
      <c r="J418" s="57" t="s">
        <v>32</v>
      </c>
      <c r="K418" s="50"/>
      <c r="L418" s="54" t="s">
        <v>15</v>
      </c>
      <c r="M418" s="57" t="s">
        <v>32</v>
      </c>
      <c r="N418" s="50"/>
      <c r="O418" s="54" t="s">
        <v>15</v>
      </c>
      <c r="P418" s="57" t="s">
        <v>32</v>
      </c>
      <c r="Q418" s="50"/>
      <c r="R418" s="630" t="s">
        <v>15</v>
      </c>
      <c r="S418" s="727" t="s">
        <v>32</v>
      </c>
      <c r="T418" s="729"/>
      <c r="U418" s="54" t="s">
        <v>15</v>
      </c>
      <c r="V418" s="56" t="s">
        <v>32</v>
      </c>
      <c r="W418" s="71"/>
      <c r="X418" s="489"/>
      <c r="Y418" s="54" t="s">
        <v>15</v>
      </c>
      <c r="Z418" s="56" t="s">
        <v>32</v>
      </c>
      <c r="AA418" s="71" t="s">
        <v>9</v>
      </c>
      <c r="AB418" s="54" t="s">
        <v>15</v>
      </c>
      <c r="AC418" s="56" t="s">
        <v>32</v>
      </c>
      <c r="AD418" s="71"/>
      <c r="AE418" s="489"/>
      <c r="AF418" s="54" t="s">
        <v>15</v>
      </c>
      <c r="AG418" s="56" t="s">
        <v>32</v>
      </c>
      <c r="AH418" s="71" t="s">
        <v>9</v>
      </c>
      <c r="AI418" s="54" t="s">
        <v>15</v>
      </c>
      <c r="AJ418" s="56" t="s">
        <v>32</v>
      </c>
      <c r="AK418" s="71"/>
      <c r="AL418" s="489"/>
      <c r="AM418" s="54" t="s">
        <v>15</v>
      </c>
      <c r="AN418" s="56" t="s">
        <v>32</v>
      </c>
      <c r="AO418" s="71" t="s">
        <v>9</v>
      </c>
      <c r="AP418" s="54" t="s">
        <v>15</v>
      </c>
      <c r="AQ418" s="56" t="s">
        <v>32</v>
      </c>
      <c r="AR418" s="71"/>
      <c r="AS418" s="489"/>
      <c r="AT418" s="54" t="s">
        <v>15</v>
      </c>
      <c r="AU418" s="56" t="s">
        <v>32</v>
      </c>
      <c r="AV418" s="71" t="s">
        <v>9</v>
      </c>
      <c r="AW418" s="54" t="s">
        <v>15</v>
      </c>
      <c r="AX418" s="56" t="s">
        <v>32</v>
      </c>
      <c r="AY418" s="71"/>
      <c r="AZ418" s="489"/>
      <c r="BA418" s="54" t="s">
        <v>15</v>
      </c>
      <c r="BB418" s="56" t="s">
        <v>32</v>
      </c>
      <c r="BC418" s="71" t="s">
        <v>9</v>
      </c>
    </row>
    <row r="419" spans="1:55" ht="16.5" thickBot="1">
      <c r="A419" s="20"/>
      <c r="B419" s="397"/>
      <c r="C419" s="397"/>
      <c r="D419" s="397"/>
      <c r="E419" s="4"/>
      <c r="F419" s="397"/>
      <c r="G419" s="397"/>
      <c r="H419" s="4"/>
      <c r="I419" s="397"/>
      <c r="J419" s="397"/>
      <c r="K419" s="4"/>
      <c r="L419" s="397"/>
      <c r="M419" s="397"/>
      <c r="N419" s="4"/>
      <c r="O419" s="397"/>
      <c r="P419" s="397"/>
      <c r="Q419" s="4"/>
      <c r="R419" s="397"/>
      <c r="S419" s="397"/>
      <c r="T419" s="494"/>
      <c r="U419" s="494"/>
      <c r="V419" s="494"/>
      <c r="W419" s="494"/>
      <c r="X419" s="506"/>
      <c r="Y419" s="494"/>
      <c r="Z419" s="494"/>
      <c r="AA419" s="494"/>
    </row>
    <row r="420" spans="1:55">
      <c r="A420" s="1236" t="s">
        <v>636</v>
      </c>
      <c r="B420" s="84" t="s">
        <v>19</v>
      </c>
      <c r="C420" s="634">
        <v>0</v>
      </c>
      <c r="D420" s="636"/>
      <c r="E420" s="4"/>
      <c r="F420" s="61">
        <v>2</v>
      </c>
      <c r="G420" s="63"/>
      <c r="H420" s="4"/>
      <c r="I420" s="61">
        <v>0</v>
      </c>
      <c r="J420" s="63"/>
      <c r="K420" s="4"/>
      <c r="L420" s="61">
        <v>0</v>
      </c>
      <c r="M420" s="63"/>
      <c r="N420" s="4"/>
      <c r="O420" s="61">
        <v>0</v>
      </c>
      <c r="P420" s="63"/>
      <c r="Q420" s="4"/>
      <c r="R420" s="645">
        <v>0</v>
      </c>
      <c r="S420" s="730"/>
      <c r="T420" s="678"/>
      <c r="U420" s="645">
        <v>0</v>
      </c>
      <c r="V420" s="647"/>
      <c r="W420" s="518">
        <v>0</v>
      </c>
      <c r="X420" s="472"/>
      <c r="Y420" s="73"/>
      <c r="Z420" s="74"/>
      <c r="AA420" s="75">
        <v>2</v>
      </c>
      <c r="BA420" s="645">
        <f t="shared" ref="BA420:BB422" si="298">C420+F420+I420+L420+O420+R420+U420</f>
        <v>2</v>
      </c>
      <c r="BB420" s="646">
        <f t="shared" si="298"/>
        <v>0</v>
      </c>
      <c r="BC420" s="647">
        <v>2</v>
      </c>
    </row>
    <row r="421" spans="1:55">
      <c r="A421" s="1237"/>
      <c r="B421" s="85" t="s">
        <v>21</v>
      </c>
      <c r="C421" s="637">
        <v>0</v>
      </c>
      <c r="D421" s="638"/>
      <c r="E421" s="4"/>
      <c r="F421" s="64">
        <v>0</v>
      </c>
      <c r="G421" s="65"/>
      <c r="H421" s="4"/>
      <c r="I421" s="64">
        <v>0</v>
      </c>
      <c r="J421" s="65"/>
      <c r="K421" s="4"/>
      <c r="L421" s="64">
        <v>0</v>
      </c>
      <c r="M421" s="65"/>
      <c r="N421" s="4"/>
      <c r="O421" s="64">
        <v>0</v>
      </c>
      <c r="P421" s="65"/>
      <c r="Q421" s="4"/>
      <c r="R421" s="648">
        <v>0</v>
      </c>
      <c r="S421" s="731"/>
      <c r="T421" s="678"/>
      <c r="U421" s="648">
        <v>0</v>
      </c>
      <c r="V421" s="649"/>
      <c r="W421" s="748">
        <v>0</v>
      </c>
      <c r="X421" s="472"/>
      <c r="Y421" s="76"/>
      <c r="Z421" s="17"/>
      <c r="AA421" s="77">
        <v>0</v>
      </c>
      <c r="BA421" s="648">
        <f t="shared" si="298"/>
        <v>0</v>
      </c>
      <c r="BB421" s="615">
        <f t="shared" si="298"/>
        <v>0</v>
      </c>
      <c r="BC421" s="649">
        <v>0</v>
      </c>
    </row>
    <row r="422" spans="1:55" ht="16.5" thickBot="1">
      <c r="A422" s="1238"/>
      <c r="B422" s="86" t="s">
        <v>22</v>
      </c>
      <c r="C422" s="639">
        <v>0</v>
      </c>
      <c r="D422" s="641"/>
      <c r="E422" s="4"/>
      <c r="F422" s="66">
        <v>0</v>
      </c>
      <c r="G422" s="68"/>
      <c r="H422" s="4"/>
      <c r="I422" s="66">
        <v>0</v>
      </c>
      <c r="J422" s="68"/>
      <c r="K422" s="4"/>
      <c r="L422" s="66">
        <v>0</v>
      </c>
      <c r="M422" s="68"/>
      <c r="N422" s="4"/>
      <c r="O422" s="66">
        <v>0</v>
      </c>
      <c r="P422" s="68"/>
      <c r="Q422" s="4"/>
      <c r="R422" s="650">
        <v>0</v>
      </c>
      <c r="S422" s="732"/>
      <c r="T422" s="678"/>
      <c r="U422" s="650">
        <v>0</v>
      </c>
      <c r="V422" s="652"/>
      <c r="W422" s="749">
        <v>0</v>
      </c>
      <c r="X422" s="472"/>
      <c r="Y422" s="78"/>
      <c r="Z422" s="79"/>
      <c r="AA422" s="80">
        <v>0</v>
      </c>
      <c r="BA422" s="650">
        <f t="shared" si="298"/>
        <v>0</v>
      </c>
      <c r="BB422" s="651">
        <f t="shared" si="298"/>
        <v>0</v>
      </c>
      <c r="BC422" s="652">
        <v>0</v>
      </c>
    </row>
    <row r="423" spans="1:55" ht="16.5" thickBot="1">
      <c r="A423" s="20"/>
      <c r="B423" s="397"/>
      <c r="C423" s="397"/>
      <c r="D423" s="397"/>
      <c r="E423" s="4"/>
      <c r="F423" s="397"/>
      <c r="G423" s="397"/>
      <c r="H423" s="4"/>
      <c r="I423" s="397"/>
      <c r="J423" s="397"/>
      <c r="K423" s="4"/>
      <c r="L423" s="397"/>
      <c r="M423" s="397"/>
      <c r="N423" s="4"/>
      <c r="O423" s="397"/>
      <c r="P423" s="397"/>
      <c r="Q423" s="4"/>
      <c r="R423" s="397"/>
      <c r="S423" s="497"/>
      <c r="T423" s="494"/>
      <c r="U423" s="397"/>
      <c r="V423" s="397"/>
      <c r="W423" s="397"/>
      <c r="X423" s="472"/>
      <c r="Y423" s="397"/>
      <c r="Z423" s="397"/>
      <c r="AA423" s="397"/>
      <c r="BA423" s="397"/>
      <c r="BB423" s="397"/>
      <c r="BC423" s="397"/>
    </row>
    <row r="424" spans="1:55">
      <c r="A424" s="1239" t="s">
        <v>637</v>
      </c>
      <c r="B424" s="84" t="s">
        <v>19</v>
      </c>
      <c r="C424" s="634">
        <v>1</v>
      </c>
      <c r="D424" s="636"/>
      <c r="E424" s="4"/>
      <c r="F424" s="61">
        <v>1</v>
      </c>
      <c r="G424" s="63"/>
      <c r="H424" s="4"/>
      <c r="I424" s="61">
        <v>2</v>
      </c>
      <c r="J424" s="63"/>
      <c r="K424" s="4"/>
      <c r="L424" s="61">
        <v>0</v>
      </c>
      <c r="M424" s="63"/>
      <c r="N424" s="4"/>
      <c r="O424" s="61">
        <v>0</v>
      </c>
      <c r="P424" s="63"/>
      <c r="Q424" s="4"/>
      <c r="R424" s="645">
        <v>0</v>
      </c>
      <c r="S424" s="730"/>
      <c r="T424" s="678"/>
      <c r="U424" s="73">
        <v>9</v>
      </c>
      <c r="V424" s="74"/>
      <c r="W424" s="75">
        <v>0</v>
      </c>
      <c r="X424" s="472"/>
      <c r="Y424" s="73"/>
      <c r="Z424" s="74"/>
      <c r="AA424" s="75">
        <v>13</v>
      </c>
      <c r="BA424" s="645">
        <f t="shared" ref="BA424:BB426" si="299">C424+F424+I424+L424+O424+R424+U424</f>
        <v>13</v>
      </c>
      <c r="BB424" s="646">
        <f t="shared" si="299"/>
        <v>0</v>
      </c>
      <c r="BC424" s="647">
        <v>13</v>
      </c>
    </row>
    <row r="425" spans="1:55">
      <c r="A425" s="1240"/>
      <c r="B425" s="85" t="s">
        <v>21</v>
      </c>
      <c r="C425" s="637">
        <v>1</v>
      </c>
      <c r="D425" s="638"/>
      <c r="E425" s="4"/>
      <c r="F425" s="64">
        <v>0</v>
      </c>
      <c r="G425" s="65"/>
      <c r="H425" s="4"/>
      <c r="I425" s="64">
        <v>1</v>
      </c>
      <c r="J425" s="65"/>
      <c r="K425" s="4"/>
      <c r="L425" s="64">
        <v>0</v>
      </c>
      <c r="M425" s="65"/>
      <c r="N425" s="4"/>
      <c r="O425" s="64">
        <v>0</v>
      </c>
      <c r="P425" s="65"/>
      <c r="Q425" s="4"/>
      <c r="R425" s="648">
        <v>0</v>
      </c>
      <c r="S425" s="731"/>
      <c r="T425" s="678"/>
      <c r="U425" s="76">
        <v>1</v>
      </c>
      <c r="V425" s="17"/>
      <c r="W425" s="77">
        <v>0</v>
      </c>
      <c r="X425" s="472"/>
      <c r="Y425" s="76"/>
      <c r="Z425" s="17"/>
      <c r="AA425" s="77">
        <v>3</v>
      </c>
      <c r="BA425" s="648">
        <f t="shared" si="299"/>
        <v>3</v>
      </c>
      <c r="BB425" s="615">
        <f t="shared" si="299"/>
        <v>0</v>
      </c>
      <c r="BC425" s="649">
        <v>3</v>
      </c>
    </row>
    <row r="426" spans="1:55" ht="16.5" thickBot="1">
      <c r="A426" s="1241"/>
      <c r="B426" s="86" t="s">
        <v>22</v>
      </c>
      <c r="C426" s="639">
        <v>0</v>
      </c>
      <c r="D426" s="641"/>
      <c r="E426" s="4"/>
      <c r="F426" s="66">
        <v>0</v>
      </c>
      <c r="G426" s="68"/>
      <c r="H426" s="4"/>
      <c r="I426" s="66">
        <v>0</v>
      </c>
      <c r="J426" s="68"/>
      <c r="K426" s="4"/>
      <c r="L426" s="66">
        <v>0</v>
      </c>
      <c r="M426" s="68"/>
      <c r="N426" s="4"/>
      <c r="O426" s="66">
        <v>0</v>
      </c>
      <c r="P426" s="68"/>
      <c r="Q426" s="4"/>
      <c r="R426" s="650">
        <v>0</v>
      </c>
      <c r="S426" s="732"/>
      <c r="T426" s="678"/>
      <c r="U426" s="78">
        <v>0</v>
      </c>
      <c r="V426" s="79"/>
      <c r="W426" s="80">
        <v>0</v>
      </c>
      <c r="X426" s="472"/>
      <c r="Y426" s="78"/>
      <c r="Z426" s="79"/>
      <c r="AA426" s="80">
        <v>0</v>
      </c>
      <c r="BA426" s="650">
        <f t="shared" si="299"/>
        <v>0</v>
      </c>
      <c r="BB426" s="651">
        <f t="shared" si="299"/>
        <v>0</v>
      </c>
      <c r="BC426" s="652">
        <v>0</v>
      </c>
    </row>
    <row r="427" spans="1:55" ht="16.5" thickBot="1">
      <c r="A427" s="20"/>
      <c r="B427" s="397"/>
      <c r="C427" s="397"/>
      <c r="D427" s="397"/>
      <c r="E427" s="4"/>
      <c r="F427" s="397"/>
      <c r="G427" s="397"/>
      <c r="H427" s="4"/>
      <c r="I427" s="397"/>
      <c r="J427" s="397"/>
      <c r="K427" s="4"/>
      <c r="L427" s="397"/>
      <c r="M427" s="397"/>
      <c r="N427" s="4"/>
      <c r="O427" s="397"/>
      <c r="P427" s="397"/>
      <c r="Q427" s="4"/>
      <c r="R427" s="397"/>
      <c r="S427" s="497"/>
      <c r="T427" s="494"/>
      <c r="U427" s="397"/>
      <c r="V427" s="397"/>
      <c r="W427" s="397"/>
      <c r="X427" s="472"/>
      <c r="Y427" s="397"/>
      <c r="Z427" s="397"/>
      <c r="AA427" s="397"/>
      <c r="BA427" s="397"/>
      <c r="BB427" s="397"/>
      <c r="BC427" s="397"/>
    </row>
    <row r="428" spans="1:55" ht="31.5">
      <c r="A428" s="498" t="s">
        <v>638</v>
      </c>
      <c r="B428" s="84" t="s">
        <v>19</v>
      </c>
      <c r="C428" s="61">
        <v>1</v>
      </c>
      <c r="D428" s="62"/>
      <c r="E428" s="4"/>
      <c r="F428" s="61">
        <v>0</v>
      </c>
      <c r="G428" s="63"/>
      <c r="H428" s="4"/>
      <c r="I428" s="61">
        <v>0</v>
      </c>
      <c r="J428" s="63"/>
      <c r="K428" s="4"/>
      <c r="L428" s="61">
        <v>0</v>
      </c>
      <c r="M428" s="63"/>
      <c r="N428" s="4"/>
      <c r="O428" s="61">
        <v>0</v>
      </c>
      <c r="P428" s="63"/>
      <c r="Q428" s="4"/>
      <c r="R428" s="645">
        <v>0</v>
      </c>
      <c r="S428" s="647"/>
      <c r="T428" s="619"/>
      <c r="U428" s="645">
        <v>3</v>
      </c>
      <c r="V428" s="647"/>
      <c r="W428" s="518">
        <v>0</v>
      </c>
      <c r="X428" s="472"/>
      <c r="Y428" s="73"/>
      <c r="Z428" s="74"/>
      <c r="AA428" s="75">
        <v>4</v>
      </c>
      <c r="BA428" s="645">
        <f t="shared" ref="BA428:BB430" si="300">C428+F428+I428+L428+O428+R428+U428</f>
        <v>4</v>
      </c>
      <c r="BB428" s="646">
        <f t="shared" si="300"/>
        <v>0</v>
      </c>
      <c r="BC428" s="647">
        <v>4</v>
      </c>
    </row>
    <row r="429" spans="1:55">
      <c r="A429" s="82"/>
      <c r="B429" s="85" t="s">
        <v>21</v>
      </c>
      <c r="C429" s="64">
        <v>0</v>
      </c>
      <c r="D429" s="16"/>
      <c r="E429" s="4"/>
      <c r="F429" s="64">
        <v>0</v>
      </c>
      <c r="G429" s="65"/>
      <c r="H429" s="4"/>
      <c r="I429" s="64">
        <v>0</v>
      </c>
      <c r="J429" s="65"/>
      <c r="K429" s="4"/>
      <c r="L429" s="64">
        <v>0</v>
      </c>
      <c r="M429" s="65"/>
      <c r="N429" s="4"/>
      <c r="O429" s="64">
        <v>0</v>
      </c>
      <c r="P429" s="65"/>
      <c r="Q429" s="4"/>
      <c r="R429" s="648">
        <v>0</v>
      </c>
      <c r="S429" s="649"/>
      <c r="T429" s="619"/>
      <c r="U429" s="648">
        <v>0</v>
      </c>
      <c r="V429" s="649"/>
      <c r="W429" s="748">
        <v>0</v>
      </c>
      <c r="X429" s="472"/>
      <c r="Y429" s="76"/>
      <c r="Z429" s="17"/>
      <c r="AA429" s="77">
        <v>0</v>
      </c>
      <c r="BA429" s="648">
        <f t="shared" si="300"/>
        <v>0</v>
      </c>
      <c r="BB429" s="615">
        <f t="shared" si="300"/>
        <v>0</v>
      </c>
      <c r="BC429" s="649">
        <v>0</v>
      </c>
    </row>
    <row r="430" spans="1:55" ht="16.5" thickBot="1">
      <c r="A430" s="83"/>
      <c r="B430" s="86" t="s">
        <v>22</v>
      </c>
      <c r="C430" s="66">
        <v>0</v>
      </c>
      <c r="D430" s="67"/>
      <c r="E430" s="4"/>
      <c r="F430" s="66">
        <v>0</v>
      </c>
      <c r="G430" s="68"/>
      <c r="H430" s="4"/>
      <c r="I430" s="66">
        <v>0</v>
      </c>
      <c r="J430" s="68"/>
      <c r="K430" s="4"/>
      <c r="L430" s="66">
        <v>0</v>
      </c>
      <c r="M430" s="68"/>
      <c r="N430" s="4"/>
      <c r="O430" s="66">
        <v>0</v>
      </c>
      <c r="P430" s="68"/>
      <c r="Q430" s="4"/>
      <c r="R430" s="650">
        <v>0</v>
      </c>
      <c r="S430" s="652"/>
      <c r="T430" s="619"/>
      <c r="U430" s="650">
        <v>0</v>
      </c>
      <c r="V430" s="652"/>
      <c r="W430" s="749">
        <v>0</v>
      </c>
      <c r="X430" s="472"/>
      <c r="Y430" s="78"/>
      <c r="Z430" s="79"/>
      <c r="AA430" s="80">
        <v>0</v>
      </c>
      <c r="BA430" s="650">
        <f t="shared" si="300"/>
        <v>0</v>
      </c>
      <c r="BB430" s="651">
        <f t="shared" si="300"/>
        <v>0</v>
      </c>
      <c r="BC430" s="652">
        <v>0</v>
      </c>
    </row>
    <row r="431" spans="1:55">
      <c r="A431" s="20"/>
      <c r="B431" s="397"/>
      <c r="C431" s="397"/>
      <c r="D431" s="397"/>
      <c r="E431" s="4"/>
      <c r="F431" s="397"/>
      <c r="G431" s="397"/>
      <c r="H431" s="4"/>
      <c r="I431" s="397"/>
      <c r="J431" s="397"/>
      <c r="K431" s="4"/>
      <c r="L431" s="397"/>
      <c r="M431" s="397"/>
      <c r="N431" s="4"/>
      <c r="O431" s="397"/>
      <c r="P431" s="397"/>
      <c r="Q431" s="4"/>
      <c r="R431" s="397"/>
      <c r="S431" s="397"/>
      <c r="T431" s="494"/>
      <c r="U431" s="397"/>
      <c r="V431" s="397"/>
      <c r="W431" s="397"/>
      <c r="X431" s="472"/>
      <c r="Y431" s="397"/>
      <c r="Z431" s="397"/>
      <c r="AA431" s="397"/>
      <c r="BA431" s="397"/>
      <c r="BB431" s="397"/>
      <c r="BC431" s="397"/>
    </row>
    <row r="432" spans="1:55" ht="16.5" thickBot="1">
      <c r="A432" s="20"/>
      <c r="B432" s="397"/>
      <c r="C432" s="397"/>
      <c r="D432" s="397"/>
      <c r="E432" s="4"/>
      <c r="F432" s="397"/>
      <c r="G432" s="397"/>
      <c r="H432" s="4"/>
      <c r="I432" s="397"/>
      <c r="J432" s="397"/>
      <c r="K432" s="4"/>
      <c r="L432" s="397"/>
      <c r="M432" s="397"/>
      <c r="N432" s="4"/>
      <c r="O432" s="397"/>
      <c r="P432" s="397"/>
      <c r="Q432" s="4"/>
      <c r="R432" s="397"/>
      <c r="S432" s="397"/>
      <c r="T432" s="494"/>
      <c r="U432" s="397"/>
      <c r="V432" s="397"/>
      <c r="W432" s="397"/>
      <c r="X432" s="472"/>
      <c r="Y432" s="397"/>
      <c r="Z432" s="397"/>
      <c r="AA432" s="397"/>
      <c r="BA432" s="397"/>
      <c r="BB432" s="397"/>
      <c r="BC432" s="397"/>
    </row>
    <row r="433" spans="1:64">
      <c r="A433" s="87"/>
      <c r="B433" s="84" t="s">
        <v>19</v>
      </c>
      <c r="C433" s="645">
        <f>C420+C424+C428</f>
        <v>2</v>
      </c>
      <c r="D433" s="647"/>
      <c r="E433" s="25"/>
      <c r="F433" s="73">
        <v>3</v>
      </c>
      <c r="G433" s="75"/>
      <c r="H433" s="25"/>
      <c r="I433" s="73">
        <v>2</v>
      </c>
      <c r="J433" s="75"/>
      <c r="K433" s="25"/>
      <c r="L433" s="73">
        <v>0</v>
      </c>
      <c r="M433" s="75"/>
      <c r="N433" s="25"/>
      <c r="O433" s="73">
        <v>0</v>
      </c>
      <c r="P433" s="75"/>
      <c r="Q433" s="25"/>
      <c r="R433" s="645">
        <v>0</v>
      </c>
      <c r="S433" s="647"/>
      <c r="T433" s="619"/>
      <c r="U433" s="73">
        <v>12</v>
      </c>
      <c r="V433" s="74"/>
      <c r="W433" s="75">
        <v>0</v>
      </c>
      <c r="X433" s="472"/>
      <c r="Y433" s="73"/>
      <c r="Z433" s="74"/>
      <c r="AA433" s="75">
        <f>AA420+AA424+AA428</f>
        <v>19</v>
      </c>
      <c r="BA433" s="645">
        <f t="shared" ref="BA433:BB435" si="301">C433+F433+I433+L433+O433+R433+U433</f>
        <v>19</v>
      </c>
      <c r="BB433" s="646">
        <f t="shared" si="301"/>
        <v>0</v>
      </c>
      <c r="BC433" s="647">
        <f>BC420+BC424+BC428</f>
        <v>19</v>
      </c>
    </row>
    <row r="434" spans="1:64">
      <c r="A434" s="88" t="s">
        <v>9</v>
      </c>
      <c r="B434" s="85" t="s">
        <v>21</v>
      </c>
      <c r="C434" s="648">
        <v>1</v>
      </c>
      <c r="D434" s="649"/>
      <c r="E434" s="25"/>
      <c r="F434" s="76">
        <v>0</v>
      </c>
      <c r="G434" s="77"/>
      <c r="H434" s="25"/>
      <c r="I434" s="76">
        <v>1</v>
      </c>
      <c r="J434" s="77"/>
      <c r="K434" s="25"/>
      <c r="L434" s="76">
        <v>0</v>
      </c>
      <c r="M434" s="77"/>
      <c r="N434" s="25"/>
      <c r="O434" s="76">
        <v>0</v>
      </c>
      <c r="P434" s="77"/>
      <c r="Q434" s="25"/>
      <c r="R434" s="648">
        <v>0</v>
      </c>
      <c r="S434" s="649"/>
      <c r="T434" s="619"/>
      <c r="U434" s="76">
        <v>1</v>
      </c>
      <c r="V434" s="17"/>
      <c r="W434" s="77">
        <v>0</v>
      </c>
      <c r="X434" s="472"/>
      <c r="Y434" s="76"/>
      <c r="Z434" s="17"/>
      <c r="AA434" s="77">
        <f>AA421+AA425+AA429</f>
        <v>3</v>
      </c>
      <c r="BA434" s="648">
        <f t="shared" si="301"/>
        <v>3</v>
      </c>
      <c r="BB434" s="615">
        <f t="shared" si="301"/>
        <v>0</v>
      </c>
      <c r="BC434" s="649">
        <f>BC421+BC425+BC429</f>
        <v>3</v>
      </c>
    </row>
    <row r="435" spans="1:64" ht="16.5" thickBot="1">
      <c r="A435" s="83"/>
      <c r="B435" s="86" t="s">
        <v>22</v>
      </c>
      <c r="C435" s="650">
        <v>0</v>
      </c>
      <c r="D435" s="652"/>
      <c r="E435" s="25"/>
      <c r="F435" s="78">
        <v>0</v>
      </c>
      <c r="G435" s="80"/>
      <c r="H435" s="25"/>
      <c r="I435" s="78">
        <v>0</v>
      </c>
      <c r="J435" s="80"/>
      <c r="K435" s="25"/>
      <c r="L435" s="78">
        <v>0</v>
      </c>
      <c r="M435" s="80"/>
      <c r="N435" s="25"/>
      <c r="O435" s="78">
        <v>0</v>
      </c>
      <c r="P435" s="80"/>
      <c r="Q435" s="25"/>
      <c r="R435" s="650">
        <v>0</v>
      </c>
      <c r="S435" s="652"/>
      <c r="T435" s="619"/>
      <c r="U435" s="78">
        <v>0</v>
      </c>
      <c r="V435" s="79"/>
      <c r="W435" s="80">
        <v>0</v>
      </c>
      <c r="X435" s="472"/>
      <c r="Y435" s="78"/>
      <c r="Z435" s="79"/>
      <c r="AA435" s="80">
        <v>0</v>
      </c>
      <c r="BA435" s="650">
        <f t="shared" si="301"/>
        <v>0</v>
      </c>
      <c r="BB435" s="651">
        <f t="shared" si="301"/>
        <v>0</v>
      </c>
      <c r="BC435" s="652">
        <v>0</v>
      </c>
    </row>
    <row r="436" spans="1:64">
      <c r="A436" s="89" t="s">
        <v>40</v>
      </c>
      <c r="B436" s="24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397"/>
      <c r="S436" s="397"/>
      <c r="T436" s="397"/>
      <c r="U436" s="472"/>
      <c r="V436" s="472"/>
      <c r="W436" s="472"/>
      <c r="X436" s="472"/>
      <c r="Y436" s="472"/>
      <c r="Z436" s="472"/>
      <c r="AA436" s="472"/>
      <c r="AB436" s="472"/>
    </row>
    <row r="437" spans="1:64">
      <c r="A437" s="23"/>
      <c r="B437" s="24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472"/>
      <c r="V437" s="472"/>
      <c r="W437" s="472"/>
      <c r="X437" s="472"/>
      <c r="Y437" s="472"/>
      <c r="Z437" s="472"/>
      <c r="AA437" s="472"/>
      <c r="AB437" s="472"/>
    </row>
    <row r="438" spans="1:64">
      <c r="A438" s="89" t="s">
        <v>54</v>
      </c>
      <c r="B438" s="24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472"/>
      <c r="V438" s="472"/>
      <c r="W438" s="472"/>
      <c r="X438" s="472"/>
      <c r="Y438" s="472"/>
      <c r="Z438" s="472"/>
      <c r="AA438" s="472"/>
      <c r="AB438" s="472"/>
    </row>
    <row r="439" spans="1:64">
      <c r="A439" s="89" t="s">
        <v>363</v>
      </c>
      <c r="B439" s="24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472"/>
      <c r="V439" s="472"/>
      <c r="W439" s="472"/>
      <c r="X439" s="472"/>
      <c r="Y439" s="472"/>
      <c r="Z439" s="472"/>
      <c r="AA439" s="472"/>
      <c r="AB439" s="472"/>
    </row>
    <row r="440" spans="1:64" s="610" customFormat="1">
      <c r="A440" s="661"/>
      <c r="B440" s="618"/>
      <c r="C440" s="619"/>
      <c r="D440" s="619"/>
      <c r="E440" s="619"/>
      <c r="F440" s="619"/>
      <c r="G440" s="619"/>
      <c r="H440" s="619"/>
      <c r="I440" s="619"/>
      <c r="J440" s="619"/>
      <c r="K440" s="619"/>
      <c r="L440" s="619"/>
      <c r="M440" s="619"/>
      <c r="N440" s="619"/>
      <c r="O440" s="619"/>
      <c r="P440" s="619"/>
      <c r="Q440" s="619"/>
      <c r="R440" s="619"/>
      <c r="S440" s="619"/>
      <c r="T440" s="619"/>
      <c r="U440" s="472"/>
      <c r="V440" s="472"/>
      <c r="W440" s="472"/>
      <c r="X440" s="472"/>
      <c r="Y440" s="472"/>
      <c r="Z440" s="472"/>
      <c r="AA440" s="472"/>
      <c r="AB440" s="472"/>
    </row>
    <row r="441" spans="1:64" ht="18.75">
      <c r="A441" s="1222" t="s">
        <v>26</v>
      </c>
      <c r="B441" s="1222"/>
      <c r="C441" s="1222"/>
      <c r="D441" s="1222"/>
      <c r="E441" s="1222"/>
      <c r="F441" s="1222"/>
      <c r="G441" s="1222"/>
      <c r="H441" s="1222"/>
      <c r="I441" s="1222"/>
      <c r="J441" s="1222"/>
      <c r="K441" s="1222"/>
      <c r="L441" s="1222"/>
      <c r="M441" s="1222"/>
      <c r="N441" s="1222"/>
      <c r="O441" s="1222"/>
      <c r="P441" s="1222"/>
      <c r="Q441" s="1222"/>
      <c r="R441" s="1222"/>
      <c r="S441" s="1222"/>
      <c r="T441" s="1222"/>
      <c r="U441" s="472"/>
      <c r="V441" s="472"/>
      <c r="W441" s="472"/>
      <c r="X441" s="472"/>
      <c r="Y441" s="472"/>
      <c r="Z441" s="472"/>
      <c r="AA441" s="472"/>
      <c r="AB441" s="472"/>
    </row>
    <row r="442" spans="1:64" ht="16.5" thickBot="1">
      <c r="A442" s="1225" t="s">
        <v>27</v>
      </c>
      <c r="B442" s="1225"/>
      <c r="C442" s="1225"/>
      <c r="D442" s="1225"/>
      <c r="E442" s="1225"/>
      <c r="F442" s="1225"/>
      <c r="G442" s="1225"/>
      <c r="H442" s="1225"/>
      <c r="I442" s="1225"/>
      <c r="J442" s="1225"/>
      <c r="K442" s="1225"/>
      <c r="L442" s="1225"/>
      <c r="M442" s="1225"/>
      <c r="N442" s="1225"/>
      <c r="O442" s="1225"/>
      <c r="P442" s="1225"/>
      <c r="Q442" s="1225"/>
      <c r="R442" s="1225"/>
      <c r="S442" s="1225"/>
      <c r="T442" s="1225"/>
      <c r="U442" s="472"/>
      <c r="V442" s="472"/>
      <c r="W442" s="472"/>
      <c r="X442" s="472"/>
      <c r="Y442" s="472"/>
      <c r="Z442" s="472"/>
      <c r="AA442" s="472"/>
      <c r="AB442" s="472"/>
    </row>
    <row r="443" spans="1:64" ht="24" thickBot="1">
      <c r="A443" s="1226" t="s">
        <v>53</v>
      </c>
      <c r="B443" s="1227"/>
      <c r="C443" s="1227"/>
      <c r="D443" s="1227"/>
      <c r="E443" s="1227"/>
      <c r="F443" s="1227"/>
      <c r="G443" s="1227"/>
      <c r="H443" s="1227"/>
      <c r="I443" s="1227"/>
      <c r="J443" s="1227"/>
      <c r="K443" s="1227"/>
      <c r="L443" s="1227"/>
      <c r="M443" s="1227"/>
      <c r="N443" s="1227"/>
      <c r="O443" s="1227"/>
      <c r="P443" s="1227"/>
      <c r="Q443" s="1227"/>
      <c r="R443" s="1227"/>
      <c r="S443" s="1227"/>
      <c r="T443" s="1228"/>
      <c r="U443" s="473"/>
      <c r="V443" s="472"/>
      <c r="W443" s="472"/>
      <c r="X443" s="472"/>
      <c r="Y443" s="472"/>
      <c r="Z443" s="472"/>
      <c r="AA443" s="472"/>
      <c r="AB443" s="472"/>
    </row>
    <row r="444" spans="1:64" ht="16.5" thickBot="1">
      <c r="A444" s="474"/>
      <c r="B444" s="475"/>
      <c r="C444" s="475"/>
      <c r="D444" s="475"/>
      <c r="E444" s="475"/>
      <c r="F444" s="475"/>
      <c r="G444" s="475"/>
      <c r="H444" s="475"/>
      <c r="I444" s="475"/>
      <c r="J444" s="475"/>
      <c r="K444" s="475"/>
      <c r="L444" s="475"/>
      <c r="M444" s="475"/>
      <c r="N444" s="475"/>
      <c r="O444" s="475"/>
      <c r="P444" s="475"/>
      <c r="Q444" s="475"/>
      <c r="R444" s="475"/>
      <c r="S444" s="475"/>
      <c r="T444" s="475"/>
      <c r="U444" s="472"/>
      <c r="V444" s="472"/>
      <c r="W444" s="472"/>
      <c r="X444" s="472"/>
      <c r="Y444" s="472"/>
      <c r="Z444" s="472"/>
      <c r="AA444" s="472"/>
      <c r="AB444" s="472"/>
    </row>
    <row r="445" spans="1:64" ht="16.5">
      <c r="A445" s="476" t="s">
        <v>631</v>
      </c>
      <c r="B445" s="477"/>
      <c r="C445" s="477"/>
      <c r="D445" s="477"/>
      <c r="E445" s="477"/>
      <c r="F445" s="477"/>
      <c r="G445" s="477"/>
      <c r="H445" s="477"/>
      <c r="I445" s="477"/>
      <c r="J445" s="477"/>
      <c r="K445" s="477"/>
      <c r="L445" s="477"/>
      <c r="M445" s="477"/>
      <c r="N445" s="477"/>
      <c r="O445" s="477"/>
      <c r="P445" s="477"/>
      <c r="Q445" s="477"/>
      <c r="R445" s="478"/>
      <c r="S445" s="478"/>
      <c r="T445" s="478"/>
      <c r="U445" s="724"/>
      <c r="V445" s="724"/>
      <c r="W445" s="724"/>
      <c r="X445" s="724"/>
      <c r="Y445" s="724"/>
      <c r="Z445" s="724"/>
      <c r="AA445" s="724"/>
      <c r="AB445" s="724"/>
      <c r="AC445" s="712"/>
      <c r="AD445" s="712"/>
      <c r="AE445" s="712"/>
      <c r="AF445" s="712"/>
      <c r="AG445" s="712"/>
      <c r="AH445" s="712"/>
      <c r="AI445" s="712"/>
      <c r="AJ445" s="712"/>
      <c r="AK445" s="712"/>
      <c r="AL445" s="712"/>
      <c r="AM445" s="712"/>
      <c r="AN445" s="712"/>
      <c r="AO445" s="712"/>
      <c r="AP445" s="712"/>
      <c r="AQ445" s="712"/>
      <c r="AR445" s="712"/>
      <c r="AS445" s="712"/>
      <c r="AT445" s="712"/>
      <c r="AU445" s="712"/>
      <c r="AV445" s="712"/>
      <c r="AW445" s="712"/>
      <c r="AX445" s="712"/>
      <c r="AY445" s="712"/>
      <c r="AZ445" s="712"/>
      <c r="BA445" s="712"/>
      <c r="BB445" s="712"/>
      <c r="BC445" s="712"/>
      <c r="BD445" s="712"/>
      <c r="BE445" s="712"/>
      <c r="BF445" s="712"/>
      <c r="BG445" s="712"/>
      <c r="BH445" s="712"/>
      <c r="BI445" s="712"/>
      <c r="BJ445" s="712"/>
      <c r="BK445" s="712"/>
      <c r="BL445" s="713"/>
    </row>
    <row r="446" spans="1:64" ht="16.5">
      <c r="A446" s="480" t="s">
        <v>632</v>
      </c>
      <c r="B446" s="481"/>
      <c r="C446" s="481"/>
      <c r="D446" s="481"/>
      <c r="E446" s="481"/>
      <c r="F446" s="481"/>
      <c r="G446" s="481"/>
      <c r="H446" s="481"/>
      <c r="I446" s="481"/>
      <c r="J446" s="481"/>
      <c r="K446" s="481"/>
      <c r="L446" s="481"/>
      <c r="M446" s="481"/>
      <c r="N446" s="481"/>
      <c r="O446" s="481"/>
      <c r="P446" s="481"/>
      <c r="Q446" s="481"/>
      <c r="R446" s="482"/>
      <c r="S446" s="482"/>
      <c r="T446" s="482"/>
      <c r="U446" s="722"/>
      <c r="V446" s="722"/>
      <c r="W446" s="722"/>
      <c r="X446" s="722"/>
      <c r="Y446" s="722"/>
      <c r="Z446" s="722"/>
      <c r="AA446" s="722"/>
      <c r="AB446" s="722"/>
      <c r="AC446" s="611"/>
      <c r="AD446" s="611"/>
      <c r="AE446" s="611"/>
      <c r="AF446" s="611"/>
      <c r="AG446" s="611"/>
      <c r="AH446" s="611"/>
      <c r="AI446" s="611"/>
      <c r="AJ446" s="611"/>
      <c r="AK446" s="611"/>
      <c r="AL446" s="611"/>
      <c r="AM446" s="611"/>
      <c r="AN446" s="611"/>
      <c r="AO446" s="611"/>
      <c r="AP446" s="611"/>
      <c r="AQ446" s="611"/>
      <c r="AR446" s="611"/>
      <c r="AS446" s="611"/>
      <c r="AT446" s="611"/>
      <c r="AU446" s="611"/>
      <c r="AV446" s="611"/>
      <c r="AW446" s="611"/>
      <c r="AX446" s="611"/>
      <c r="AY446" s="611"/>
      <c r="AZ446" s="611"/>
      <c r="BA446" s="611"/>
      <c r="BB446" s="611"/>
      <c r="BC446" s="611"/>
      <c r="BD446" s="611"/>
      <c r="BE446" s="611"/>
      <c r="BF446" s="611"/>
      <c r="BG446" s="611"/>
      <c r="BH446" s="611"/>
      <c r="BI446" s="611"/>
      <c r="BJ446" s="611"/>
      <c r="BK446" s="611"/>
      <c r="BL446" s="714"/>
    </row>
    <row r="447" spans="1:64" ht="17.25" thickBot="1">
      <c r="A447" s="484" t="s">
        <v>639</v>
      </c>
      <c r="B447" s="485"/>
      <c r="C447" s="485"/>
      <c r="D447" s="485"/>
      <c r="E447" s="485"/>
      <c r="F447" s="485"/>
      <c r="G447" s="485"/>
      <c r="H447" s="485"/>
      <c r="I447" s="485"/>
      <c r="J447" s="485"/>
      <c r="K447" s="485"/>
      <c r="L447" s="485"/>
      <c r="M447" s="485"/>
      <c r="N447" s="485"/>
      <c r="O447" s="485"/>
      <c r="P447" s="485"/>
      <c r="Q447" s="485"/>
      <c r="R447" s="486"/>
      <c r="S447" s="486"/>
      <c r="T447" s="486"/>
      <c r="U447" s="725"/>
      <c r="V447" s="725"/>
      <c r="W447" s="725"/>
      <c r="X447" s="725"/>
      <c r="Y447" s="725"/>
      <c r="Z447" s="725"/>
      <c r="AA447" s="725"/>
      <c r="AB447" s="725"/>
      <c r="AC447" s="715"/>
      <c r="AD447" s="715"/>
      <c r="AE447" s="715"/>
      <c r="AF447" s="715"/>
      <c r="AG447" s="715"/>
      <c r="AH447" s="715"/>
      <c r="AI447" s="715"/>
      <c r="AJ447" s="715"/>
      <c r="AK447" s="715"/>
      <c r="AL447" s="715"/>
      <c r="AM447" s="715"/>
      <c r="AN447" s="715"/>
      <c r="AO447" s="715"/>
      <c r="AP447" s="715"/>
      <c r="AQ447" s="715"/>
      <c r="AR447" s="715"/>
      <c r="AS447" s="715"/>
      <c r="AT447" s="715"/>
      <c r="AU447" s="715"/>
      <c r="AV447" s="715"/>
      <c r="AW447" s="715"/>
      <c r="AX447" s="715"/>
      <c r="AY447" s="715"/>
      <c r="AZ447" s="715"/>
      <c r="BA447" s="715"/>
      <c r="BB447" s="715"/>
      <c r="BC447" s="715"/>
      <c r="BD447" s="715"/>
      <c r="BE447" s="715"/>
      <c r="BF447" s="715"/>
      <c r="BG447" s="715"/>
      <c r="BH447" s="715"/>
      <c r="BI447" s="715"/>
      <c r="BJ447" s="715"/>
      <c r="BK447" s="715"/>
      <c r="BL447" s="716"/>
    </row>
    <row r="448" spans="1:64" ht="16.5" thickBot="1">
      <c r="A448" s="474"/>
      <c r="B448" s="475"/>
      <c r="C448" s="475"/>
      <c r="D448" s="475"/>
      <c r="E448" s="475"/>
      <c r="F448" s="475"/>
      <c r="G448" s="475"/>
      <c r="H448" s="475"/>
      <c r="I448" s="475"/>
      <c r="J448" s="475"/>
      <c r="K448" s="475"/>
      <c r="L448" s="475"/>
      <c r="M448" s="475"/>
      <c r="N448" s="475"/>
      <c r="O448" s="475"/>
      <c r="P448" s="475"/>
      <c r="Q448" s="475"/>
      <c r="R448" s="475"/>
      <c r="S448" s="475"/>
      <c r="T448" s="475"/>
      <c r="U448" s="472"/>
      <c r="V448" s="472"/>
      <c r="W448" s="472"/>
      <c r="X448" s="472"/>
      <c r="Y448" s="472"/>
      <c r="Z448" s="472"/>
      <c r="AA448" s="472"/>
      <c r="AB448" s="472"/>
    </row>
    <row r="449" spans="1:55" ht="17.25" thickBot="1">
      <c r="A449" s="475"/>
      <c r="B449" s="475"/>
      <c r="C449" s="1223" t="s">
        <v>640</v>
      </c>
      <c r="D449" s="1224"/>
      <c r="E449" s="1224"/>
      <c r="F449" s="1224"/>
      <c r="G449" s="1224"/>
      <c r="H449" s="1224"/>
      <c r="I449" s="1224"/>
      <c r="J449" s="1224"/>
      <c r="K449" s="1224"/>
      <c r="L449" s="1224"/>
      <c r="M449" s="1224"/>
      <c r="N449" s="1224"/>
      <c r="O449" s="1224"/>
      <c r="P449" s="1224"/>
      <c r="Q449" s="1224"/>
      <c r="R449" s="1224"/>
      <c r="S449" s="1224"/>
      <c r="T449" s="488"/>
      <c r="U449" s="473"/>
      <c r="V449" s="472"/>
      <c r="W449" s="472"/>
      <c r="X449" s="472"/>
      <c r="Y449" s="472"/>
      <c r="Z449" s="472"/>
      <c r="AA449" s="472"/>
      <c r="AB449" s="472"/>
    </row>
    <row r="450" spans="1:55" ht="16.5" thickBot="1">
      <c r="A450" s="1"/>
      <c r="U450" s="472"/>
      <c r="V450" s="472"/>
      <c r="W450" s="472"/>
      <c r="X450" s="472"/>
      <c r="Y450" s="472"/>
      <c r="Z450" s="472"/>
      <c r="AA450" s="472"/>
      <c r="AB450" s="472"/>
    </row>
    <row r="451" spans="1:55" ht="32.25" customHeight="1">
      <c r="A451" s="6"/>
      <c r="B451" s="7"/>
      <c r="C451" s="1210" t="s">
        <v>42</v>
      </c>
      <c r="D451" s="1211"/>
      <c r="E451" s="888"/>
      <c r="F451" s="1216" t="s">
        <v>853</v>
      </c>
      <c r="G451" s="1217"/>
      <c r="H451" s="888"/>
      <c r="I451" s="1216" t="s">
        <v>854</v>
      </c>
      <c r="J451" s="1217"/>
      <c r="K451" s="888"/>
      <c r="L451" s="1216" t="s">
        <v>855</v>
      </c>
      <c r="M451" s="1217"/>
      <c r="N451" s="888"/>
      <c r="O451" s="1216" t="s">
        <v>856</v>
      </c>
      <c r="P451" s="1217"/>
      <c r="Q451" s="888"/>
      <c r="R451" s="1210" t="s">
        <v>628</v>
      </c>
      <c r="S451" s="1211"/>
      <c r="T451" s="938"/>
      <c r="U451" s="1210" t="s">
        <v>629</v>
      </c>
      <c r="V451" s="1212"/>
      <c r="W451" s="504"/>
      <c r="X451" s="505"/>
      <c r="Y451" s="399"/>
      <c r="Z451" s="501" t="s">
        <v>9</v>
      </c>
      <c r="AA451" s="400"/>
      <c r="AB451" s="502" t="s">
        <v>629</v>
      </c>
      <c r="AC451" s="503"/>
      <c r="AD451" s="504"/>
      <c r="AE451" s="505"/>
      <c r="AF451" s="399"/>
      <c r="AG451" s="501" t="s">
        <v>9</v>
      </c>
      <c r="AH451" s="400"/>
      <c r="AI451" s="502" t="s">
        <v>629</v>
      </c>
      <c r="AJ451" s="503"/>
      <c r="AK451" s="504"/>
      <c r="AL451" s="505"/>
      <c r="AM451" s="399"/>
      <c r="AN451" s="501" t="s">
        <v>9</v>
      </c>
      <c r="AO451" s="400"/>
      <c r="AP451" s="502" t="s">
        <v>629</v>
      </c>
      <c r="AQ451" s="503"/>
      <c r="AR451" s="504"/>
      <c r="AS451" s="505"/>
      <c r="AT451" s="399"/>
      <c r="AU451" s="501" t="s">
        <v>9</v>
      </c>
      <c r="AV451" s="400"/>
      <c r="AW451" s="502" t="s">
        <v>629</v>
      </c>
      <c r="AX451" s="503"/>
      <c r="AY451" s="504"/>
      <c r="AZ451" s="489"/>
      <c r="BA451" s="132"/>
      <c r="BB451" s="133" t="s">
        <v>9</v>
      </c>
      <c r="BC451" s="134"/>
    </row>
    <row r="452" spans="1:55" ht="133.5" thickBot="1">
      <c r="A452" s="348"/>
      <c r="B452" s="46"/>
      <c r="C452" s="54" t="s">
        <v>41</v>
      </c>
      <c r="D452" s="57" t="s">
        <v>32</v>
      </c>
      <c r="E452" s="50"/>
      <c r="F452" s="54" t="s">
        <v>15</v>
      </c>
      <c r="G452" s="57" t="s">
        <v>32</v>
      </c>
      <c r="H452" s="50"/>
      <c r="I452" s="54" t="s">
        <v>15</v>
      </c>
      <c r="J452" s="57" t="s">
        <v>32</v>
      </c>
      <c r="K452" s="50"/>
      <c r="L452" s="54" t="s">
        <v>15</v>
      </c>
      <c r="M452" s="57" t="s">
        <v>32</v>
      </c>
      <c r="N452" s="50"/>
      <c r="O452" s="54" t="s">
        <v>15</v>
      </c>
      <c r="P452" s="57" t="s">
        <v>32</v>
      </c>
      <c r="Q452" s="50"/>
      <c r="R452" s="630" t="s">
        <v>15</v>
      </c>
      <c r="S452" s="727" t="s">
        <v>32</v>
      </c>
      <c r="T452" s="729"/>
      <c r="U452" s="54" t="s">
        <v>15</v>
      </c>
      <c r="V452" s="56" t="s">
        <v>32</v>
      </c>
      <c r="W452" s="71"/>
      <c r="X452" s="489"/>
      <c r="Y452" s="54" t="s">
        <v>15</v>
      </c>
      <c r="Z452" s="56" t="s">
        <v>32</v>
      </c>
      <c r="AA452" s="71" t="s">
        <v>9</v>
      </c>
      <c r="AB452" s="54" t="s">
        <v>15</v>
      </c>
      <c r="AC452" s="56" t="s">
        <v>32</v>
      </c>
      <c r="AD452" s="71"/>
      <c r="AE452" s="489"/>
      <c r="AF452" s="54" t="s">
        <v>15</v>
      </c>
      <c r="AG452" s="56" t="s">
        <v>32</v>
      </c>
      <c r="AH452" s="71" t="s">
        <v>9</v>
      </c>
      <c r="AI452" s="54" t="s">
        <v>15</v>
      </c>
      <c r="AJ452" s="56" t="s">
        <v>32</v>
      </c>
      <c r="AK452" s="71"/>
      <c r="AL452" s="489"/>
      <c r="AM452" s="54" t="s">
        <v>15</v>
      </c>
      <c r="AN452" s="56" t="s">
        <v>32</v>
      </c>
      <c r="AO452" s="71" t="s">
        <v>9</v>
      </c>
      <c r="AP452" s="54" t="s">
        <v>15</v>
      </c>
      <c r="AQ452" s="56" t="s">
        <v>32</v>
      </c>
      <c r="AR452" s="71"/>
      <c r="AS452" s="489"/>
      <c r="AT452" s="54" t="s">
        <v>15</v>
      </c>
      <c r="AU452" s="56" t="s">
        <v>32</v>
      </c>
      <c r="AV452" s="71" t="s">
        <v>9</v>
      </c>
      <c r="AW452" s="54" t="s">
        <v>15</v>
      </c>
      <c r="AX452" s="56" t="s">
        <v>32</v>
      </c>
      <c r="AY452" s="71"/>
      <c r="AZ452" s="489"/>
      <c r="BA452" s="54" t="s">
        <v>15</v>
      </c>
      <c r="BB452" s="56" t="s">
        <v>32</v>
      </c>
      <c r="BC452" s="71" t="s">
        <v>9</v>
      </c>
    </row>
    <row r="453" spans="1:55" ht="16.5" thickBot="1">
      <c r="A453" s="20"/>
      <c r="B453" s="397"/>
      <c r="C453" s="397"/>
      <c r="D453" s="397"/>
      <c r="E453" s="4"/>
      <c r="F453" s="397"/>
      <c r="G453" s="397"/>
      <c r="H453" s="4"/>
      <c r="I453" s="397"/>
      <c r="J453" s="397"/>
      <c r="K453" s="4"/>
      <c r="L453" s="397"/>
      <c r="M453" s="397"/>
      <c r="N453" s="4"/>
      <c r="O453" s="397"/>
      <c r="P453" s="397"/>
      <c r="Q453" s="4"/>
      <c r="R453" s="397"/>
      <c r="S453" s="397"/>
      <c r="T453" s="494"/>
      <c r="U453" s="397"/>
      <c r="V453" s="397"/>
      <c r="W453" s="397"/>
      <c r="X453" s="472"/>
      <c r="Y453" s="397"/>
      <c r="Z453" s="397"/>
      <c r="AA453" s="397"/>
    </row>
    <row r="454" spans="1:55">
      <c r="A454" s="1236" t="s">
        <v>641</v>
      </c>
      <c r="B454" s="84" t="s">
        <v>19</v>
      </c>
      <c r="C454" s="61">
        <v>0</v>
      </c>
      <c r="D454" s="62"/>
      <c r="E454" s="4"/>
      <c r="F454" s="61">
        <v>2</v>
      </c>
      <c r="G454" s="63"/>
      <c r="H454" s="4"/>
      <c r="I454" s="61">
        <v>0</v>
      </c>
      <c r="J454" s="63"/>
      <c r="K454" s="4"/>
      <c r="L454" s="61">
        <v>0</v>
      </c>
      <c r="M454" s="63"/>
      <c r="N454" s="4"/>
      <c r="O454" s="61">
        <v>3</v>
      </c>
      <c r="P454" s="63"/>
      <c r="Q454" s="4"/>
      <c r="R454" s="645">
        <v>3</v>
      </c>
      <c r="S454" s="730"/>
      <c r="T454" s="678"/>
      <c r="U454" s="645">
        <v>10</v>
      </c>
      <c r="V454" s="647"/>
      <c r="W454" s="518">
        <v>0</v>
      </c>
      <c r="X454" s="472"/>
      <c r="Y454" s="73"/>
      <c r="Z454" s="74"/>
      <c r="AA454" s="75">
        <f>C454+F454+I454+L454+O454+R454+U454</f>
        <v>18</v>
      </c>
      <c r="BA454" s="645">
        <f t="shared" ref="BA454:BB456" si="302">C454+F454+I454+L454+O454+R454+U454</f>
        <v>18</v>
      </c>
      <c r="BB454" s="646">
        <f t="shared" si="302"/>
        <v>0</v>
      </c>
      <c r="BC454" s="647">
        <f>BA454+BB454</f>
        <v>18</v>
      </c>
    </row>
    <row r="455" spans="1:55">
      <c r="A455" s="1237"/>
      <c r="B455" s="85" t="s">
        <v>21</v>
      </c>
      <c r="C455" s="64">
        <v>0</v>
      </c>
      <c r="D455" s="16"/>
      <c r="E455" s="4"/>
      <c r="F455" s="64">
        <v>0</v>
      </c>
      <c r="G455" s="65"/>
      <c r="H455" s="4"/>
      <c r="I455" s="64">
        <v>0</v>
      </c>
      <c r="J455" s="65"/>
      <c r="K455" s="4"/>
      <c r="L455" s="64">
        <v>0</v>
      </c>
      <c r="M455" s="65"/>
      <c r="N455" s="4"/>
      <c r="O455" s="64">
        <v>0</v>
      </c>
      <c r="P455" s="65"/>
      <c r="Q455" s="4"/>
      <c r="R455" s="648">
        <v>0</v>
      </c>
      <c r="S455" s="731"/>
      <c r="T455" s="678"/>
      <c r="U455" s="648">
        <v>2</v>
      </c>
      <c r="V455" s="649"/>
      <c r="W455" s="748">
        <v>0</v>
      </c>
      <c r="X455" s="472"/>
      <c r="Y455" s="76"/>
      <c r="Z455" s="17"/>
      <c r="AA455" s="77">
        <f>C455+F455+I455+L455+O455+R455+U455</f>
        <v>2</v>
      </c>
      <c r="BA455" s="648">
        <f t="shared" si="302"/>
        <v>2</v>
      </c>
      <c r="BB455" s="615">
        <f t="shared" si="302"/>
        <v>0</v>
      </c>
      <c r="BC455" s="649">
        <f t="shared" ref="BC455:BC456" si="303">BA455+BB455</f>
        <v>2</v>
      </c>
    </row>
    <row r="456" spans="1:55" ht="16.5" thickBot="1">
      <c r="A456" s="1238"/>
      <c r="B456" s="86" t="s">
        <v>22</v>
      </c>
      <c r="C456" s="66">
        <v>0</v>
      </c>
      <c r="D456" s="67"/>
      <c r="E456" s="4"/>
      <c r="F456" s="66">
        <v>0</v>
      </c>
      <c r="G456" s="68"/>
      <c r="H456" s="4"/>
      <c r="I456" s="66">
        <v>0</v>
      </c>
      <c r="J456" s="68"/>
      <c r="K456" s="4"/>
      <c r="L456" s="66">
        <v>0</v>
      </c>
      <c r="M456" s="68"/>
      <c r="N456" s="4"/>
      <c r="O456" s="66">
        <v>0</v>
      </c>
      <c r="P456" s="68"/>
      <c r="Q456" s="4"/>
      <c r="R456" s="650">
        <v>0</v>
      </c>
      <c r="S456" s="732"/>
      <c r="T456" s="678"/>
      <c r="U456" s="650">
        <v>0</v>
      </c>
      <c r="V456" s="652"/>
      <c r="W456" s="749">
        <v>0</v>
      </c>
      <c r="X456" s="472"/>
      <c r="Y456" s="78"/>
      <c r="Z456" s="79"/>
      <c r="AA456" s="80">
        <v>0</v>
      </c>
      <c r="BA456" s="650">
        <f t="shared" si="302"/>
        <v>0</v>
      </c>
      <c r="BB456" s="651">
        <f t="shared" si="302"/>
        <v>0</v>
      </c>
      <c r="BC456" s="652">
        <f t="shared" si="303"/>
        <v>0</v>
      </c>
    </row>
    <row r="457" spans="1:55" ht="16.5" thickBot="1">
      <c r="A457" s="20"/>
      <c r="B457" s="397"/>
      <c r="C457" s="397"/>
      <c r="D457" s="397"/>
      <c r="E457" s="4"/>
      <c r="F457" s="397"/>
      <c r="G457" s="397"/>
      <c r="H457" s="4"/>
      <c r="I457" s="397"/>
      <c r="J457" s="397"/>
      <c r="K457" s="4"/>
      <c r="L457" s="397"/>
      <c r="M457" s="397"/>
      <c r="N457" s="4"/>
      <c r="O457" s="397"/>
      <c r="P457" s="397"/>
      <c r="Q457" s="4"/>
      <c r="R457" s="397"/>
      <c r="S457" s="497"/>
      <c r="T457" s="494"/>
      <c r="U457" s="397"/>
      <c r="V457" s="397"/>
      <c r="W457" s="397"/>
      <c r="X457" s="472"/>
      <c r="Y457" s="397"/>
      <c r="Z457" s="397"/>
      <c r="AA457" s="397"/>
      <c r="BA457" s="397"/>
      <c r="BB457" s="397"/>
      <c r="BC457" s="397"/>
    </row>
    <row r="458" spans="1:55">
      <c r="A458" s="1239" t="s">
        <v>642</v>
      </c>
      <c r="B458" s="84" t="s">
        <v>19</v>
      </c>
      <c r="C458" s="61">
        <v>0</v>
      </c>
      <c r="D458" s="62"/>
      <c r="E458" s="4"/>
      <c r="F458" s="61">
        <v>4</v>
      </c>
      <c r="G458" s="63"/>
      <c r="H458" s="4"/>
      <c r="I458" s="61">
        <v>2</v>
      </c>
      <c r="J458" s="63"/>
      <c r="K458" s="4"/>
      <c r="L458" s="61">
        <v>0</v>
      </c>
      <c r="M458" s="63"/>
      <c r="N458" s="4"/>
      <c r="O458" s="61">
        <v>0</v>
      </c>
      <c r="P458" s="63"/>
      <c r="Q458" s="4"/>
      <c r="R458" s="645">
        <v>0</v>
      </c>
      <c r="S458" s="730"/>
      <c r="T458" s="678"/>
      <c r="U458" s="645">
        <v>2</v>
      </c>
      <c r="V458" s="647"/>
      <c r="W458" s="518">
        <v>0</v>
      </c>
      <c r="X458" s="472"/>
      <c r="Y458" s="73"/>
      <c r="Z458" s="74"/>
      <c r="AA458" s="75">
        <f>C458+F458+I458+L458+O458+R458+U458</f>
        <v>8</v>
      </c>
      <c r="BA458" s="645">
        <f t="shared" ref="BA458:BB460" si="304">C458+F458+I458+L458+O458+R458+U458</f>
        <v>8</v>
      </c>
      <c r="BB458" s="646">
        <f t="shared" si="304"/>
        <v>0</v>
      </c>
      <c r="BC458" s="647">
        <f>BA458+BB458</f>
        <v>8</v>
      </c>
    </row>
    <row r="459" spans="1:55">
      <c r="A459" s="1240"/>
      <c r="B459" s="85" t="s">
        <v>21</v>
      </c>
      <c r="C459" s="64">
        <v>0</v>
      </c>
      <c r="D459" s="16"/>
      <c r="E459" s="4"/>
      <c r="F459" s="64">
        <v>1</v>
      </c>
      <c r="G459" s="65"/>
      <c r="H459" s="4"/>
      <c r="I459" s="64">
        <v>0</v>
      </c>
      <c r="J459" s="65"/>
      <c r="K459" s="4"/>
      <c r="L459" s="64">
        <v>0</v>
      </c>
      <c r="M459" s="65"/>
      <c r="N459" s="4"/>
      <c r="O459" s="64">
        <v>0</v>
      </c>
      <c r="P459" s="65"/>
      <c r="Q459" s="4"/>
      <c r="R459" s="648">
        <v>0</v>
      </c>
      <c r="S459" s="731"/>
      <c r="T459" s="678"/>
      <c r="U459" s="648">
        <v>0</v>
      </c>
      <c r="V459" s="649"/>
      <c r="W459" s="748">
        <v>0</v>
      </c>
      <c r="X459" s="472"/>
      <c r="Y459" s="76"/>
      <c r="Z459" s="17"/>
      <c r="AA459" s="77">
        <f>C459+F459+I459+L459+P459+R459+U459</f>
        <v>1</v>
      </c>
      <c r="BA459" s="648">
        <f t="shared" si="304"/>
        <v>1</v>
      </c>
      <c r="BB459" s="615">
        <f t="shared" si="304"/>
        <v>0</v>
      </c>
      <c r="BC459" s="649">
        <f t="shared" ref="BC459:BC460" si="305">BA459+BB459</f>
        <v>1</v>
      </c>
    </row>
    <row r="460" spans="1:55" ht="16.5" thickBot="1">
      <c r="A460" s="1241"/>
      <c r="B460" s="86" t="s">
        <v>22</v>
      </c>
      <c r="C460" s="66">
        <v>0</v>
      </c>
      <c r="D460" s="67"/>
      <c r="E460" s="4"/>
      <c r="F460" s="66">
        <v>0</v>
      </c>
      <c r="G460" s="68"/>
      <c r="H460" s="4"/>
      <c r="I460" s="66">
        <v>0</v>
      </c>
      <c r="J460" s="68"/>
      <c r="K460" s="4"/>
      <c r="L460" s="66">
        <v>0</v>
      </c>
      <c r="M460" s="68"/>
      <c r="N460" s="4"/>
      <c r="O460" s="66">
        <v>0</v>
      </c>
      <c r="P460" s="68"/>
      <c r="Q460" s="4"/>
      <c r="R460" s="650">
        <v>0</v>
      </c>
      <c r="S460" s="732"/>
      <c r="T460" s="678"/>
      <c r="U460" s="650">
        <v>0</v>
      </c>
      <c r="V460" s="652"/>
      <c r="W460" s="749">
        <v>0</v>
      </c>
      <c r="X460" s="472"/>
      <c r="Y460" s="78"/>
      <c r="Z460" s="79"/>
      <c r="AA460" s="80">
        <v>0</v>
      </c>
      <c r="BA460" s="650">
        <f t="shared" si="304"/>
        <v>0</v>
      </c>
      <c r="BB460" s="651">
        <f t="shared" si="304"/>
        <v>0</v>
      </c>
      <c r="BC460" s="652">
        <f t="shared" si="305"/>
        <v>0</v>
      </c>
    </row>
    <row r="461" spans="1:55" ht="16.5" thickBot="1">
      <c r="A461" s="20"/>
      <c r="B461" s="397"/>
      <c r="C461" s="397"/>
      <c r="D461" s="397"/>
      <c r="E461" s="4"/>
      <c r="F461" s="397"/>
      <c r="G461" s="397"/>
      <c r="H461" s="4"/>
      <c r="I461" s="397"/>
      <c r="J461" s="397"/>
      <c r="K461" s="4"/>
      <c r="L461" s="397"/>
      <c r="M461" s="397"/>
      <c r="N461" s="4"/>
      <c r="O461" s="397"/>
      <c r="P461" s="397"/>
      <c r="Q461" s="4"/>
      <c r="R461" s="397"/>
      <c r="S461" s="497"/>
      <c r="T461" s="494"/>
      <c r="U461" s="397"/>
      <c r="V461" s="397"/>
      <c r="W461" s="397"/>
      <c r="X461" s="472"/>
      <c r="Y461" s="397"/>
      <c r="Z461" s="397"/>
      <c r="AA461" s="397"/>
      <c r="BA461" s="397"/>
      <c r="BB461" s="397"/>
      <c r="BC461" s="397"/>
    </row>
    <row r="462" spans="1:55">
      <c r="A462" s="499" t="s">
        <v>643</v>
      </c>
      <c r="B462" s="84" t="s">
        <v>19</v>
      </c>
      <c r="C462" s="61">
        <v>0</v>
      </c>
      <c r="D462" s="62"/>
      <c r="E462" s="4"/>
      <c r="F462" s="61">
        <v>2</v>
      </c>
      <c r="G462" s="63"/>
      <c r="H462" s="4"/>
      <c r="I462" s="61">
        <v>0</v>
      </c>
      <c r="J462" s="63"/>
      <c r="K462" s="4"/>
      <c r="L462" s="61">
        <v>0</v>
      </c>
      <c r="M462" s="63"/>
      <c r="N462" s="4"/>
      <c r="O462" s="61">
        <v>1</v>
      </c>
      <c r="P462" s="63"/>
      <c r="Q462" s="4"/>
      <c r="R462" s="645">
        <v>0</v>
      </c>
      <c r="S462" s="647"/>
      <c r="T462" s="619"/>
      <c r="U462" s="645">
        <v>1</v>
      </c>
      <c r="V462" s="647"/>
      <c r="W462" s="518">
        <v>0</v>
      </c>
      <c r="X462" s="472"/>
      <c r="Y462" s="73"/>
      <c r="Z462" s="74"/>
      <c r="AA462" s="75">
        <f>C462+F462+I462+L462+O462+R462+U462</f>
        <v>4</v>
      </c>
      <c r="BA462" s="645">
        <f t="shared" ref="BA462:BB464" si="306">C462+F462+I462+L462+O462+R462+U462</f>
        <v>4</v>
      </c>
      <c r="BB462" s="646">
        <f t="shared" si="306"/>
        <v>0</v>
      </c>
      <c r="BC462" s="647">
        <f>BA462+BB462</f>
        <v>4</v>
      </c>
    </row>
    <row r="463" spans="1:55">
      <c r="A463" s="82"/>
      <c r="B463" s="85" t="s">
        <v>21</v>
      </c>
      <c r="C463" s="64">
        <v>0</v>
      </c>
      <c r="D463" s="16"/>
      <c r="E463" s="4"/>
      <c r="F463" s="64">
        <v>2</v>
      </c>
      <c r="G463" s="65"/>
      <c r="H463" s="4"/>
      <c r="I463" s="64">
        <v>0</v>
      </c>
      <c r="J463" s="65"/>
      <c r="K463" s="4"/>
      <c r="L463" s="64">
        <v>0</v>
      </c>
      <c r="M463" s="65"/>
      <c r="N463" s="4"/>
      <c r="O463" s="64">
        <v>1</v>
      </c>
      <c r="P463" s="65"/>
      <c r="Q463" s="4"/>
      <c r="R463" s="648">
        <v>0</v>
      </c>
      <c r="S463" s="649"/>
      <c r="T463" s="619"/>
      <c r="U463" s="648">
        <v>0</v>
      </c>
      <c r="V463" s="649"/>
      <c r="W463" s="748">
        <v>0</v>
      </c>
      <c r="X463" s="472"/>
      <c r="Y463" s="76"/>
      <c r="Z463" s="17"/>
      <c r="AA463" s="77">
        <f>C463+F463+I463+L463+O463+R463+U463</f>
        <v>3</v>
      </c>
      <c r="BA463" s="648">
        <f t="shared" si="306"/>
        <v>3</v>
      </c>
      <c r="BB463" s="615">
        <f t="shared" si="306"/>
        <v>0</v>
      </c>
      <c r="BC463" s="649">
        <f t="shared" ref="BC463:BC464" si="307">BA463+BB463</f>
        <v>3</v>
      </c>
    </row>
    <row r="464" spans="1:55" ht="16.5" thickBot="1">
      <c r="A464" s="83"/>
      <c r="B464" s="86" t="s">
        <v>22</v>
      </c>
      <c r="C464" s="66">
        <v>0</v>
      </c>
      <c r="D464" s="67"/>
      <c r="E464" s="4"/>
      <c r="F464" s="66">
        <v>0</v>
      </c>
      <c r="G464" s="68"/>
      <c r="H464" s="4"/>
      <c r="I464" s="66">
        <v>0</v>
      </c>
      <c r="J464" s="68"/>
      <c r="K464" s="4"/>
      <c r="L464" s="66">
        <v>0</v>
      </c>
      <c r="M464" s="68"/>
      <c r="N464" s="4"/>
      <c r="O464" s="66">
        <v>0</v>
      </c>
      <c r="P464" s="68"/>
      <c r="Q464" s="4"/>
      <c r="R464" s="650">
        <v>0</v>
      </c>
      <c r="S464" s="652"/>
      <c r="T464" s="619"/>
      <c r="U464" s="650">
        <v>0</v>
      </c>
      <c r="V464" s="652"/>
      <c r="W464" s="749">
        <v>0</v>
      </c>
      <c r="X464" s="472"/>
      <c r="Y464" s="78"/>
      <c r="Z464" s="79"/>
      <c r="AA464" s="80">
        <v>0</v>
      </c>
      <c r="BA464" s="650">
        <f t="shared" si="306"/>
        <v>0</v>
      </c>
      <c r="BB464" s="651">
        <f t="shared" si="306"/>
        <v>0</v>
      </c>
      <c r="BC464" s="652">
        <f t="shared" si="307"/>
        <v>0</v>
      </c>
    </row>
    <row r="465" spans="1:55" ht="16.5" thickBot="1">
      <c r="A465" s="20"/>
      <c r="B465" s="397"/>
      <c r="C465" s="397"/>
      <c r="D465" s="397"/>
      <c r="E465" s="4"/>
      <c r="F465" s="397"/>
      <c r="G465" s="397"/>
      <c r="H465" s="4"/>
      <c r="I465" s="397"/>
      <c r="J465" s="397"/>
      <c r="K465" s="4"/>
      <c r="L465" s="397"/>
      <c r="M465" s="397"/>
      <c r="N465" s="4"/>
      <c r="O465" s="397"/>
      <c r="P465" s="397"/>
      <c r="Q465" s="4"/>
      <c r="R465" s="397"/>
      <c r="S465" s="397"/>
      <c r="T465" s="494"/>
      <c r="U465" s="397"/>
      <c r="V465" s="397"/>
      <c r="W465" s="397"/>
      <c r="X465" s="472"/>
      <c r="Y465" s="397"/>
      <c r="Z465" s="397"/>
      <c r="AA465" s="397"/>
      <c r="BA465" s="397"/>
      <c r="BB465" s="397"/>
      <c r="BC465" s="397"/>
    </row>
    <row r="466" spans="1:55">
      <c r="A466" s="1236" t="s">
        <v>644</v>
      </c>
      <c r="B466" s="84" t="s">
        <v>19</v>
      </c>
      <c r="C466" s="61">
        <v>0</v>
      </c>
      <c r="D466" s="62"/>
      <c r="E466" s="4"/>
      <c r="F466" s="61">
        <v>4</v>
      </c>
      <c r="G466" s="63"/>
      <c r="H466" s="4"/>
      <c r="I466" s="61">
        <v>5</v>
      </c>
      <c r="J466" s="63"/>
      <c r="K466" s="4"/>
      <c r="L466" s="61">
        <v>1</v>
      </c>
      <c r="M466" s="63"/>
      <c r="N466" s="4"/>
      <c r="O466" s="61">
        <v>1</v>
      </c>
      <c r="P466" s="63"/>
      <c r="Q466" s="4"/>
      <c r="R466" s="645">
        <v>5</v>
      </c>
      <c r="S466" s="647"/>
      <c r="T466" s="619"/>
      <c r="U466" s="645">
        <v>9</v>
      </c>
      <c r="V466" s="647"/>
      <c r="W466" s="518">
        <v>0</v>
      </c>
      <c r="X466" s="472"/>
      <c r="Y466" s="73"/>
      <c r="Z466" s="74"/>
      <c r="AA466" s="75">
        <f>C466+F466+I466+L466+O466+R466+U466</f>
        <v>25</v>
      </c>
      <c r="BA466" s="645">
        <f t="shared" ref="BA466:BB468" si="308">C466+F466+I466+L466+O466+R466+U466</f>
        <v>25</v>
      </c>
      <c r="BB466" s="646">
        <f t="shared" si="308"/>
        <v>0</v>
      </c>
      <c r="BC466" s="647">
        <f>BA466+BB466</f>
        <v>25</v>
      </c>
    </row>
    <row r="467" spans="1:55">
      <c r="A467" s="1237"/>
      <c r="B467" s="85" t="s">
        <v>21</v>
      </c>
      <c r="C467" s="64">
        <v>0</v>
      </c>
      <c r="D467" s="16"/>
      <c r="E467" s="4"/>
      <c r="F467" s="64">
        <v>0</v>
      </c>
      <c r="G467" s="65"/>
      <c r="H467" s="4"/>
      <c r="I467" s="64">
        <v>2</v>
      </c>
      <c r="J467" s="65"/>
      <c r="K467" s="4"/>
      <c r="L467" s="64">
        <v>0</v>
      </c>
      <c r="M467" s="65"/>
      <c r="N467" s="4"/>
      <c r="O467" s="64">
        <v>0</v>
      </c>
      <c r="P467" s="65"/>
      <c r="Q467" s="4"/>
      <c r="R467" s="648">
        <v>1</v>
      </c>
      <c r="S467" s="649"/>
      <c r="T467" s="619"/>
      <c r="U467" s="648">
        <v>5</v>
      </c>
      <c r="V467" s="649"/>
      <c r="W467" s="748">
        <v>0</v>
      </c>
      <c r="X467" s="472"/>
      <c r="Y467" s="76"/>
      <c r="Z467" s="17"/>
      <c r="AA467" s="77">
        <f>C467+F467+I467+L467+O467+R467+U467</f>
        <v>8</v>
      </c>
      <c r="BA467" s="648">
        <f t="shared" si="308"/>
        <v>8</v>
      </c>
      <c r="BB467" s="615">
        <f t="shared" si="308"/>
        <v>0</v>
      </c>
      <c r="BC467" s="649">
        <f t="shared" ref="BC467:BC468" si="309">BA467+BB467</f>
        <v>8</v>
      </c>
    </row>
    <row r="468" spans="1:55" ht="16.5" thickBot="1">
      <c r="A468" s="1238"/>
      <c r="B468" s="86" t="s">
        <v>22</v>
      </c>
      <c r="C468" s="66">
        <v>0</v>
      </c>
      <c r="D468" s="67"/>
      <c r="E468" s="4"/>
      <c r="F468" s="66">
        <v>0</v>
      </c>
      <c r="G468" s="68"/>
      <c r="H468" s="4"/>
      <c r="I468" s="66">
        <v>0</v>
      </c>
      <c r="J468" s="68"/>
      <c r="K468" s="4"/>
      <c r="L468" s="66">
        <v>0</v>
      </c>
      <c r="M468" s="68"/>
      <c r="N468" s="4"/>
      <c r="O468" s="66">
        <v>0</v>
      </c>
      <c r="P468" s="68"/>
      <c r="Q468" s="4"/>
      <c r="R468" s="650">
        <v>0</v>
      </c>
      <c r="S468" s="652"/>
      <c r="T468" s="619"/>
      <c r="U468" s="650">
        <v>0</v>
      </c>
      <c r="V468" s="652"/>
      <c r="W468" s="749">
        <v>0</v>
      </c>
      <c r="X468" s="472"/>
      <c r="Y468" s="78"/>
      <c r="Z468" s="79"/>
      <c r="AA468" s="80">
        <v>0</v>
      </c>
      <c r="BA468" s="650">
        <f t="shared" si="308"/>
        <v>0</v>
      </c>
      <c r="BB468" s="651">
        <f t="shared" si="308"/>
        <v>0</v>
      </c>
      <c r="BC468" s="652">
        <f t="shared" si="309"/>
        <v>0</v>
      </c>
    </row>
    <row r="469" spans="1:55" ht="16.5" thickBot="1">
      <c r="A469" s="500"/>
      <c r="B469" s="2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25"/>
      <c r="S469" s="25"/>
      <c r="T469" s="619"/>
      <c r="U469" s="25"/>
      <c r="V469" s="25"/>
      <c r="W469" s="25"/>
      <c r="X469" s="472"/>
      <c r="Y469" s="25"/>
      <c r="Z469" s="25"/>
      <c r="AA469" s="25"/>
      <c r="BA469" s="25"/>
      <c r="BB469" s="25"/>
      <c r="BC469" s="25"/>
    </row>
    <row r="470" spans="1:55">
      <c r="A470" s="490" t="s">
        <v>645</v>
      </c>
      <c r="B470" s="84" t="s">
        <v>19</v>
      </c>
      <c r="C470" s="61">
        <v>0</v>
      </c>
      <c r="D470" s="62"/>
      <c r="E470" s="4"/>
      <c r="F470" s="61">
        <v>4</v>
      </c>
      <c r="G470" s="63"/>
      <c r="H470" s="4"/>
      <c r="I470" s="61">
        <v>1</v>
      </c>
      <c r="J470" s="63"/>
      <c r="K470" s="4"/>
      <c r="L470" s="61">
        <v>2</v>
      </c>
      <c r="M470" s="63"/>
      <c r="N470" s="4"/>
      <c r="O470" s="61">
        <v>3</v>
      </c>
      <c r="P470" s="63"/>
      <c r="Q470" s="4"/>
      <c r="R470" s="645">
        <v>0</v>
      </c>
      <c r="S470" s="647"/>
      <c r="T470" s="619"/>
      <c r="U470" s="645">
        <v>0</v>
      </c>
      <c r="V470" s="647"/>
      <c r="W470" s="518">
        <v>0</v>
      </c>
      <c r="X470" s="472"/>
      <c r="Y470" s="73"/>
      <c r="Z470" s="74"/>
      <c r="AA470" s="75">
        <f>C470+F470+I470+L470+O470+R470+U470</f>
        <v>10</v>
      </c>
      <c r="BA470" s="645">
        <f t="shared" ref="BA470:BB472" si="310">C470+F470+I470+L470+O470+R470+U470</f>
        <v>10</v>
      </c>
      <c r="BB470" s="646">
        <f t="shared" si="310"/>
        <v>0</v>
      </c>
      <c r="BC470" s="647">
        <f>BA470+BB470</f>
        <v>10</v>
      </c>
    </row>
    <row r="471" spans="1:55">
      <c r="A471" s="492"/>
      <c r="B471" s="85" t="s">
        <v>21</v>
      </c>
      <c r="C471" s="64">
        <v>0</v>
      </c>
      <c r="D471" s="16"/>
      <c r="E471" s="4"/>
      <c r="F471" s="64">
        <v>1</v>
      </c>
      <c r="G471" s="65"/>
      <c r="H471" s="4"/>
      <c r="I471" s="64">
        <v>0</v>
      </c>
      <c r="J471" s="65"/>
      <c r="K471" s="4"/>
      <c r="L471" s="64">
        <v>0</v>
      </c>
      <c r="M471" s="65"/>
      <c r="N471" s="4"/>
      <c r="O471" s="64">
        <v>3</v>
      </c>
      <c r="P471" s="65"/>
      <c r="Q471" s="4"/>
      <c r="R471" s="648">
        <v>0</v>
      </c>
      <c r="S471" s="649"/>
      <c r="T471" s="619"/>
      <c r="U471" s="648">
        <v>0</v>
      </c>
      <c r="V471" s="649"/>
      <c r="W471" s="748">
        <v>0</v>
      </c>
      <c r="X471" s="472"/>
      <c r="Y471" s="76"/>
      <c r="Z471" s="17"/>
      <c r="AA471" s="77">
        <f>C471+F471+I471+L471+O471+R471+U471</f>
        <v>4</v>
      </c>
      <c r="BA471" s="648">
        <f t="shared" si="310"/>
        <v>4</v>
      </c>
      <c r="BB471" s="615">
        <f t="shared" si="310"/>
        <v>0</v>
      </c>
      <c r="BC471" s="649">
        <f t="shared" ref="BC471:BC472" si="311">BA471+BB471</f>
        <v>4</v>
      </c>
    </row>
    <row r="472" spans="1:55" ht="16.5" thickBot="1">
      <c r="A472" s="493"/>
      <c r="B472" s="86" t="s">
        <v>22</v>
      </c>
      <c r="C472" s="66">
        <v>0</v>
      </c>
      <c r="D472" s="67"/>
      <c r="E472" s="4"/>
      <c r="F472" s="66">
        <v>0</v>
      </c>
      <c r="G472" s="68"/>
      <c r="H472" s="4"/>
      <c r="I472" s="66">
        <v>0</v>
      </c>
      <c r="J472" s="68"/>
      <c r="K472" s="4"/>
      <c r="L472" s="66">
        <v>0</v>
      </c>
      <c r="M472" s="68"/>
      <c r="N472" s="4"/>
      <c r="O472" s="66">
        <v>0</v>
      </c>
      <c r="P472" s="68"/>
      <c r="Q472" s="4"/>
      <c r="R472" s="650">
        <v>0</v>
      </c>
      <c r="S472" s="652"/>
      <c r="T472" s="619"/>
      <c r="U472" s="650">
        <v>0</v>
      </c>
      <c r="V472" s="652"/>
      <c r="W472" s="749">
        <v>0</v>
      </c>
      <c r="X472" s="472"/>
      <c r="Y472" s="78"/>
      <c r="Z472" s="79"/>
      <c r="AA472" s="80">
        <v>0</v>
      </c>
      <c r="BA472" s="650">
        <f t="shared" si="310"/>
        <v>0</v>
      </c>
      <c r="BB472" s="651">
        <f t="shared" si="310"/>
        <v>0</v>
      </c>
      <c r="BC472" s="652">
        <f t="shared" si="311"/>
        <v>0</v>
      </c>
    </row>
    <row r="473" spans="1:55" ht="16.5" thickBot="1">
      <c r="A473" s="500"/>
      <c r="B473" s="2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25"/>
      <c r="S473" s="25"/>
      <c r="T473" s="619"/>
      <c r="U473" s="25"/>
      <c r="V473" s="25"/>
      <c r="W473" s="25"/>
      <c r="X473" s="472"/>
      <c r="Y473" s="25"/>
      <c r="Z473" s="25"/>
      <c r="AA473" s="25"/>
      <c r="BA473" s="25"/>
      <c r="BB473" s="25"/>
      <c r="BC473" s="25"/>
    </row>
    <row r="474" spans="1:55">
      <c r="A474" s="490" t="s">
        <v>646</v>
      </c>
      <c r="B474" s="84" t="s">
        <v>19</v>
      </c>
      <c r="C474" s="61">
        <v>1</v>
      </c>
      <c r="D474" s="62"/>
      <c r="E474" s="4"/>
      <c r="F474" s="61">
        <v>0</v>
      </c>
      <c r="G474" s="63"/>
      <c r="H474" s="4"/>
      <c r="I474" s="61">
        <v>0</v>
      </c>
      <c r="J474" s="63"/>
      <c r="K474" s="4"/>
      <c r="L474" s="61">
        <v>0</v>
      </c>
      <c r="M474" s="63"/>
      <c r="N474" s="4"/>
      <c r="O474" s="61">
        <v>0</v>
      </c>
      <c r="P474" s="63"/>
      <c r="Q474" s="4"/>
      <c r="R474" s="645">
        <v>0</v>
      </c>
      <c r="S474" s="647"/>
      <c r="T474" s="619"/>
      <c r="U474" s="645">
        <v>0</v>
      </c>
      <c r="V474" s="647"/>
      <c r="W474" s="518">
        <v>0</v>
      </c>
      <c r="X474" s="472"/>
      <c r="Y474" s="73"/>
      <c r="Z474" s="74"/>
      <c r="AA474" s="75">
        <v>1</v>
      </c>
      <c r="BA474" s="645">
        <f t="shared" ref="BA474:BB476" si="312">C474+F474+I474+L474+O474+R474+U474</f>
        <v>1</v>
      </c>
      <c r="BB474" s="646">
        <f t="shared" si="312"/>
        <v>0</v>
      </c>
      <c r="BC474" s="647">
        <v>1</v>
      </c>
    </row>
    <row r="475" spans="1:55">
      <c r="A475" s="492"/>
      <c r="B475" s="85" t="s">
        <v>21</v>
      </c>
      <c r="C475" s="64">
        <v>0</v>
      </c>
      <c r="D475" s="16"/>
      <c r="E475" s="4"/>
      <c r="F475" s="64">
        <v>0</v>
      </c>
      <c r="G475" s="65"/>
      <c r="H475" s="4"/>
      <c r="I475" s="64">
        <v>0</v>
      </c>
      <c r="J475" s="65"/>
      <c r="K475" s="4"/>
      <c r="L475" s="64">
        <v>0</v>
      </c>
      <c r="M475" s="65"/>
      <c r="N475" s="4"/>
      <c r="O475" s="64">
        <v>0</v>
      </c>
      <c r="P475" s="65"/>
      <c r="Q475" s="4"/>
      <c r="R475" s="648">
        <v>0</v>
      </c>
      <c r="S475" s="649"/>
      <c r="T475" s="619"/>
      <c r="U475" s="648">
        <v>0</v>
      </c>
      <c r="V475" s="649"/>
      <c r="W475" s="748">
        <v>0</v>
      </c>
      <c r="X475" s="472"/>
      <c r="Y475" s="76"/>
      <c r="Z475" s="17"/>
      <c r="AA475" s="77">
        <v>0</v>
      </c>
      <c r="BA475" s="648">
        <f t="shared" si="312"/>
        <v>0</v>
      </c>
      <c r="BB475" s="615">
        <f t="shared" si="312"/>
        <v>0</v>
      </c>
      <c r="BC475" s="649">
        <v>0</v>
      </c>
    </row>
    <row r="476" spans="1:55" ht="16.5" thickBot="1">
      <c r="A476" s="493"/>
      <c r="B476" s="86" t="s">
        <v>22</v>
      </c>
      <c r="C476" s="66">
        <v>0</v>
      </c>
      <c r="D476" s="67"/>
      <c r="E476" s="4"/>
      <c r="F476" s="66">
        <v>0</v>
      </c>
      <c r="G476" s="68"/>
      <c r="H476" s="4"/>
      <c r="I476" s="66">
        <v>0</v>
      </c>
      <c r="J476" s="68"/>
      <c r="K476" s="4"/>
      <c r="L476" s="66">
        <v>0</v>
      </c>
      <c r="M476" s="68"/>
      <c r="N476" s="4"/>
      <c r="O476" s="66">
        <v>0</v>
      </c>
      <c r="P476" s="68"/>
      <c r="Q476" s="4"/>
      <c r="R476" s="650">
        <v>0</v>
      </c>
      <c r="S476" s="652"/>
      <c r="T476" s="619"/>
      <c r="U476" s="650">
        <v>0</v>
      </c>
      <c r="V476" s="652"/>
      <c r="W476" s="749">
        <v>0</v>
      </c>
      <c r="X476" s="472"/>
      <c r="Y476" s="78"/>
      <c r="Z476" s="79"/>
      <c r="AA476" s="80">
        <v>0</v>
      </c>
      <c r="BA476" s="650">
        <f t="shared" si="312"/>
        <v>0</v>
      </c>
      <c r="BB476" s="651">
        <f t="shared" si="312"/>
        <v>0</v>
      </c>
      <c r="BC476" s="652">
        <v>0</v>
      </c>
    </row>
    <row r="477" spans="1:55" ht="16.5" thickBot="1">
      <c r="A477" s="20"/>
      <c r="B477" s="397"/>
      <c r="C477" s="397"/>
      <c r="D477" s="397"/>
      <c r="E477" s="4"/>
      <c r="F477" s="397"/>
      <c r="G477" s="397"/>
      <c r="H477" s="4"/>
      <c r="I477" s="397"/>
      <c r="J477" s="397"/>
      <c r="K477" s="4"/>
      <c r="L477" s="397"/>
      <c r="M477" s="397"/>
      <c r="N477" s="4"/>
      <c r="O477" s="397"/>
      <c r="P477" s="397"/>
      <c r="Q477" s="4"/>
      <c r="R477" s="397"/>
      <c r="S477" s="397"/>
      <c r="T477" s="494"/>
      <c r="U477" s="397"/>
      <c r="V477" s="397"/>
      <c r="W477" s="397"/>
      <c r="X477" s="472"/>
      <c r="Y477" s="397"/>
      <c r="Z477" s="397"/>
      <c r="AA477" s="397"/>
      <c r="BA477" s="397"/>
      <c r="BB477" s="397"/>
      <c r="BC477" s="397"/>
    </row>
    <row r="478" spans="1:55">
      <c r="A478" s="87"/>
      <c r="B478" s="84" t="s">
        <v>19</v>
      </c>
      <c r="C478" s="73">
        <v>1</v>
      </c>
      <c r="D478" s="74"/>
      <c r="E478" s="25"/>
      <c r="F478" s="73">
        <f>F454+F458+F462+F466+F470+F474</f>
        <v>16</v>
      </c>
      <c r="G478" s="75"/>
      <c r="H478" s="25"/>
      <c r="I478" s="73">
        <f>I454+I458+I462+I466+I470+I474</f>
        <v>8</v>
      </c>
      <c r="J478" s="75"/>
      <c r="K478" s="25"/>
      <c r="L478" s="73">
        <f>L454+L458+L462+L466+L470+L474</f>
        <v>3</v>
      </c>
      <c r="M478" s="75"/>
      <c r="N478" s="25"/>
      <c r="O478" s="73">
        <f>O454+O458+O462+O466+O470+O474</f>
        <v>8</v>
      </c>
      <c r="P478" s="75"/>
      <c r="Q478" s="25"/>
      <c r="R478" s="645">
        <f>R454+R462+R458+R466+R470+R474</f>
        <v>8</v>
      </c>
      <c r="S478" s="647"/>
      <c r="T478" s="619"/>
      <c r="U478" s="645">
        <f>U454+U458+U462+U466+U470+U474</f>
        <v>22</v>
      </c>
      <c r="V478" s="647"/>
      <c r="W478" s="518">
        <v>0</v>
      </c>
      <c r="X478" s="472"/>
      <c r="Y478" s="73"/>
      <c r="Z478" s="74"/>
      <c r="AA478" s="75">
        <f>C478+F478+I478+L478+O478+R478+U478</f>
        <v>66</v>
      </c>
      <c r="BA478" s="645">
        <f t="shared" ref="BA478:BB480" si="313">C478+F478+I478+L478+O478+R478+U478</f>
        <v>66</v>
      </c>
      <c r="BB478" s="646">
        <f t="shared" si="313"/>
        <v>0</v>
      </c>
      <c r="BC478" s="647">
        <f>BA478+BB478</f>
        <v>66</v>
      </c>
    </row>
    <row r="479" spans="1:55">
      <c r="A479" s="88" t="s">
        <v>9</v>
      </c>
      <c r="B479" s="85" t="s">
        <v>21</v>
      </c>
      <c r="C479" s="76">
        <v>0</v>
      </c>
      <c r="D479" s="17"/>
      <c r="E479" s="25"/>
      <c r="F479" s="76">
        <f>F455+F459+F463+F467+F471+F475</f>
        <v>4</v>
      </c>
      <c r="G479" s="77"/>
      <c r="H479" s="25"/>
      <c r="I479" s="76">
        <f>I455+I459+I463+I467+I471+I475</f>
        <v>2</v>
      </c>
      <c r="J479" s="77"/>
      <c r="K479" s="25"/>
      <c r="L479" s="76">
        <f>L455+L459+L463+L467+L471+L475</f>
        <v>0</v>
      </c>
      <c r="M479" s="77"/>
      <c r="N479" s="25"/>
      <c r="O479" s="76">
        <f>O455+O459+O463+O467+O471+O475</f>
        <v>4</v>
      </c>
      <c r="P479" s="77"/>
      <c r="Q479" s="25"/>
      <c r="R479" s="648">
        <f>R455+R459+R463+R467+R471+R475</f>
        <v>1</v>
      </c>
      <c r="S479" s="649"/>
      <c r="T479" s="619"/>
      <c r="U479" s="648">
        <f>U455+U459+U463+U467+U471+U475</f>
        <v>7</v>
      </c>
      <c r="V479" s="649"/>
      <c r="W479" s="748">
        <v>0</v>
      </c>
      <c r="X479" s="472"/>
      <c r="Y479" s="76"/>
      <c r="Z479" s="17"/>
      <c r="AA479" s="77">
        <f>C479+F479+I479+L479+O479+R479+U479</f>
        <v>18</v>
      </c>
      <c r="BA479" s="648">
        <f t="shared" si="313"/>
        <v>18</v>
      </c>
      <c r="BB479" s="615">
        <f t="shared" si="313"/>
        <v>0</v>
      </c>
      <c r="BC479" s="649">
        <f t="shared" ref="BC479:BC480" si="314">BA479+BB479</f>
        <v>18</v>
      </c>
    </row>
    <row r="480" spans="1:55" ht="16.5" thickBot="1">
      <c r="A480" s="83"/>
      <c r="B480" s="86" t="s">
        <v>22</v>
      </c>
      <c r="C480" s="78">
        <v>0</v>
      </c>
      <c r="D480" s="79"/>
      <c r="E480" s="25"/>
      <c r="F480" s="78">
        <v>0</v>
      </c>
      <c r="G480" s="80"/>
      <c r="H480" s="25"/>
      <c r="I480" s="78">
        <v>0</v>
      </c>
      <c r="J480" s="80"/>
      <c r="K480" s="25"/>
      <c r="L480" s="78">
        <v>0</v>
      </c>
      <c r="M480" s="80"/>
      <c r="N480" s="25"/>
      <c r="O480" s="78">
        <v>0</v>
      </c>
      <c r="P480" s="80"/>
      <c r="Q480" s="25"/>
      <c r="R480" s="650">
        <v>0</v>
      </c>
      <c r="S480" s="652"/>
      <c r="T480" s="619"/>
      <c r="U480" s="650">
        <v>0</v>
      </c>
      <c r="V480" s="652"/>
      <c r="W480" s="749">
        <v>0</v>
      </c>
      <c r="X480" s="472"/>
      <c r="Y480" s="78"/>
      <c r="Z480" s="79"/>
      <c r="AA480" s="80">
        <v>0</v>
      </c>
      <c r="BA480" s="650">
        <f t="shared" si="313"/>
        <v>0</v>
      </c>
      <c r="BB480" s="651">
        <f t="shared" si="313"/>
        <v>0</v>
      </c>
      <c r="BC480" s="652">
        <f t="shared" si="314"/>
        <v>0</v>
      </c>
    </row>
    <row r="481" spans="1:64">
      <c r="A481" s="89" t="s">
        <v>40</v>
      </c>
      <c r="B481" s="24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397"/>
      <c r="S481" s="397"/>
      <c r="T481" s="397"/>
      <c r="U481" s="472"/>
      <c r="V481" s="472"/>
      <c r="W481" s="472"/>
      <c r="X481" s="472"/>
      <c r="Y481" s="472"/>
      <c r="Z481" s="472"/>
      <c r="AA481" s="472"/>
      <c r="AB481" s="472"/>
    </row>
    <row r="482" spans="1:64">
      <c r="A482" s="23"/>
      <c r="B482" s="24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472"/>
      <c r="V482" s="472"/>
      <c r="W482" s="472"/>
      <c r="X482" s="472"/>
      <c r="Y482" s="472"/>
      <c r="Z482" s="472"/>
      <c r="AA482" s="472"/>
      <c r="AB482" s="472"/>
    </row>
    <row r="483" spans="1:64">
      <c r="A483" s="89" t="s">
        <v>54</v>
      </c>
      <c r="B483" s="24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472"/>
      <c r="V483" s="472"/>
      <c r="W483" s="472"/>
      <c r="X483" s="472"/>
      <c r="Y483" s="472"/>
      <c r="Z483" s="472"/>
      <c r="AA483" s="472"/>
      <c r="AB483" s="472"/>
    </row>
    <row r="484" spans="1:64">
      <c r="A484" s="89" t="s">
        <v>363</v>
      </c>
      <c r="B484" s="24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472"/>
      <c r="V484" s="472"/>
      <c r="W484" s="472"/>
      <c r="X484" s="472"/>
      <c r="Y484" s="472"/>
      <c r="Z484" s="472"/>
      <c r="AA484" s="472"/>
      <c r="AB484" s="472"/>
    </row>
    <row r="485" spans="1:64">
      <c r="A485" s="472"/>
      <c r="B485" s="472"/>
      <c r="C485" s="472"/>
      <c r="D485" s="472"/>
      <c r="E485" s="472"/>
      <c r="F485" s="472"/>
      <c r="G485" s="472"/>
      <c r="H485" s="472"/>
      <c r="I485" s="472"/>
      <c r="J485" s="472"/>
      <c r="K485" s="472"/>
      <c r="L485" s="472"/>
      <c r="M485" s="472"/>
      <c r="N485" s="472"/>
      <c r="O485" s="472"/>
      <c r="P485" s="472"/>
      <c r="Q485" s="472"/>
      <c r="R485" s="472"/>
      <c r="S485" s="472"/>
      <c r="T485" s="472"/>
      <c r="U485" s="472"/>
      <c r="V485" s="472"/>
      <c r="W485" s="472"/>
      <c r="X485" s="472"/>
      <c r="Y485" s="472"/>
      <c r="Z485" s="472"/>
      <c r="AA485" s="472"/>
      <c r="AB485" s="472"/>
    </row>
    <row r="486" spans="1:64">
      <c r="A486" s="472"/>
      <c r="B486" s="472"/>
      <c r="C486" s="472"/>
      <c r="D486" s="472"/>
      <c r="E486" s="472"/>
      <c r="F486" s="472"/>
      <c r="G486" s="472"/>
      <c r="H486" s="472"/>
      <c r="I486" s="472"/>
      <c r="J486" s="472"/>
      <c r="K486" s="472"/>
      <c r="L486" s="472"/>
      <c r="M486" s="472"/>
      <c r="N486" s="472"/>
      <c r="O486" s="472"/>
      <c r="P486" s="472"/>
      <c r="Q486" s="472"/>
      <c r="R486" s="472"/>
      <c r="S486" s="472"/>
      <c r="T486" s="472"/>
      <c r="U486" s="472"/>
      <c r="V486" s="472"/>
      <c r="W486" s="472"/>
      <c r="X486" s="472"/>
      <c r="Y486" s="472"/>
      <c r="Z486" s="472"/>
      <c r="AA486" s="472"/>
      <c r="AB486" s="472"/>
    </row>
    <row r="487" spans="1:64" ht="18.75">
      <c r="A487" s="1222" t="s">
        <v>26</v>
      </c>
      <c r="B487" s="1222"/>
      <c r="C487" s="1222"/>
      <c r="D487" s="1222"/>
      <c r="E487" s="1222"/>
      <c r="F487" s="1222"/>
      <c r="G487" s="1222"/>
      <c r="H487" s="1222"/>
      <c r="I487" s="1222"/>
      <c r="J487" s="1222"/>
      <c r="K487" s="1222"/>
      <c r="L487" s="1222"/>
      <c r="M487" s="1222"/>
      <c r="N487" s="1222"/>
      <c r="O487" s="1222"/>
      <c r="P487" s="1222"/>
      <c r="Q487" s="1222"/>
      <c r="R487" s="1222"/>
      <c r="S487" s="1222"/>
      <c r="T487" s="1222"/>
      <c r="U487" s="472"/>
      <c r="V487" s="472"/>
      <c r="W487" s="472"/>
      <c r="X487" s="472"/>
      <c r="Y487" s="472"/>
      <c r="Z487" s="472"/>
      <c r="AA487" s="472"/>
      <c r="AB487" s="472"/>
    </row>
    <row r="488" spans="1:64" ht="16.5" thickBot="1">
      <c r="A488" s="1225" t="s">
        <v>27</v>
      </c>
      <c r="B488" s="1225"/>
      <c r="C488" s="1225"/>
      <c r="D488" s="1225"/>
      <c r="E488" s="1225"/>
      <c r="F488" s="1225"/>
      <c r="G488" s="1225"/>
      <c r="H488" s="1225"/>
      <c r="I488" s="1225"/>
      <c r="J488" s="1225"/>
      <c r="K488" s="1225"/>
      <c r="L488" s="1225"/>
      <c r="M488" s="1225"/>
      <c r="N488" s="1225"/>
      <c r="O488" s="1225"/>
      <c r="P488" s="1225"/>
      <c r="Q488" s="1225"/>
      <c r="R488" s="1225"/>
      <c r="S488" s="1225"/>
      <c r="T488" s="1225"/>
      <c r="U488" s="472"/>
      <c r="V488" s="472"/>
      <c r="W488" s="472"/>
      <c r="X488" s="472"/>
      <c r="Y488" s="472"/>
      <c r="Z488" s="472"/>
      <c r="AA488" s="472"/>
      <c r="AB488" s="472"/>
    </row>
    <row r="489" spans="1:64" ht="24" thickBot="1">
      <c r="A489" s="1226" t="s">
        <v>53</v>
      </c>
      <c r="B489" s="1227"/>
      <c r="C489" s="1227"/>
      <c r="D489" s="1227"/>
      <c r="E489" s="1227"/>
      <c r="F489" s="1227"/>
      <c r="G489" s="1227"/>
      <c r="H489" s="1227"/>
      <c r="I489" s="1227"/>
      <c r="J489" s="1227"/>
      <c r="K489" s="1227"/>
      <c r="L489" s="1227"/>
      <c r="M489" s="1227"/>
      <c r="N489" s="1227"/>
      <c r="O489" s="1227"/>
      <c r="P489" s="1227"/>
      <c r="Q489" s="1227"/>
      <c r="R489" s="1227"/>
      <c r="S489" s="1227"/>
      <c r="T489" s="1228"/>
      <c r="U489" s="473"/>
      <c r="V489" s="472"/>
      <c r="W489" s="472"/>
      <c r="X489" s="472"/>
      <c r="Y489" s="472"/>
      <c r="Z489" s="472"/>
      <c r="AA489" s="472"/>
      <c r="AB489" s="472"/>
    </row>
    <row r="490" spans="1:64" ht="16.5" thickBot="1">
      <c r="A490" s="474"/>
      <c r="B490" s="475"/>
      <c r="C490" s="475"/>
      <c r="D490" s="475"/>
      <c r="E490" s="475"/>
      <c r="F490" s="475"/>
      <c r="G490" s="475"/>
      <c r="H490" s="475"/>
      <c r="I490" s="475"/>
      <c r="J490" s="475"/>
      <c r="K490" s="475"/>
      <c r="L490" s="475"/>
      <c r="M490" s="475"/>
      <c r="N490" s="475"/>
      <c r="O490" s="475"/>
      <c r="P490" s="475"/>
      <c r="Q490" s="475"/>
      <c r="R490" s="475"/>
      <c r="S490" s="475"/>
      <c r="T490" s="475"/>
      <c r="U490" s="472"/>
      <c r="V490" s="472"/>
      <c r="W490" s="472"/>
      <c r="X490" s="472"/>
      <c r="Y490" s="472"/>
      <c r="Z490" s="472"/>
      <c r="AA490" s="472"/>
      <c r="AB490" s="472"/>
    </row>
    <row r="491" spans="1:64" ht="16.5">
      <c r="A491" s="476" t="s">
        <v>325</v>
      </c>
      <c r="B491" s="477"/>
      <c r="C491" s="477"/>
      <c r="D491" s="477"/>
      <c r="E491" s="477"/>
      <c r="F491" s="477" t="s">
        <v>797</v>
      </c>
      <c r="G491" s="477"/>
      <c r="H491" s="477"/>
      <c r="I491" s="477"/>
      <c r="J491" s="477"/>
      <c r="K491" s="477"/>
      <c r="L491" s="477"/>
      <c r="M491" s="477"/>
      <c r="N491" s="477"/>
      <c r="O491" s="477"/>
      <c r="P491" s="477"/>
      <c r="Q491" s="477"/>
      <c r="R491" s="478"/>
      <c r="S491" s="479"/>
      <c r="T491" s="479"/>
      <c r="U491" s="724"/>
      <c r="V491" s="724"/>
      <c r="W491" s="724"/>
      <c r="X491" s="724"/>
      <c r="Y491" s="724"/>
      <c r="Z491" s="724"/>
      <c r="AA491" s="724"/>
      <c r="AB491" s="724"/>
      <c r="AC491" s="712"/>
      <c r="AD491" s="712"/>
      <c r="AE491" s="712"/>
      <c r="AF491" s="712"/>
      <c r="AG491" s="712"/>
      <c r="AH491" s="712"/>
      <c r="AI491" s="712"/>
      <c r="AJ491" s="712"/>
      <c r="AK491" s="712"/>
      <c r="AL491" s="712"/>
      <c r="AM491" s="712"/>
      <c r="AN491" s="712"/>
      <c r="AO491" s="712"/>
      <c r="AP491" s="712"/>
      <c r="AQ491" s="712"/>
      <c r="AR491" s="712"/>
      <c r="AS491" s="712"/>
      <c r="AT491" s="712"/>
      <c r="AU491" s="712"/>
      <c r="AV491" s="712"/>
      <c r="AW491" s="712"/>
      <c r="AX491" s="712"/>
      <c r="AY491" s="712"/>
      <c r="AZ491" s="712"/>
      <c r="BA491" s="712"/>
      <c r="BB491" s="712"/>
      <c r="BC491" s="712"/>
      <c r="BD491" s="712"/>
      <c r="BE491" s="712"/>
      <c r="BF491" s="712"/>
      <c r="BG491" s="712"/>
      <c r="BH491" s="712"/>
      <c r="BI491" s="712"/>
      <c r="BJ491" s="712"/>
      <c r="BK491" s="712"/>
      <c r="BL491" s="713"/>
    </row>
    <row r="492" spans="1:64" ht="16.5">
      <c r="A492" s="480" t="s">
        <v>792</v>
      </c>
      <c r="B492" s="481"/>
      <c r="C492" s="481"/>
      <c r="D492" s="481"/>
      <c r="E492" s="481"/>
      <c r="F492" s="481" t="s">
        <v>806</v>
      </c>
      <c r="G492" s="481"/>
      <c r="H492" s="481"/>
      <c r="I492" s="481"/>
      <c r="J492" s="481"/>
      <c r="K492" s="481"/>
      <c r="L492" s="481"/>
      <c r="M492" s="481"/>
      <c r="N492" s="481"/>
      <c r="O492" s="481"/>
      <c r="P492" s="481"/>
      <c r="Q492" s="481"/>
      <c r="R492" s="482"/>
      <c r="S492" s="482"/>
      <c r="T492" s="482"/>
      <c r="U492" s="722"/>
      <c r="V492" s="722"/>
      <c r="W492" s="722"/>
      <c r="X492" s="722"/>
      <c r="Y492" s="722"/>
      <c r="Z492" s="722"/>
      <c r="AA492" s="722"/>
      <c r="AB492" s="722"/>
      <c r="AC492" s="611"/>
      <c r="AD492" s="611"/>
      <c r="AE492" s="611"/>
      <c r="AF492" s="611"/>
      <c r="AG492" s="611"/>
      <c r="AH492" s="611"/>
      <c r="AI492" s="611"/>
      <c r="AJ492" s="611"/>
      <c r="AK492" s="611"/>
      <c r="AL492" s="611"/>
      <c r="AM492" s="611"/>
      <c r="AN492" s="611"/>
      <c r="AO492" s="611"/>
      <c r="AP492" s="611"/>
      <c r="AQ492" s="611"/>
      <c r="AR492" s="611"/>
      <c r="AS492" s="611"/>
      <c r="AT492" s="611"/>
      <c r="AU492" s="611"/>
      <c r="AV492" s="611"/>
      <c r="AW492" s="611"/>
      <c r="AX492" s="611"/>
      <c r="AY492" s="611"/>
      <c r="AZ492" s="611"/>
      <c r="BA492" s="611"/>
      <c r="BB492" s="611"/>
      <c r="BC492" s="611"/>
      <c r="BD492" s="611"/>
      <c r="BE492" s="611"/>
      <c r="BF492" s="611"/>
      <c r="BG492" s="611"/>
      <c r="BH492" s="611"/>
      <c r="BI492" s="611"/>
      <c r="BJ492" s="611"/>
      <c r="BK492" s="611"/>
      <c r="BL492" s="714"/>
    </row>
    <row r="493" spans="1:64" ht="17.25" thickBot="1">
      <c r="A493" s="484" t="s">
        <v>807</v>
      </c>
      <c r="B493" s="485"/>
      <c r="C493" s="485"/>
      <c r="D493" s="485"/>
      <c r="E493" s="485"/>
      <c r="F493" s="485" t="s">
        <v>157</v>
      </c>
      <c r="G493" s="485"/>
      <c r="H493" s="485"/>
      <c r="I493" s="485"/>
      <c r="J493" s="485"/>
      <c r="K493" s="485"/>
      <c r="L493" s="485"/>
      <c r="M493" s="485"/>
      <c r="N493" s="485"/>
      <c r="O493" s="485"/>
      <c r="P493" s="485"/>
      <c r="Q493" s="485"/>
      <c r="R493" s="486"/>
      <c r="S493" s="486"/>
      <c r="T493" s="486"/>
      <c r="U493" s="725"/>
      <c r="V493" s="725"/>
      <c r="W493" s="725"/>
      <c r="X493" s="725"/>
      <c r="Y493" s="725"/>
      <c r="Z493" s="725"/>
      <c r="AA493" s="725"/>
      <c r="AB493" s="725"/>
      <c r="AC493" s="715"/>
      <c r="AD493" s="715"/>
      <c r="AE493" s="715"/>
      <c r="AF493" s="715"/>
      <c r="AG493" s="715"/>
      <c r="AH493" s="715"/>
      <c r="AI493" s="715"/>
      <c r="AJ493" s="715"/>
      <c r="AK493" s="715"/>
      <c r="AL493" s="715"/>
      <c r="AM493" s="715"/>
      <c r="AN493" s="715"/>
      <c r="AO493" s="715"/>
      <c r="AP493" s="715"/>
      <c r="AQ493" s="715"/>
      <c r="AR493" s="715"/>
      <c r="AS493" s="715"/>
      <c r="AT493" s="715"/>
      <c r="AU493" s="715"/>
      <c r="AV493" s="715"/>
      <c r="AW493" s="715"/>
      <c r="AX493" s="715"/>
      <c r="AY493" s="715"/>
      <c r="AZ493" s="715"/>
      <c r="BA493" s="715"/>
      <c r="BB493" s="715"/>
      <c r="BC493" s="715"/>
      <c r="BD493" s="715"/>
      <c r="BE493" s="715"/>
      <c r="BF493" s="715"/>
      <c r="BG493" s="715"/>
      <c r="BH493" s="715"/>
      <c r="BI493" s="715"/>
      <c r="BJ493" s="715"/>
      <c r="BK493" s="715"/>
      <c r="BL493" s="716"/>
    </row>
    <row r="494" spans="1:64" ht="16.5" thickBot="1">
      <c r="A494" s="474"/>
      <c r="B494" s="475"/>
      <c r="C494" s="475"/>
      <c r="D494" s="475"/>
      <c r="E494" s="475"/>
      <c r="F494" s="475"/>
      <c r="G494" s="475"/>
      <c r="H494" s="475"/>
      <c r="I494" s="475"/>
      <c r="J494" s="475"/>
      <c r="K494" s="475"/>
      <c r="L494" s="475"/>
      <c r="M494" s="475"/>
      <c r="N494" s="475"/>
      <c r="O494" s="475"/>
      <c r="P494" s="475"/>
      <c r="Q494" s="475"/>
      <c r="R494" s="475"/>
      <c r="S494" s="475"/>
      <c r="T494" s="475"/>
      <c r="U494" s="472"/>
      <c r="V494" s="472"/>
      <c r="W494" s="472"/>
      <c r="X494" s="472"/>
      <c r="Y494" s="472"/>
      <c r="Z494" s="472"/>
      <c r="AA494" s="472"/>
      <c r="AB494" s="472"/>
    </row>
    <row r="495" spans="1:64" ht="17.25" thickBot="1">
      <c r="A495" s="475"/>
      <c r="B495" s="475"/>
      <c r="C495" s="1223" t="s">
        <v>640</v>
      </c>
      <c r="D495" s="1224"/>
      <c r="E495" s="1224"/>
      <c r="F495" s="1224"/>
      <c r="G495" s="1224"/>
      <c r="H495" s="1224"/>
      <c r="I495" s="1224"/>
      <c r="J495" s="1224"/>
      <c r="K495" s="1224"/>
      <c r="L495" s="1224"/>
      <c r="M495" s="1224"/>
      <c r="N495" s="1224"/>
      <c r="O495" s="1224"/>
      <c r="P495" s="1224"/>
      <c r="Q495" s="1224"/>
      <c r="R495" s="1224"/>
      <c r="S495" s="1224"/>
      <c r="T495" s="723"/>
      <c r="U495" s="726"/>
      <c r="V495" s="790"/>
      <c r="W495" s="472"/>
      <c r="X495" s="472"/>
      <c r="Y495" s="472"/>
      <c r="Z495" s="472"/>
      <c r="AA495" s="472"/>
      <c r="AB495" s="472"/>
    </row>
    <row r="496" spans="1:64" ht="16.5" thickBot="1">
      <c r="A496" s="1"/>
      <c r="U496" s="472"/>
      <c r="V496" s="472"/>
      <c r="W496" s="472"/>
      <c r="X496" s="472"/>
      <c r="Y496" s="472"/>
      <c r="Z496" s="472"/>
      <c r="AA496" s="472"/>
      <c r="AB496" s="472"/>
    </row>
    <row r="497" spans="1:55" ht="33.75" customHeight="1">
      <c r="A497" s="6"/>
      <c r="B497" s="7"/>
      <c r="C497" s="1210" t="s">
        <v>42</v>
      </c>
      <c r="D497" s="1211"/>
      <c r="E497" s="888"/>
      <c r="F497" s="1216" t="s">
        <v>853</v>
      </c>
      <c r="G497" s="1217"/>
      <c r="H497" s="888"/>
      <c r="I497" s="1216" t="s">
        <v>854</v>
      </c>
      <c r="J497" s="1217"/>
      <c r="K497" s="888"/>
      <c r="L497" s="1216" t="s">
        <v>855</v>
      </c>
      <c r="M497" s="1217"/>
      <c r="N497" s="888"/>
      <c r="O497" s="1216" t="s">
        <v>856</v>
      </c>
      <c r="P497" s="1217"/>
      <c r="Q497" s="888"/>
      <c r="R497" s="1210" t="s">
        <v>628</v>
      </c>
      <c r="S497" s="1211"/>
      <c r="T497" s="938"/>
      <c r="U497" s="1210" t="s">
        <v>629</v>
      </c>
      <c r="V497" s="1211"/>
      <c r="W497" s="698"/>
      <c r="X497" s="489"/>
      <c r="Y497" s="132"/>
      <c r="Z497" s="133" t="s">
        <v>9</v>
      </c>
      <c r="AA497" s="134"/>
      <c r="AB497" s="610"/>
      <c r="AC497" s="610"/>
      <c r="AD497" s="610"/>
      <c r="AE497" s="610"/>
      <c r="AF497" s="610"/>
      <c r="AG497" s="610"/>
      <c r="AH497" s="610"/>
      <c r="AI497" s="610"/>
      <c r="AJ497" s="610"/>
      <c r="AK497" s="610"/>
      <c r="AL497" s="610"/>
      <c r="AM497" s="610"/>
      <c r="AN497" s="610"/>
      <c r="AO497" s="610"/>
      <c r="AP497" s="610"/>
      <c r="AQ497" s="610"/>
      <c r="AR497" s="610"/>
      <c r="AS497" s="610"/>
      <c r="AT497" s="610"/>
      <c r="AU497" s="610"/>
      <c r="AV497" s="610"/>
      <c r="AW497" s="610"/>
      <c r="AX497" s="610"/>
      <c r="AY497" s="610"/>
      <c r="AZ497" s="610"/>
      <c r="BA497" s="1207" t="s">
        <v>106</v>
      </c>
      <c r="BB497" s="1208"/>
      <c r="BC497" s="1209"/>
    </row>
    <row r="498" spans="1:55" ht="133.5" thickBot="1">
      <c r="A498" s="348"/>
      <c r="B498" s="46"/>
      <c r="C498" s="54" t="s">
        <v>41</v>
      </c>
      <c r="D498" s="57" t="s">
        <v>32</v>
      </c>
      <c r="E498" s="50"/>
      <c r="F498" s="54" t="s">
        <v>15</v>
      </c>
      <c r="G498" s="57" t="s">
        <v>32</v>
      </c>
      <c r="H498" s="50"/>
      <c r="I498" s="54" t="s">
        <v>15</v>
      </c>
      <c r="J498" s="57" t="s">
        <v>32</v>
      </c>
      <c r="K498" s="50"/>
      <c r="L498" s="54" t="s">
        <v>15</v>
      </c>
      <c r="M498" s="57" t="s">
        <v>32</v>
      </c>
      <c r="N498" s="50"/>
      <c r="O498" s="54" t="s">
        <v>15</v>
      </c>
      <c r="P498" s="57" t="s">
        <v>32</v>
      </c>
      <c r="Q498" s="50"/>
      <c r="R498" s="630" t="s">
        <v>15</v>
      </c>
      <c r="S498" s="727" t="s">
        <v>32</v>
      </c>
      <c r="T498" s="729"/>
      <c r="U498" s="630" t="s">
        <v>15</v>
      </c>
      <c r="V498" s="632" t="s">
        <v>32</v>
      </c>
      <c r="W498" s="747"/>
      <c r="X498" s="489"/>
      <c r="Y498" s="630" t="s">
        <v>15</v>
      </c>
      <c r="Z498" s="631" t="s">
        <v>32</v>
      </c>
      <c r="AA498" s="644" t="s">
        <v>9</v>
      </c>
      <c r="AB498" s="610"/>
      <c r="AC498" s="610"/>
      <c r="AD498" s="610"/>
      <c r="AE498" s="610"/>
      <c r="AF498" s="610"/>
      <c r="AG498" s="610"/>
      <c r="AH498" s="610"/>
      <c r="AI498" s="610"/>
      <c r="AJ498" s="610"/>
      <c r="AK498" s="610"/>
      <c r="AL498" s="610"/>
      <c r="AM498" s="610"/>
      <c r="AN498" s="610"/>
      <c r="AO498" s="610"/>
      <c r="AP498" s="610"/>
      <c r="AQ498" s="610"/>
      <c r="AR498" s="610"/>
      <c r="AS498" s="610"/>
      <c r="AT498" s="610"/>
      <c r="AU498" s="610"/>
      <c r="AV498" s="610"/>
      <c r="AW498" s="610"/>
      <c r="AX498" s="610"/>
      <c r="AY498" s="699" t="s">
        <v>32</v>
      </c>
      <c r="AZ498" s="515"/>
      <c r="BA498" s="630" t="s">
        <v>15</v>
      </c>
      <c r="BB498" s="631" t="s">
        <v>32</v>
      </c>
      <c r="BC498" s="644" t="s">
        <v>9</v>
      </c>
    </row>
    <row r="499" spans="1:55" ht="16.5" thickBot="1">
      <c r="A499" s="20"/>
      <c r="B499" s="397"/>
      <c r="C499" s="397"/>
      <c r="D499" s="397"/>
      <c r="E499" s="4"/>
      <c r="F499" s="397"/>
      <c r="G499" s="397"/>
      <c r="H499" s="4"/>
      <c r="I499" s="397"/>
      <c r="J499" s="397"/>
      <c r="K499" s="4"/>
      <c r="L499" s="397"/>
      <c r="M499" s="397"/>
      <c r="N499" s="4"/>
      <c r="O499" s="397"/>
      <c r="P499" s="397"/>
      <c r="Q499" s="4"/>
      <c r="R499" s="397"/>
      <c r="S499" s="397"/>
      <c r="T499" s="494"/>
      <c r="U499" s="397"/>
      <c r="V499" s="397"/>
      <c r="W499" s="397"/>
      <c r="X499" s="472"/>
      <c r="Y499" s="397"/>
      <c r="Z499" s="397"/>
      <c r="AA499" s="397"/>
      <c r="AB499" s="610"/>
      <c r="AC499" s="610"/>
      <c r="AD499" s="610"/>
      <c r="AE499" s="610"/>
      <c r="AF499" s="610"/>
      <c r="AG499" s="610"/>
      <c r="AH499" s="610"/>
      <c r="AI499" s="610"/>
      <c r="AJ499" s="610"/>
      <c r="AK499" s="610"/>
      <c r="AL499" s="610"/>
      <c r="AM499" s="610"/>
      <c r="AN499" s="610"/>
      <c r="AO499" s="610"/>
      <c r="AP499" s="610"/>
      <c r="AQ499" s="610"/>
      <c r="AR499" s="610"/>
      <c r="AS499" s="610"/>
      <c r="AT499" s="610"/>
      <c r="AU499" s="610"/>
      <c r="AV499" s="610"/>
      <c r="AW499" s="610"/>
      <c r="AX499" s="610"/>
      <c r="AY499" s="397"/>
      <c r="AZ499" s="494"/>
      <c r="BA499" s="397"/>
      <c r="BB499" s="397"/>
      <c r="BC499" s="397"/>
    </row>
    <row r="500" spans="1:55">
      <c r="A500" s="490" t="s">
        <v>647</v>
      </c>
      <c r="B500" s="84" t="s">
        <v>19</v>
      </c>
      <c r="C500" s="61">
        <v>0</v>
      </c>
      <c r="D500" s="62"/>
      <c r="E500" s="4"/>
      <c r="F500" s="61">
        <v>4</v>
      </c>
      <c r="G500" s="63"/>
      <c r="H500" s="4"/>
      <c r="I500" s="61">
        <v>6</v>
      </c>
      <c r="J500" s="63"/>
      <c r="K500" s="4"/>
      <c r="L500" s="61">
        <v>3</v>
      </c>
      <c r="M500" s="63"/>
      <c r="N500" s="4"/>
      <c r="O500" s="61">
        <v>3</v>
      </c>
      <c r="P500" s="63"/>
      <c r="Q500" s="4"/>
      <c r="R500" s="645">
        <v>3</v>
      </c>
      <c r="S500" s="730"/>
      <c r="T500" s="678"/>
      <c r="U500" s="645">
        <v>15</v>
      </c>
      <c r="V500" s="647"/>
      <c r="W500" s="518">
        <v>0</v>
      </c>
      <c r="X500" s="472"/>
      <c r="Y500" s="645"/>
      <c r="Z500" s="646"/>
      <c r="AA500" s="647">
        <f>C500+F500+I500+L500+O500+R500+U500</f>
        <v>34</v>
      </c>
      <c r="AB500" s="610"/>
      <c r="AC500" s="610"/>
      <c r="AD500" s="610"/>
      <c r="AE500" s="610"/>
      <c r="AF500" s="610"/>
      <c r="AG500" s="610"/>
      <c r="AH500" s="610"/>
      <c r="AI500" s="610"/>
      <c r="AJ500" s="610"/>
      <c r="AK500" s="610"/>
      <c r="AL500" s="610"/>
      <c r="AM500" s="610"/>
      <c r="AN500" s="610"/>
      <c r="AO500" s="610"/>
      <c r="AP500" s="610"/>
      <c r="AQ500" s="610"/>
      <c r="AR500" s="610"/>
      <c r="AS500" s="610"/>
      <c r="AT500" s="610"/>
      <c r="AU500" s="610"/>
      <c r="AV500" s="610"/>
      <c r="AW500" s="610"/>
      <c r="AX500" s="610"/>
      <c r="AY500" s="664"/>
      <c r="AZ500" s="619"/>
      <c r="BA500" s="235">
        <f t="shared" ref="BA500:BB502" si="315">C500+F500+I500+L500+O500+R500+U500</f>
        <v>34</v>
      </c>
      <c r="BB500" s="236">
        <f t="shared" si="315"/>
        <v>0</v>
      </c>
      <c r="BC500" s="237">
        <f>BA500+BB500</f>
        <v>34</v>
      </c>
    </row>
    <row r="501" spans="1:55">
      <c r="A501" s="492"/>
      <c r="B501" s="85" t="s">
        <v>21</v>
      </c>
      <c r="C501" s="64">
        <v>0</v>
      </c>
      <c r="D501" s="16"/>
      <c r="E501" s="4"/>
      <c r="F501" s="64">
        <v>1</v>
      </c>
      <c r="G501" s="65"/>
      <c r="H501" s="4"/>
      <c r="I501" s="64">
        <v>1</v>
      </c>
      <c r="J501" s="65"/>
      <c r="K501" s="4"/>
      <c r="L501" s="64">
        <v>0</v>
      </c>
      <c r="M501" s="65"/>
      <c r="N501" s="4"/>
      <c r="O501" s="64">
        <v>2</v>
      </c>
      <c r="P501" s="65"/>
      <c r="Q501" s="4"/>
      <c r="R501" s="648">
        <v>2</v>
      </c>
      <c r="S501" s="731"/>
      <c r="T501" s="678"/>
      <c r="U501" s="648">
        <v>7</v>
      </c>
      <c r="V501" s="649"/>
      <c r="W501" s="748">
        <v>0</v>
      </c>
      <c r="X501" s="472"/>
      <c r="Y501" s="648"/>
      <c r="Z501" s="615"/>
      <c r="AA501" s="649">
        <f>C501+F501+I501+L501+O501+R501+U501</f>
        <v>13</v>
      </c>
      <c r="AB501" s="610"/>
      <c r="AC501" s="610"/>
      <c r="AD501" s="610"/>
      <c r="AE501" s="610"/>
      <c r="AF501" s="610"/>
      <c r="AG501" s="610"/>
      <c r="AH501" s="610"/>
      <c r="AI501" s="610"/>
      <c r="AJ501" s="610"/>
      <c r="AK501" s="610"/>
      <c r="AL501" s="610"/>
      <c r="AM501" s="610"/>
      <c r="AN501" s="610"/>
      <c r="AO501" s="610"/>
      <c r="AP501" s="610"/>
      <c r="AQ501" s="610"/>
      <c r="AR501" s="610"/>
      <c r="AS501" s="610"/>
      <c r="AT501" s="610"/>
      <c r="AU501" s="610"/>
      <c r="AV501" s="610"/>
      <c r="AW501" s="610"/>
      <c r="AX501" s="610"/>
      <c r="AY501" s="665"/>
      <c r="AZ501" s="619"/>
      <c r="BA501" s="401">
        <f t="shared" si="315"/>
        <v>13</v>
      </c>
      <c r="BB501" s="402">
        <f t="shared" si="315"/>
        <v>0</v>
      </c>
      <c r="BC501" s="406">
        <f t="shared" ref="BC501:BC502" si="316">BA501+BB501</f>
        <v>13</v>
      </c>
    </row>
    <row r="502" spans="1:55" ht="16.5" thickBot="1">
      <c r="A502" s="493"/>
      <c r="B502" s="86" t="s">
        <v>22</v>
      </c>
      <c r="C502" s="66">
        <v>0</v>
      </c>
      <c r="D502" s="67"/>
      <c r="E502" s="4"/>
      <c r="F502" s="66">
        <v>0</v>
      </c>
      <c r="G502" s="68"/>
      <c r="H502" s="4"/>
      <c r="I502" s="66">
        <v>0</v>
      </c>
      <c r="J502" s="68"/>
      <c r="K502" s="4"/>
      <c r="L502" s="66">
        <v>0</v>
      </c>
      <c r="M502" s="68"/>
      <c r="N502" s="4"/>
      <c r="O502" s="66">
        <v>0</v>
      </c>
      <c r="P502" s="68"/>
      <c r="Q502" s="4"/>
      <c r="R502" s="650">
        <v>0</v>
      </c>
      <c r="S502" s="732"/>
      <c r="T502" s="678"/>
      <c r="U502" s="650">
        <v>0</v>
      </c>
      <c r="V502" s="652"/>
      <c r="W502" s="749">
        <v>0</v>
      </c>
      <c r="X502" s="472"/>
      <c r="Y502" s="650"/>
      <c r="Z502" s="651"/>
      <c r="AA502" s="652">
        <v>0</v>
      </c>
      <c r="AB502" s="610"/>
      <c r="AC502" s="610"/>
      <c r="AD502" s="610"/>
      <c r="AE502" s="610"/>
      <c r="AF502" s="610"/>
      <c r="AG502" s="610"/>
      <c r="AH502" s="610"/>
      <c r="AI502" s="610"/>
      <c r="AJ502" s="610"/>
      <c r="AK502" s="610"/>
      <c r="AL502" s="610"/>
      <c r="AM502" s="610"/>
      <c r="AN502" s="610"/>
      <c r="AO502" s="610"/>
      <c r="AP502" s="610"/>
      <c r="AQ502" s="610"/>
      <c r="AR502" s="610"/>
      <c r="AS502" s="610"/>
      <c r="AT502" s="610"/>
      <c r="AU502" s="610"/>
      <c r="AV502" s="610"/>
      <c r="AW502" s="610"/>
      <c r="AX502" s="610"/>
      <c r="AY502" s="666"/>
      <c r="AZ502" s="619"/>
      <c r="BA502" s="403">
        <f t="shared" si="315"/>
        <v>0</v>
      </c>
      <c r="BB502" s="404">
        <f t="shared" si="315"/>
        <v>0</v>
      </c>
      <c r="BC502" s="407">
        <f t="shared" si="316"/>
        <v>0</v>
      </c>
    </row>
    <row r="503" spans="1:55" ht="16.5" thickBot="1">
      <c r="A503" s="20"/>
      <c r="B503" s="397"/>
      <c r="C503" s="397"/>
      <c r="D503" s="397"/>
      <c r="E503" s="4"/>
      <c r="F503" s="397"/>
      <c r="G503" s="397"/>
      <c r="H503" s="4"/>
      <c r="I503" s="397"/>
      <c r="J503" s="397"/>
      <c r="K503" s="4"/>
      <c r="L503" s="397"/>
      <c r="M503" s="397"/>
      <c r="N503" s="4"/>
      <c r="O503" s="397"/>
      <c r="P503" s="397"/>
      <c r="Q503" s="4"/>
      <c r="R503" s="397"/>
      <c r="S503" s="735"/>
      <c r="T503" s="494"/>
      <c r="U503" s="397"/>
      <c r="V503" s="397"/>
      <c r="W503" s="397"/>
      <c r="X503" s="472"/>
      <c r="Y503" s="397"/>
      <c r="Z503" s="397"/>
      <c r="AA503" s="397"/>
      <c r="AB503" s="610"/>
      <c r="AC503" s="610"/>
      <c r="AD503" s="610"/>
      <c r="AE503" s="610"/>
      <c r="AF503" s="610"/>
      <c r="AG503" s="610"/>
      <c r="AH503" s="610"/>
      <c r="AI503" s="610"/>
      <c r="AJ503" s="610"/>
      <c r="AK503" s="610"/>
      <c r="AL503" s="610"/>
      <c r="AM503" s="610"/>
      <c r="AN503" s="610"/>
      <c r="AO503" s="610"/>
      <c r="AP503" s="610"/>
      <c r="AQ503" s="610"/>
      <c r="AR503" s="610"/>
      <c r="AS503" s="610"/>
      <c r="AT503" s="610"/>
      <c r="AU503" s="610"/>
      <c r="AV503" s="610"/>
      <c r="AW503" s="610"/>
      <c r="AX503" s="610"/>
      <c r="AY503" s="397"/>
      <c r="AZ503" s="494"/>
      <c r="BA503" s="952"/>
      <c r="BB503" s="952"/>
      <c r="BC503" s="952"/>
    </row>
    <row r="504" spans="1:55">
      <c r="A504" s="87"/>
      <c r="B504" s="84" t="s">
        <v>19</v>
      </c>
      <c r="C504" s="73">
        <v>0</v>
      </c>
      <c r="D504" s="74"/>
      <c r="E504" s="25"/>
      <c r="F504" s="73">
        <v>4</v>
      </c>
      <c r="G504" s="75"/>
      <c r="H504" s="25"/>
      <c r="I504" s="73">
        <v>6</v>
      </c>
      <c r="J504" s="75"/>
      <c r="K504" s="25"/>
      <c r="L504" s="73">
        <v>3</v>
      </c>
      <c r="M504" s="75"/>
      <c r="N504" s="25"/>
      <c r="O504" s="73">
        <v>3</v>
      </c>
      <c r="P504" s="75"/>
      <c r="Q504" s="25"/>
      <c r="R504" s="645">
        <v>3</v>
      </c>
      <c r="S504" s="647"/>
      <c r="T504" s="619"/>
      <c r="U504" s="645">
        <v>15</v>
      </c>
      <c r="V504" s="647"/>
      <c r="W504" s="518">
        <v>0</v>
      </c>
      <c r="X504" s="472"/>
      <c r="Y504" s="645"/>
      <c r="Z504" s="646"/>
      <c r="AA504" s="647">
        <v>34</v>
      </c>
      <c r="AB504" s="610"/>
      <c r="AC504" s="610"/>
      <c r="AD504" s="610"/>
      <c r="AE504" s="610"/>
      <c r="AF504" s="610"/>
      <c r="AG504" s="610"/>
      <c r="AH504" s="610"/>
      <c r="AI504" s="610"/>
      <c r="AJ504" s="610"/>
      <c r="AK504" s="610"/>
      <c r="AL504" s="610"/>
      <c r="AM504" s="610"/>
      <c r="AN504" s="610"/>
      <c r="AO504" s="610"/>
      <c r="AP504" s="610"/>
      <c r="AQ504" s="610"/>
      <c r="AR504" s="610"/>
      <c r="AS504" s="610"/>
      <c r="AT504" s="610"/>
      <c r="AU504" s="610"/>
      <c r="AV504" s="610"/>
      <c r="AW504" s="610"/>
      <c r="AX504" s="610"/>
      <c r="AY504" s="664"/>
      <c r="AZ504" s="619"/>
      <c r="BA504" s="235">
        <f t="shared" ref="BA504:BB506" si="317">C504+F504+I504+L504+O504+R504+U504</f>
        <v>34</v>
      </c>
      <c r="BB504" s="236">
        <f t="shared" si="317"/>
        <v>0</v>
      </c>
      <c r="BC504" s="237">
        <v>34</v>
      </c>
    </row>
    <row r="505" spans="1:55">
      <c r="A505" s="88" t="s">
        <v>9</v>
      </c>
      <c r="B505" s="85" t="s">
        <v>21</v>
      </c>
      <c r="C505" s="76">
        <v>0</v>
      </c>
      <c r="D505" s="17"/>
      <c r="E505" s="25"/>
      <c r="F505" s="76">
        <v>1</v>
      </c>
      <c r="G505" s="77"/>
      <c r="H505" s="25"/>
      <c r="I505" s="76">
        <v>1</v>
      </c>
      <c r="J505" s="77"/>
      <c r="K505" s="25"/>
      <c r="L505" s="76">
        <v>0</v>
      </c>
      <c r="M505" s="77"/>
      <c r="N505" s="25"/>
      <c r="O505" s="76">
        <v>2</v>
      </c>
      <c r="P505" s="77"/>
      <c r="Q505" s="25"/>
      <c r="R505" s="648">
        <v>2</v>
      </c>
      <c r="S505" s="649"/>
      <c r="T505" s="619"/>
      <c r="U505" s="648">
        <v>7</v>
      </c>
      <c r="V505" s="649"/>
      <c r="W505" s="748">
        <v>0</v>
      </c>
      <c r="X505" s="472"/>
      <c r="Y505" s="648"/>
      <c r="Z505" s="615"/>
      <c r="AA505" s="649">
        <v>13</v>
      </c>
      <c r="AB505" s="610"/>
      <c r="AC505" s="610"/>
      <c r="AD505" s="610"/>
      <c r="AE505" s="610"/>
      <c r="AF505" s="610"/>
      <c r="AG505" s="610"/>
      <c r="AH505" s="610"/>
      <c r="AI505" s="610"/>
      <c r="AJ505" s="610"/>
      <c r="AK505" s="610"/>
      <c r="AL505" s="610"/>
      <c r="AM505" s="610"/>
      <c r="AN505" s="610"/>
      <c r="AO505" s="610"/>
      <c r="AP505" s="610"/>
      <c r="AQ505" s="610"/>
      <c r="AR505" s="610"/>
      <c r="AS505" s="610"/>
      <c r="AT505" s="610"/>
      <c r="AU505" s="610"/>
      <c r="AV505" s="610"/>
      <c r="AW505" s="610"/>
      <c r="AX505" s="610"/>
      <c r="AY505" s="665"/>
      <c r="AZ505" s="619"/>
      <c r="BA505" s="401">
        <f t="shared" si="317"/>
        <v>13</v>
      </c>
      <c r="BB505" s="402">
        <f t="shared" si="317"/>
        <v>0</v>
      </c>
      <c r="BC505" s="406">
        <v>13</v>
      </c>
    </row>
    <row r="506" spans="1:55" ht="16.5" thickBot="1">
      <c r="A506" s="83"/>
      <c r="B506" s="86" t="s">
        <v>22</v>
      </c>
      <c r="C506" s="78">
        <v>0</v>
      </c>
      <c r="D506" s="79"/>
      <c r="E506" s="25"/>
      <c r="F506" s="78">
        <v>0</v>
      </c>
      <c r="G506" s="80"/>
      <c r="H506" s="25"/>
      <c r="I506" s="78">
        <v>0</v>
      </c>
      <c r="J506" s="80"/>
      <c r="K506" s="25"/>
      <c r="L506" s="78">
        <v>0</v>
      </c>
      <c r="M506" s="80"/>
      <c r="N506" s="25"/>
      <c r="O506" s="78">
        <v>0</v>
      </c>
      <c r="P506" s="80"/>
      <c r="Q506" s="25"/>
      <c r="R506" s="650">
        <v>0</v>
      </c>
      <c r="S506" s="652"/>
      <c r="T506" s="619"/>
      <c r="U506" s="650">
        <v>0</v>
      </c>
      <c r="V506" s="652"/>
      <c r="W506" s="749">
        <v>0</v>
      </c>
      <c r="X506" s="472"/>
      <c r="Y506" s="650"/>
      <c r="Z506" s="651"/>
      <c r="AA506" s="652">
        <v>0</v>
      </c>
      <c r="AB506" s="610"/>
      <c r="AC506" s="610"/>
      <c r="AD506" s="610"/>
      <c r="AE506" s="610"/>
      <c r="AF506" s="610"/>
      <c r="AG506" s="610"/>
      <c r="AH506" s="610"/>
      <c r="AI506" s="610"/>
      <c r="AJ506" s="610"/>
      <c r="AK506" s="610"/>
      <c r="AL506" s="610"/>
      <c r="AM506" s="610"/>
      <c r="AN506" s="610"/>
      <c r="AO506" s="610"/>
      <c r="AP506" s="610"/>
      <c r="AQ506" s="610"/>
      <c r="AR506" s="610"/>
      <c r="AS506" s="610"/>
      <c r="AT506" s="610"/>
      <c r="AU506" s="610"/>
      <c r="AV506" s="610"/>
      <c r="AW506" s="610"/>
      <c r="AX506" s="610"/>
      <c r="AY506" s="666"/>
      <c r="AZ506" s="619"/>
      <c r="BA506" s="403">
        <f t="shared" si="317"/>
        <v>0</v>
      </c>
      <c r="BB506" s="404">
        <f t="shared" si="317"/>
        <v>0</v>
      </c>
      <c r="BC506" s="407">
        <v>0</v>
      </c>
    </row>
    <row r="507" spans="1:55">
      <c r="A507" s="89" t="s">
        <v>40</v>
      </c>
      <c r="B507" s="24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397"/>
      <c r="S507" s="397"/>
      <c r="T507" s="397"/>
      <c r="U507" s="472"/>
      <c r="V507" s="472"/>
      <c r="W507" s="472"/>
      <c r="X507" s="472"/>
      <c r="Y507" s="472"/>
      <c r="Z507" s="472"/>
      <c r="AA507" s="472"/>
      <c r="AB507" s="472"/>
    </row>
    <row r="508" spans="1:55">
      <c r="A508" s="89" t="s">
        <v>54</v>
      </c>
      <c r="B508" s="24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472"/>
      <c r="V508" s="472"/>
      <c r="W508" s="472"/>
      <c r="X508" s="472"/>
      <c r="Y508" s="472"/>
      <c r="Z508" s="472"/>
      <c r="AA508" s="472"/>
      <c r="AB508" s="472"/>
    </row>
    <row r="509" spans="1:55">
      <c r="A509" s="89" t="s">
        <v>363</v>
      </c>
      <c r="B509" s="24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472"/>
      <c r="V509" s="472"/>
      <c r="W509" s="472"/>
      <c r="X509" s="472"/>
      <c r="Y509" s="472"/>
      <c r="Z509" s="472"/>
      <c r="AA509" s="472"/>
      <c r="AB509" s="472"/>
    </row>
    <row r="510" spans="1:55">
      <c r="A510" s="89"/>
      <c r="B510" s="24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472"/>
      <c r="V510" s="472"/>
      <c r="W510" s="472"/>
      <c r="X510" s="472"/>
      <c r="Y510" s="472"/>
      <c r="Z510" s="472"/>
      <c r="AA510" s="472"/>
      <c r="AB510" s="472"/>
    </row>
    <row r="511" spans="1:55">
      <c r="A511" s="89"/>
      <c r="B511" s="24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472"/>
      <c r="V511" s="472"/>
      <c r="W511" s="472"/>
      <c r="X511" s="472"/>
      <c r="Y511" s="472"/>
      <c r="Z511" s="472"/>
      <c r="AA511" s="472"/>
      <c r="AB511" s="472"/>
    </row>
    <row r="512" spans="1:55" ht="18.75">
      <c r="A512" s="1222" t="s">
        <v>26</v>
      </c>
      <c r="B512" s="1222"/>
      <c r="C512" s="1222"/>
      <c r="D512" s="1222"/>
      <c r="E512" s="1222"/>
      <c r="F512" s="1222"/>
      <c r="G512" s="1222"/>
      <c r="H512" s="1222"/>
      <c r="I512" s="1222"/>
      <c r="J512" s="1222"/>
      <c r="K512" s="1222"/>
      <c r="L512" s="1222"/>
      <c r="M512" s="1222"/>
      <c r="N512" s="1222"/>
      <c r="O512" s="1222"/>
      <c r="P512" s="1222"/>
      <c r="Q512" s="1222"/>
      <c r="R512" s="1222"/>
      <c r="S512" s="1222"/>
      <c r="T512" s="1222"/>
      <c r="U512" s="472"/>
      <c r="V512" s="472"/>
      <c r="W512" s="472"/>
      <c r="X512" s="472"/>
      <c r="Y512" s="472"/>
      <c r="Z512" s="472"/>
      <c r="AA512" s="472"/>
      <c r="AB512" s="472"/>
    </row>
    <row r="513" spans="1:55" ht="16.5" thickBot="1">
      <c r="A513" s="1225" t="s">
        <v>27</v>
      </c>
      <c r="B513" s="1225"/>
      <c r="C513" s="1225"/>
      <c r="D513" s="1225"/>
      <c r="E513" s="1225"/>
      <c r="F513" s="1225"/>
      <c r="G513" s="1225"/>
      <c r="H513" s="1225"/>
      <c r="I513" s="1225"/>
      <c r="J513" s="1225"/>
      <c r="K513" s="1225"/>
      <c r="L513" s="1225"/>
      <c r="M513" s="1225"/>
      <c r="N513" s="1225"/>
      <c r="O513" s="1225"/>
      <c r="P513" s="1225"/>
      <c r="Q513" s="1225"/>
      <c r="R513" s="1225"/>
      <c r="S513" s="1225"/>
      <c r="T513" s="1225"/>
      <c r="U513" s="472"/>
      <c r="V513" s="472"/>
      <c r="W513" s="472"/>
      <c r="X513" s="472"/>
      <c r="Y513" s="472"/>
      <c r="Z513" s="472"/>
      <c r="AA513" s="472"/>
      <c r="AB513" s="472"/>
    </row>
    <row r="514" spans="1:55" ht="24" thickBot="1">
      <c r="A514" s="1226" t="s">
        <v>53</v>
      </c>
      <c r="B514" s="1227"/>
      <c r="C514" s="1227"/>
      <c r="D514" s="1227"/>
      <c r="E514" s="1227"/>
      <c r="F514" s="1227"/>
      <c r="G514" s="1227"/>
      <c r="H514" s="1227"/>
      <c r="I514" s="1227"/>
      <c r="J514" s="1227"/>
      <c r="K514" s="1227"/>
      <c r="L514" s="1227"/>
      <c r="M514" s="1227"/>
      <c r="N514" s="1227"/>
      <c r="O514" s="1227"/>
      <c r="P514" s="1227"/>
      <c r="Q514" s="1227"/>
      <c r="R514" s="1227"/>
      <c r="S514" s="1227"/>
      <c r="T514" s="1228"/>
      <c r="U514" s="473"/>
      <c r="V514" s="472"/>
      <c r="W514" s="472"/>
      <c r="X514" s="472"/>
      <c r="Y514" s="472"/>
      <c r="Z514" s="472"/>
      <c r="AA514" s="472"/>
      <c r="AB514" s="472"/>
    </row>
    <row r="515" spans="1:55" ht="16.5" thickBot="1">
      <c r="A515" s="474"/>
      <c r="B515" s="475"/>
      <c r="C515" s="475"/>
      <c r="D515" s="475"/>
      <c r="E515" s="475"/>
      <c r="F515" s="475"/>
      <c r="G515" s="475"/>
      <c r="H515" s="475"/>
      <c r="I515" s="475"/>
      <c r="J515" s="475"/>
      <c r="K515" s="475"/>
      <c r="L515" s="475"/>
      <c r="M515" s="475"/>
      <c r="N515" s="475"/>
      <c r="O515" s="475"/>
      <c r="P515" s="475"/>
      <c r="Q515" s="475"/>
      <c r="R515" s="475"/>
      <c r="S515" s="475"/>
      <c r="T515" s="475"/>
      <c r="U515" s="472"/>
      <c r="V515" s="472"/>
      <c r="W515" s="472"/>
      <c r="X515" s="472"/>
      <c r="Y515" s="472"/>
      <c r="Z515" s="472"/>
      <c r="AA515" s="472"/>
      <c r="AB515" s="472"/>
    </row>
    <row r="516" spans="1:55" ht="16.5">
      <c r="A516" s="476" t="s">
        <v>325</v>
      </c>
      <c r="B516" s="477"/>
      <c r="C516" s="477" t="s">
        <v>797</v>
      </c>
      <c r="D516" s="477"/>
      <c r="E516" s="477"/>
      <c r="F516" s="477"/>
      <c r="G516" s="477"/>
      <c r="H516" s="477"/>
      <c r="I516" s="477"/>
      <c r="J516" s="477"/>
      <c r="K516" s="477"/>
      <c r="L516" s="477"/>
      <c r="M516" s="477"/>
      <c r="N516" s="477"/>
      <c r="O516" s="477"/>
      <c r="P516" s="477"/>
      <c r="Q516" s="477"/>
      <c r="R516" s="478"/>
      <c r="S516" s="478"/>
      <c r="T516" s="478"/>
      <c r="U516" s="724"/>
      <c r="V516" s="787"/>
      <c r="W516" s="472"/>
      <c r="X516" s="472"/>
      <c r="Y516" s="472"/>
      <c r="Z516" s="472"/>
      <c r="AA516" s="472"/>
      <c r="AB516" s="472"/>
    </row>
    <row r="517" spans="1:55" ht="16.5">
      <c r="A517" s="480" t="s">
        <v>798</v>
      </c>
      <c r="B517" s="481"/>
      <c r="C517" s="481" t="s">
        <v>799</v>
      </c>
      <c r="D517" s="481"/>
      <c r="E517" s="481"/>
      <c r="F517" s="481"/>
      <c r="G517" s="481"/>
      <c r="H517" s="481"/>
      <c r="I517" s="481"/>
      <c r="J517" s="481"/>
      <c r="K517" s="481"/>
      <c r="L517" s="481"/>
      <c r="M517" s="481"/>
      <c r="N517" s="481"/>
      <c r="O517" s="481"/>
      <c r="P517" s="481"/>
      <c r="Q517" s="481"/>
      <c r="R517" s="482"/>
      <c r="S517" s="482"/>
      <c r="T517" s="482"/>
      <c r="U517" s="722"/>
      <c r="V517" s="788"/>
      <c r="W517" s="472"/>
      <c r="X517" s="472"/>
      <c r="Y517" s="472"/>
      <c r="Z517" s="472"/>
      <c r="AA517" s="472"/>
      <c r="AB517" s="472"/>
    </row>
    <row r="518" spans="1:55" ht="17.25" thickBot="1">
      <c r="A518" s="484" t="s">
        <v>808</v>
      </c>
      <c r="B518" s="485"/>
      <c r="C518" s="485" t="s">
        <v>809</v>
      </c>
      <c r="D518" s="485"/>
      <c r="E518" s="485"/>
      <c r="F518" s="485"/>
      <c r="G518" s="485"/>
      <c r="H518" s="485"/>
      <c r="I518" s="485"/>
      <c r="J518" s="485"/>
      <c r="K518" s="485"/>
      <c r="L518" s="485"/>
      <c r="M518" s="485"/>
      <c r="N518" s="485"/>
      <c r="O518" s="485"/>
      <c r="P518" s="485"/>
      <c r="Q518" s="485"/>
      <c r="R518" s="486"/>
      <c r="S518" s="486"/>
      <c r="T518" s="486"/>
      <c r="U518" s="725"/>
      <c r="V518" s="789"/>
      <c r="W518" s="472"/>
      <c r="X518" s="472"/>
      <c r="Y518" s="472"/>
      <c r="Z518" s="472"/>
      <c r="AA518" s="472"/>
      <c r="AB518" s="472"/>
    </row>
    <row r="519" spans="1:55" ht="16.5" thickBot="1">
      <c r="A519" s="474"/>
      <c r="B519" s="475"/>
      <c r="C519" s="475"/>
      <c r="D519" s="475"/>
      <c r="E519" s="475"/>
      <c r="F519" s="475"/>
      <c r="G519" s="475"/>
      <c r="H519" s="475"/>
      <c r="I519" s="475"/>
      <c r="J519" s="475"/>
      <c r="K519" s="475"/>
      <c r="L519" s="475"/>
      <c r="M519" s="475"/>
      <c r="N519" s="475"/>
      <c r="O519" s="475"/>
      <c r="P519" s="475"/>
      <c r="Q519" s="475"/>
      <c r="R519" s="475"/>
      <c r="S519" s="475"/>
      <c r="T519" s="475"/>
      <c r="U519" s="472"/>
      <c r="V519" s="472"/>
      <c r="W519" s="472"/>
      <c r="X519" s="472"/>
      <c r="Y519" s="472"/>
      <c r="Z519" s="472"/>
      <c r="AA519" s="472"/>
      <c r="AB519" s="472"/>
    </row>
    <row r="520" spans="1:55" ht="17.25" thickBot="1">
      <c r="A520" s="475"/>
      <c r="B520" s="475"/>
      <c r="C520" s="1223" t="s">
        <v>640</v>
      </c>
      <c r="D520" s="1224"/>
      <c r="E520" s="1224"/>
      <c r="F520" s="1224"/>
      <c r="G520" s="1224"/>
      <c r="H520" s="1224"/>
      <c r="I520" s="1224"/>
      <c r="J520" s="1224"/>
      <c r="K520" s="1224"/>
      <c r="L520" s="1224"/>
      <c r="M520" s="1224"/>
      <c r="N520" s="1224"/>
      <c r="O520" s="1224"/>
      <c r="P520" s="1224"/>
      <c r="Q520" s="1224"/>
      <c r="R520" s="1224"/>
      <c r="S520" s="1224"/>
      <c r="T520" s="723"/>
      <c r="U520" s="726"/>
      <c r="V520" s="790"/>
      <c r="W520" s="472"/>
      <c r="X520" s="472"/>
      <c r="Y520" s="472"/>
      <c r="Z520" s="472"/>
      <c r="AA520" s="472"/>
      <c r="AB520" s="472"/>
    </row>
    <row r="521" spans="1:55" ht="16.5" thickBot="1">
      <c r="A521" s="1"/>
      <c r="U521" s="472"/>
      <c r="V521" s="472"/>
      <c r="W521" s="472"/>
      <c r="X521" s="472"/>
      <c r="Y521" s="472"/>
      <c r="Z521" s="472"/>
      <c r="AA521" s="472"/>
      <c r="AB521" s="472"/>
    </row>
    <row r="522" spans="1:55" ht="33.75" customHeight="1">
      <c r="A522" s="6"/>
      <c r="B522" s="7"/>
      <c r="C522" s="1210" t="s">
        <v>42</v>
      </c>
      <c r="D522" s="1211"/>
      <c r="E522" s="888"/>
      <c r="F522" s="1216" t="s">
        <v>853</v>
      </c>
      <c r="G522" s="1217"/>
      <c r="H522" s="888"/>
      <c r="I522" s="1216" t="s">
        <v>854</v>
      </c>
      <c r="J522" s="1217"/>
      <c r="K522" s="888"/>
      <c r="L522" s="1216" t="s">
        <v>855</v>
      </c>
      <c r="M522" s="1217"/>
      <c r="N522" s="888"/>
      <c r="O522" s="1216" t="s">
        <v>856</v>
      </c>
      <c r="P522" s="1217"/>
      <c r="Q522" s="888"/>
      <c r="R522" s="1210" t="s">
        <v>628</v>
      </c>
      <c r="S522" s="1211"/>
      <c r="T522" s="938"/>
      <c r="U522" s="1210" t="s">
        <v>629</v>
      </c>
      <c r="V522" s="1211"/>
      <c r="W522" s="698"/>
      <c r="X522" s="489"/>
      <c r="Y522" s="132"/>
      <c r="Z522" s="133" t="s">
        <v>9</v>
      </c>
      <c r="AA522" s="134"/>
      <c r="AB522" s="610"/>
      <c r="AC522" s="610"/>
      <c r="AD522" s="610"/>
      <c r="AE522" s="610"/>
      <c r="AF522" s="610"/>
      <c r="AG522" s="610"/>
      <c r="AH522" s="610"/>
      <c r="AI522" s="610"/>
      <c r="AJ522" s="610"/>
      <c r="AK522" s="610"/>
      <c r="AL522" s="610"/>
      <c r="AM522" s="610"/>
      <c r="AN522" s="610"/>
      <c r="AO522" s="610"/>
      <c r="AP522" s="610"/>
      <c r="AQ522" s="610"/>
      <c r="AR522" s="610"/>
      <c r="AS522" s="610"/>
      <c r="AT522" s="610"/>
      <c r="AU522" s="610"/>
      <c r="AV522" s="610"/>
      <c r="AW522" s="610"/>
      <c r="AX522" s="610"/>
      <c r="AY522" s="610"/>
      <c r="AZ522" s="610"/>
      <c r="BA522" s="1207" t="s">
        <v>106</v>
      </c>
      <c r="BB522" s="1208"/>
      <c r="BC522" s="1209"/>
    </row>
    <row r="523" spans="1:55" ht="133.5" thickBot="1">
      <c r="A523" s="348"/>
      <c r="B523" s="46"/>
      <c r="C523" s="54" t="s">
        <v>41</v>
      </c>
      <c r="D523" s="57" t="s">
        <v>32</v>
      </c>
      <c r="E523" s="50"/>
      <c r="F523" s="54" t="s">
        <v>15</v>
      </c>
      <c r="G523" s="57" t="s">
        <v>32</v>
      </c>
      <c r="H523" s="50"/>
      <c r="I523" s="54" t="s">
        <v>15</v>
      </c>
      <c r="J523" s="57" t="s">
        <v>32</v>
      </c>
      <c r="K523" s="50"/>
      <c r="L523" s="54" t="s">
        <v>15</v>
      </c>
      <c r="M523" s="57" t="s">
        <v>32</v>
      </c>
      <c r="N523" s="50"/>
      <c r="O523" s="54" t="s">
        <v>15</v>
      </c>
      <c r="P523" s="57" t="s">
        <v>32</v>
      </c>
      <c r="Q523" s="50"/>
      <c r="R523" s="630" t="s">
        <v>15</v>
      </c>
      <c r="S523" s="727" t="s">
        <v>32</v>
      </c>
      <c r="T523" s="729"/>
      <c r="U523" s="630" t="s">
        <v>15</v>
      </c>
      <c r="V523" s="632" t="s">
        <v>32</v>
      </c>
      <c r="W523" s="747"/>
      <c r="X523" s="489"/>
      <c r="Y523" s="630" t="s">
        <v>15</v>
      </c>
      <c r="Z523" s="631" t="s">
        <v>32</v>
      </c>
      <c r="AA523" s="644" t="s">
        <v>9</v>
      </c>
      <c r="AB523" s="610"/>
      <c r="AC523" s="610"/>
      <c r="AD523" s="610"/>
      <c r="AE523" s="610"/>
      <c r="AF523" s="610"/>
      <c r="AG523" s="610"/>
      <c r="AH523" s="610"/>
      <c r="AI523" s="610"/>
      <c r="AJ523" s="610"/>
      <c r="AK523" s="610"/>
      <c r="AL523" s="610"/>
      <c r="AM523" s="610"/>
      <c r="AN523" s="610"/>
      <c r="AO523" s="610"/>
      <c r="AP523" s="610"/>
      <c r="AQ523" s="610"/>
      <c r="AR523" s="610"/>
      <c r="AS523" s="610"/>
      <c r="AT523" s="610"/>
      <c r="AU523" s="610"/>
      <c r="AV523" s="610"/>
      <c r="AW523" s="610"/>
      <c r="AX523" s="610"/>
      <c r="AY523" s="699" t="s">
        <v>32</v>
      </c>
      <c r="AZ523" s="515"/>
      <c r="BA523" s="630" t="s">
        <v>15</v>
      </c>
      <c r="BB523" s="631" t="s">
        <v>32</v>
      </c>
      <c r="BC523" s="644" t="s">
        <v>9</v>
      </c>
    </row>
    <row r="524" spans="1:55" ht="16.5" thickBot="1">
      <c r="A524" s="20"/>
      <c r="B524" s="397"/>
      <c r="C524" s="397"/>
      <c r="D524" s="397"/>
      <c r="E524" s="4"/>
      <c r="F524" s="397"/>
      <c r="G524" s="397"/>
      <c r="H524" s="4"/>
      <c r="I524" s="397"/>
      <c r="J524" s="397"/>
      <c r="K524" s="4"/>
      <c r="L524" s="397"/>
      <c r="M524" s="397"/>
      <c r="N524" s="4"/>
      <c r="O524" s="397"/>
      <c r="P524" s="397"/>
      <c r="Q524" s="4"/>
      <c r="R524" s="397"/>
      <c r="S524" s="397"/>
      <c r="T524" s="494"/>
      <c r="U524" s="397"/>
      <c r="V524" s="397"/>
      <c r="W524" s="397"/>
      <c r="X524" s="472"/>
      <c r="Y524" s="397"/>
      <c r="Z524" s="397"/>
      <c r="AA524" s="397"/>
      <c r="AB524" s="610"/>
      <c r="AC524" s="610"/>
      <c r="AD524" s="610"/>
      <c r="AE524" s="610"/>
      <c r="AF524" s="610"/>
      <c r="AG524" s="610"/>
      <c r="AH524" s="610"/>
      <c r="AI524" s="610"/>
      <c r="AJ524" s="610"/>
      <c r="AK524" s="610"/>
      <c r="AL524" s="610"/>
      <c r="AM524" s="610"/>
      <c r="AN524" s="610"/>
      <c r="AO524" s="610"/>
      <c r="AP524" s="610"/>
      <c r="AQ524" s="610"/>
      <c r="AR524" s="610"/>
      <c r="AS524" s="610"/>
      <c r="AT524" s="610"/>
      <c r="AU524" s="610"/>
      <c r="AV524" s="610"/>
      <c r="AW524" s="610"/>
      <c r="AX524" s="610"/>
      <c r="AY524" s="397"/>
      <c r="AZ524" s="494"/>
      <c r="BA524" s="397"/>
      <c r="BB524" s="397"/>
      <c r="BC524" s="397"/>
    </row>
    <row r="525" spans="1:55">
      <c r="A525" s="490" t="s">
        <v>648</v>
      </c>
      <c r="B525" s="84" t="s">
        <v>19</v>
      </c>
      <c r="C525" s="61">
        <v>2</v>
      </c>
      <c r="D525" s="62"/>
      <c r="E525" s="4"/>
      <c r="F525" s="61">
        <v>0</v>
      </c>
      <c r="G525" s="63"/>
      <c r="H525" s="4"/>
      <c r="I525" s="61">
        <v>0</v>
      </c>
      <c r="J525" s="63"/>
      <c r="K525" s="4"/>
      <c r="L525" s="61">
        <v>0</v>
      </c>
      <c r="M525" s="63"/>
      <c r="N525" s="4"/>
      <c r="O525" s="61">
        <v>0</v>
      </c>
      <c r="P525" s="63"/>
      <c r="Q525" s="4"/>
      <c r="R525" s="645">
        <v>0</v>
      </c>
      <c r="S525" s="730"/>
      <c r="T525" s="678"/>
      <c r="U525" s="645">
        <v>0</v>
      </c>
      <c r="V525" s="646"/>
      <c r="W525" s="647">
        <v>0</v>
      </c>
      <c r="X525" s="472"/>
      <c r="Y525" s="645"/>
      <c r="Z525" s="646"/>
      <c r="AA525" s="647">
        <v>2</v>
      </c>
      <c r="AB525" s="610"/>
      <c r="AC525" s="610"/>
      <c r="AD525" s="610"/>
      <c r="AE525" s="610"/>
      <c r="AF525" s="610"/>
      <c r="AG525" s="610"/>
      <c r="AH525" s="610"/>
      <c r="AI525" s="610"/>
      <c r="AJ525" s="610"/>
      <c r="AK525" s="610"/>
      <c r="AL525" s="610"/>
      <c r="AM525" s="610"/>
      <c r="AN525" s="610"/>
      <c r="AO525" s="610"/>
      <c r="AP525" s="610"/>
      <c r="AQ525" s="610"/>
      <c r="AR525" s="610"/>
      <c r="AS525" s="610"/>
      <c r="AT525" s="610"/>
      <c r="AU525" s="610"/>
      <c r="AV525" s="610"/>
      <c r="AW525" s="610"/>
      <c r="AX525" s="610"/>
      <c r="AY525" s="664"/>
      <c r="AZ525" s="619"/>
      <c r="BA525" s="645">
        <f t="shared" ref="BA525:BB527" si="318">C525+F525+I525+L525+O525+R525+U525</f>
        <v>2</v>
      </c>
      <c r="BB525" s="646">
        <f t="shared" si="318"/>
        <v>0</v>
      </c>
      <c r="BC525" s="647">
        <v>2</v>
      </c>
    </row>
    <row r="526" spans="1:55">
      <c r="A526" s="492"/>
      <c r="B526" s="85" t="s">
        <v>21</v>
      </c>
      <c r="C526" s="64">
        <v>1</v>
      </c>
      <c r="D526" s="16"/>
      <c r="E526" s="4"/>
      <c r="F526" s="64">
        <v>0</v>
      </c>
      <c r="G526" s="65"/>
      <c r="H526" s="4"/>
      <c r="I526" s="64">
        <v>0</v>
      </c>
      <c r="J526" s="65"/>
      <c r="K526" s="4"/>
      <c r="L526" s="64">
        <v>0</v>
      </c>
      <c r="M526" s="65"/>
      <c r="N526" s="4"/>
      <c r="O526" s="64">
        <v>0</v>
      </c>
      <c r="P526" s="65"/>
      <c r="Q526" s="4"/>
      <c r="R526" s="648">
        <v>0</v>
      </c>
      <c r="S526" s="731"/>
      <c r="T526" s="678"/>
      <c r="U526" s="648">
        <v>0</v>
      </c>
      <c r="V526" s="615"/>
      <c r="W526" s="649">
        <v>0</v>
      </c>
      <c r="X526" s="472"/>
      <c r="Y526" s="648"/>
      <c r="Z526" s="615"/>
      <c r="AA526" s="649">
        <v>1</v>
      </c>
      <c r="AB526" s="610"/>
      <c r="AC526" s="610"/>
      <c r="AD526" s="610"/>
      <c r="AE526" s="610"/>
      <c r="AF526" s="610"/>
      <c r="AG526" s="610"/>
      <c r="AH526" s="610"/>
      <c r="AI526" s="610"/>
      <c r="AJ526" s="610"/>
      <c r="AK526" s="610"/>
      <c r="AL526" s="610"/>
      <c r="AM526" s="610"/>
      <c r="AN526" s="610"/>
      <c r="AO526" s="610"/>
      <c r="AP526" s="610"/>
      <c r="AQ526" s="610"/>
      <c r="AR526" s="610"/>
      <c r="AS526" s="610"/>
      <c r="AT526" s="610"/>
      <c r="AU526" s="610"/>
      <c r="AV526" s="610"/>
      <c r="AW526" s="610"/>
      <c r="AX526" s="610"/>
      <c r="AY526" s="665"/>
      <c r="AZ526" s="619"/>
      <c r="BA526" s="648">
        <f t="shared" si="318"/>
        <v>1</v>
      </c>
      <c r="BB526" s="615">
        <f t="shared" si="318"/>
        <v>0</v>
      </c>
      <c r="BC526" s="649">
        <v>1</v>
      </c>
    </row>
    <row r="527" spans="1:55" ht="16.5" thickBot="1">
      <c r="A527" s="493"/>
      <c r="B527" s="86" t="s">
        <v>22</v>
      </c>
      <c r="C527" s="66">
        <v>0</v>
      </c>
      <c r="D527" s="67"/>
      <c r="E527" s="4"/>
      <c r="F527" s="66">
        <v>0</v>
      </c>
      <c r="G527" s="68"/>
      <c r="H527" s="4"/>
      <c r="I527" s="66">
        <v>0</v>
      </c>
      <c r="J527" s="68"/>
      <c r="K527" s="4"/>
      <c r="L527" s="66">
        <v>0</v>
      </c>
      <c r="M527" s="68"/>
      <c r="N527" s="4"/>
      <c r="O527" s="66">
        <v>0</v>
      </c>
      <c r="P527" s="68"/>
      <c r="Q527" s="4"/>
      <c r="R527" s="650">
        <v>0</v>
      </c>
      <c r="S527" s="732"/>
      <c r="T527" s="678"/>
      <c r="U527" s="650">
        <v>0</v>
      </c>
      <c r="V527" s="651"/>
      <c r="W527" s="652">
        <v>0</v>
      </c>
      <c r="X527" s="472"/>
      <c r="Y527" s="650"/>
      <c r="Z527" s="651"/>
      <c r="AA527" s="652">
        <v>0</v>
      </c>
      <c r="AB527" s="610"/>
      <c r="AC527" s="610"/>
      <c r="AD527" s="610"/>
      <c r="AE527" s="610"/>
      <c r="AF527" s="610"/>
      <c r="AG527" s="610"/>
      <c r="AH527" s="610"/>
      <c r="AI527" s="610"/>
      <c r="AJ527" s="610"/>
      <c r="AK527" s="610"/>
      <c r="AL527" s="610"/>
      <c r="AM527" s="610"/>
      <c r="AN527" s="610"/>
      <c r="AO527" s="610"/>
      <c r="AP527" s="610"/>
      <c r="AQ527" s="610"/>
      <c r="AR527" s="610"/>
      <c r="AS527" s="610"/>
      <c r="AT527" s="610"/>
      <c r="AU527" s="610"/>
      <c r="AV527" s="610"/>
      <c r="AW527" s="610"/>
      <c r="AX527" s="610"/>
      <c r="AY527" s="666"/>
      <c r="AZ527" s="619"/>
      <c r="BA527" s="650">
        <f t="shared" si="318"/>
        <v>0</v>
      </c>
      <c r="BB527" s="651">
        <f t="shared" si="318"/>
        <v>0</v>
      </c>
      <c r="BC527" s="652">
        <v>0</v>
      </c>
    </row>
    <row r="528" spans="1:55" ht="16.5" thickBot="1">
      <c r="A528" s="20"/>
      <c r="B528" s="397"/>
      <c r="C528" s="397"/>
      <c r="D528" s="397"/>
      <c r="E528" s="4"/>
      <c r="F528" s="397"/>
      <c r="G528" s="397"/>
      <c r="H528" s="4"/>
      <c r="I528" s="397"/>
      <c r="J528" s="397"/>
      <c r="K528" s="4"/>
      <c r="L528" s="397"/>
      <c r="M528" s="397"/>
      <c r="N528" s="4"/>
      <c r="O528" s="397"/>
      <c r="P528" s="397"/>
      <c r="Q528" s="4"/>
      <c r="R528" s="397"/>
      <c r="S528" s="735"/>
      <c r="T528" s="494"/>
      <c r="U528" s="397"/>
      <c r="V528" s="397"/>
      <c r="W528" s="397"/>
      <c r="X528" s="472"/>
      <c r="Y528" s="397"/>
      <c r="Z528" s="397"/>
      <c r="AA528" s="397"/>
      <c r="AB528" s="610"/>
      <c r="AC528" s="610"/>
      <c r="AD528" s="610"/>
      <c r="AE528" s="610"/>
      <c r="AF528" s="610"/>
      <c r="AG528" s="610"/>
      <c r="AH528" s="610"/>
      <c r="AI528" s="610"/>
      <c r="AJ528" s="610"/>
      <c r="AK528" s="610"/>
      <c r="AL528" s="610"/>
      <c r="AM528" s="610"/>
      <c r="AN528" s="610"/>
      <c r="AO528" s="610"/>
      <c r="AP528" s="610"/>
      <c r="AQ528" s="610"/>
      <c r="AR528" s="610"/>
      <c r="AS528" s="610"/>
      <c r="AT528" s="610"/>
      <c r="AU528" s="610"/>
      <c r="AV528" s="610"/>
      <c r="AW528" s="610"/>
      <c r="AX528" s="610"/>
      <c r="AY528" s="397"/>
      <c r="AZ528" s="494"/>
      <c r="BA528" s="397"/>
      <c r="BB528" s="397"/>
      <c r="BC528" s="397"/>
    </row>
    <row r="529" spans="1:60">
      <c r="A529" s="87"/>
      <c r="B529" s="84" t="s">
        <v>19</v>
      </c>
      <c r="C529" s="73">
        <v>2</v>
      </c>
      <c r="D529" s="74"/>
      <c r="E529" s="25"/>
      <c r="F529" s="73">
        <v>0</v>
      </c>
      <c r="G529" s="75"/>
      <c r="H529" s="25"/>
      <c r="I529" s="73">
        <v>0</v>
      </c>
      <c r="J529" s="75"/>
      <c r="K529" s="25"/>
      <c r="L529" s="73"/>
      <c r="M529" s="75"/>
      <c r="N529" s="25"/>
      <c r="O529" s="73">
        <v>0</v>
      </c>
      <c r="P529" s="75"/>
      <c r="Q529" s="25"/>
      <c r="R529" s="645">
        <v>0</v>
      </c>
      <c r="S529" s="647"/>
      <c r="T529" s="619"/>
      <c r="U529" s="645">
        <v>0</v>
      </c>
      <c r="V529" s="646"/>
      <c r="W529" s="647">
        <v>0</v>
      </c>
      <c r="X529" s="472"/>
      <c r="Y529" s="645"/>
      <c r="Z529" s="646"/>
      <c r="AA529" s="647">
        <v>2</v>
      </c>
      <c r="AB529" s="610"/>
      <c r="AC529" s="610"/>
      <c r="AD529" s="610"/>
      <c r="AE529" s="610"/>
      <c r="AF529" s="610"/>
      <c r="AG529" s="610"/>
      <c r="AH529" s="610"/>
      <c r="AI529" s="610"/>
      <c r="AJ529" s="610"/>
      <c r="AK529" s="610"/>
      <c r="AL529" s="610"/>
      <c r="AM529" s="610"/>
      <c r="AN529" s="610"/>
      <c r="AO529" s="610"/>
      <c r="AP529" s="610"/>
      <c r="AQ529" s="610"/>
      <c r="AR529" s="610"/>
      <c r="AS529" s="610"/>
      <c r="AT529" s="610"/>
      <c r="AU529" s="610"/>
      <c r="AV529" s="610"/>
      <c r="AW529" s="610"/>
      <c r="AX529" s="610"/>
      <c r="AY529" s="664"/>
      <c r="AZ529" s="619"/>
      <c r="BA529" s="645">
        <f t="shared" ref="BA529:BB531" si="319">C529+F529+I529+L529+O529+R529+U529</f>
        <v>2</v>
      </c>
      <c r="BB529" s="646">
        <f t="shared" si="319"/>
        <v>0</v>
      </c>
      <c r="BC529" s="647">
        <v>2</v>
      </c>
    </row>
    <row r="530" spans="1:60">
      <c r="A530" s="88" t="s">
        <v>9</v>
      </c>
      <c r="B530" s="85" t="s">
        <v>21</v>
      </c>
      <c r="C530" s="76">
        <v>1</v>
      </c>
      <c r="D530" s="17"/>
      <c r="E530" s="25"/>
      <c r="F530" s="76">
        <v>0</v>
      </c>
      <c r="G530" s="77"/>
      <c r="H530" s="25"/>
      <c r="I530" s="76">
        <v>0</v>
      </c>
      <c r="J530" s="77"/>
      <c r="K530" s="25"/>
      <c r="L530" s="76"/>
      <c r="M530" s="77"/>
      <c r="N530" s="25"/>
      <c r="O530" s="76">
        <v>0</v>
      </c>
      <c r="P530" s="77"/>
      <c r="Q530" s="25"/>
      <c r="R530" s="648"/>
      <c r="S530" s="649"/>
      <c r="T530" s="619"/>
      <c r="U530" s="648">
        <v>0</v>
      </c>
      <c r="V530" s="615"/>
      <c r="W530" s="649">
        <v>0</v>
      </c>
      <c r="X530" s="472"/>
      <c r="Y530" s="648"/>
      <c r="Z530" s="615"/>
      <c r="AA530" s="649">
        <v>1</v>
      </c>
      <c r="AB530" s="610"/>
      <c r="AC530" s="610"/>
      <c r="AD530" s="610"/>
      <c r="AE530" s="610"/>
      <c r="AF530" s="610"/>
      <c r="AG530" s="610"/>
      <c r="AH530" s="610"/>
      <c r="AI530" s="610"/>
      <c r="AJ530" s="610"/>
      <c r="AK530" s="610"/>
      <c r="AL530" s="610"/>
      <c r="AM530" s="610"/>
      <c r="AN530" s="610"/>
      <c r="AO530" s="610"/>
      <c r="AP530" s="610"/>
      <c r="AQ530" s="610"/>
      <c r="AR530" s="610"/>
      <c r="AS530" s="610"/>
      <c r="AT530" s="610"/>
      <c r="AU530" s="610"/>
      <c r="AV530" s="610"/>
      <c r="AW530" s="610"/>
      <c r="AX530" s="610"/>
      <c r="AY530" s="665"/>
      <c r="AZ530" s="619"/>
      <c r="BA530" s="648">
        <f t="shared" si="319"/>
        <v>1</v>
      </c>
      <c r="BB530" s="615">
        <f t="shared" si="319"/>
        <v>0</v>
      </c>
      <c r="BC530" s="649">
        <v>1</v>
      </c>
    </row>
    <row r="531" spans="1:60" ht="16.5" thickBot="1">
      <c r="A531" s="83"/>
      <c r="B531" s="86" t="s">
        <v>22</v>
      </c>
      <c r="C531" s="78">
        <v>0</v>
      </c>
      <c r="D531" s="79"/>
      <c r="E531" s="25"/>
      <c r="F531" s="78">
        <v>0</v>
      </c>
      <c r="G531" s="80"/>
      <c r="H531" s="25"/>
      <c r="I531" s="78">
        <v>0</v>
      </c>
      <c r="J531" s="80"/>
      <c r="K531" s="25"/>
      <c r="L531" s="78"/>
      <c r="M531" s="80"/>
      <c r="N531" s="25"/>
      <c r="O531" s="78">
        <v>0</v>
      </c>
      <c r="P531" s="80"/>
      <c r="Q531" s="25"/>
      <c r="R531" s="650">
        <v>0</v>
      </c>
      <c r="S531" s="652"/>
      <c r="T531" s="619"/>
      <c r="U531" s="650">
        <v>0</v>
      </c>
      <c r="V531" s="651"/>
      <c r="W531" s="652">
        <v>0</v>
      </c>
      <c r="X531" s="472"/>
      <c r="Y531" s="650"/>
      <c r="Z531" s="651"/>
      <c r="AA531" s="652">
        <v>0</v>
      </c>
      <c r="AB531" s="610"/>
      <c r="AC531" s="610"/>
      <c r="AD531" s="610"/>
      <c r="AE531" s="610"/>
      <c r="AF531" s="610"/>
      <c r="AG531" s="610"/>
      <c r="AH531" s="610"/>
      <c r="AI531" s="610"/>
      <c r="AJ531" s="610"/>
      <c r="AK531" s="610"/>
      <c r="AL531" s="610"/>
      <c r="AM531" s="610"/>
      <c r="AN531" s="610"/>
      <c r="AO531" s="610"/>
      <c r="AP531" s="610"/>
      <c r="AQ531" s="610"/>
      <c r="AR531" s="610"/>
      <c r="AS531" s="610"/>
      <c r="AT531" s="610"/>
      <c r="AU531" s="610"/>
      <c r="AV531" s="610"/>
      <c r="AW531" s="610"/>
      <c r="AX531" s="610"/>
      <c r="AY531" s="666"/>
      <c r="AZ531" s="619"/>
      <c r="BA531" s="650">
        <f t="shared" si="319"/>
        <v>0</v>
      </c>
      <c r="BB531" s="651">
        <f t="shared" si="319"/>
        <v>0</v>
      </c>
      <c r="BC531" s="652">
        <v>0</v>
      </c>
    </row>
    <row r="532" spans="1:60" ht="16.5" thickBot="1">
      <c r="A532" s="89"/>
      <c r="B532" s="24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397"/>
      <c r="S532" s="397"/>
      <c r="T532" s="494"/>
      <c r="U532" s="472"/>
      <c r="V532" s="472"/>
      <c r="W532" s="472"/>
      <c r="X532" s="472"/>
      <c r="Y532" s="472"/>
      <c r="Z532" s="472"/>
      <c r="AA532" s="472"/>
      <c r="AB532" s="610"/>
      <c r="AC532" s="610"/>
      <c r="AD532" s="610"/>
      <c r="AE532" s="610"/>
      <c r="AF532" s="610"/>
      <c r="AG532" s="610"/>
      <c r="AH532" s="610"/>
      <c r="AI532" s="610"/>
      <c r="AJ532" s="610"/>
      <c r="AK532" s="610"/>
      <c r="AL532" s="610"/>
      <c r="AM532" s="610"/>
      <c r="AN532" s="610"/>
      <c r="AO532" s="610"/>
      <c r="AP532" s="610"/>
      <c r="AQ532" s="610"/>
      <c r="AR532" s="610"/>
      <c r="AS532" s="610"/>
      <c r="AT532" s="610"/>
      <c r="AU532" s="610"/>
      <c r="AV532" s="610"/>
      <c r="AW532" s="610"/>
      <c r="AX532" s="610"/>
      <c r="AY532" s="610"/>
      <c r="AZ532" s="611"/>
      <c r="BA532" s="610"/>
      <c r="BB532" s="610"/>
    </row>
    <row r="533" spans="1:60" ht="16.5" thickBot="1">
      <c r="A533" s="1239" t="s">
        <v>919</v>
      </c>
      <c r="B533" s="756" t="s">
        <v>19</v>
      </c>
      <c r="C533" s="645">
        <f t="shared" ref="C533:AH533" si="320">C365+C397+C433+C478+C504+C529</f>
        <v>10</v>
      </c>
      <c r="D533" s="647">
        <f t="shared" si="320"/>
        <v>0</v>
      </c>
      <c r="E533" s="25">
        <f t="shared" si="320"/>
        <v>0</v>
      </c>
      <c r="F533" s="645">
        <f t="shared" si="320"/>
        <v>27</v>
      </c>
      <c r="G533" s="647">
        <f t="shared" si="320"/>
        <v>0</v>
      </c>
      <c r="H533" s="25">
        <f t="shared" si="320"/>
        <v>0</v>
      </c>
      <c r="I533" s="645">
        <f t="shared" si="320"/>
        <v>36</v>
      </c>
      <c r="J533" s="647">
        <f t="shared" si="320"/>
        <v>0</v>
      </c>
      <c r="K533" s="25">
        <f t="shared" si="320"/>
        <v>0</v>
      </c>
      <c r="L533" s="645">
        <f t="shared" si="320"/>
        <v>17</v>
      </c>
      <c r="M533" s="647">
        <f t="shared" si="320"/>
        <v>0</v>
      </c>
      <c r="N533" s="25">
        <f t="shared" si="320"/>
        <v>0</v>
      </c>
      <c r="O533" s="645">
        <f t="shared" si="320"/>
        <v>19</v>
      </c>
      <c r="P533" s="647">
        <f t="shared" si="320"/>
        <v>0</v>
      </c>
      <c r="Q533" s="25">
        <f t="shared" si="320"/>
        <v>0</v>
      </c>
      <c r="R533" s="645">
        <f t="shared" si="320"/>
        <v>23</v>
      </c>
      <c r="S533" s="647">
        <f t="shared" si="320"/>
        <v>0</v>
      </c>
      <c r="T533" s="619">
        <f t="shared" si="320"/>
        <v>0</v>
      </c>
      <c r="U533" s="645">
        <f t="shared" si="320"/>
        <v>62</v>
      </c>
      <c r="V533" s="647">
        <f t="shared" si="320"/>
        <v>0</v>
      </c>
      <c r="W533" s="520">
        <f t="shared" si="320"/>
        <v>0</v>
      </c>
      <c r="X533" s="645">
        <f t="shared" si="320"/>
        <v>0</v>
      </c>
      <c r="Y533" s="645">
        <f t="shared" si="320"/>
        <v>0</v>
      </c>
      <c r="Z533" s="645">
        <f t="shared" si="320"/>
        <v>0</v>
      </c>
      <c r="AA533" s="645">
        <f t="shared" si="320"/>
        <v>194</v>
      </c>
      <c r="AB533" s="645">
        <f t="shared" si="320"/>
        <v>3</v>
      </c>
      <c r="AC533" s="645">
        <f t="shared" si="320"/>
        <v>0</v>
      </c>
      <c r="AD533" s="645">
        <f t="shared" si="320"/>
        <v>0</v>
      </c>
      <c r="AE533" s="645">
        <f t="shared" si="320"/>
        <v>0</v>
      </c>
      <c r="AF533" s="645">
        <f t="shared" si="320"/>
        <v>0</v>
      </c>
      <c r="AG533" s="645">
        <f t="shared" si="320"/>
        <v>0</v>
      </c>
      <c r="AH533" s="645">
        <f t="shared" si="320"/>
        <v>26</v>
      </c>
      <c r="AI533" s="645">
        <f t="shared" ref="AI533:AY533" si="321">AI365+AI397+AI433+AI478+AI504+AI529</f>
        <v>3</v>
      </c>
      <c r="AJ533" s="645">
        <f t="shared" si="321"/>
        <v>0</v>
      </c>
      <c r="AK533" s="645">
        <f t="shared" si="321"/>
        <v>0</v>
      </c>
      <c r="AL533" s="645">
        <f t="shared" si="321"/>
        <v>0</v>
      </c>
      <c r="AM533" s="645">
        <f t="shared" si="321"/>
        <v>0</v>
      </c>
      <c r="AN533" s="645">
        <f t="shared" si="321"/>
        <v>0</v>
      </c>
      <c r="AO533" s="645">
        <f t="shared" si="321"/>
        <v>26</v>
      </c>
      <c r="AP533" s="645">
        <f t="shared" si="321"/>
        <v>3</v>
      </c>
      <c r="AQ533" s="645">
        <f t="shared" si="321"/>
        <v>0</v>
      </c>
      <c r="AR533" s="645">
        <f t="shared" si="321"/>
        <v>0</v>
      </c>
      <c r="AS533" s="645">
        <f t="shared" si="321"/>
        <v>0</v>
      </c>
      <c r="AT533" s="645">
        <f t="shared" si="321"/>
        <v>0</v>
      </c>
      <c r="AU533" s="645">
        <f t="shared" si="321"/>
        <v>0</v>
      </c>
      <c r="AV533" s="645">
        <f t="shared" si="321"/>
        <v>26</v>
      </c>
      <c r="AW533" s="645">
        <f t="shared" si="321"/>
        <v>3</v>
      </c>
      <c r="AX533" s="645">
        <f t="shared" si="321"/>
        <v>0</v>
      </c>
      <c r="AY533" s="519">
        <f t="shared" si="321"/>
        <v>0</v>
      </c>
      <c r="AZ533" s="619"/>
      <c r="BA533" s="645">
        <f t="shared" ref="BA533:BB535" si="322">C533+F533+I533+L533+O533+R533+U533</f>
        <v>194</v>
      </c>
      <c r="BB533" s="646">
        <f t="shared" si="322"/>
        <v>0</v>
      </c>
      <c r="BC533" s="647">
        <f>BA533+BB533</f>
        <v>194</v>
      </c>
    </row>
    <row r="534" spans="1:60" ht="16.5" thickBot="1">
      <c r="A534" s="1240"/>
      <c r="B534" s="681" t="s">
        <v>21</v>
      </c>
      <c r="C534" s="648">
        <f t="shared" ref="C534:AH534" si="323">C366+C398+C434+C479+C505+C530</f>
        <v>5</v>
      </c>
      <c r="D534" s="649">
        <f t="shared" si="323"/>
        <v>0</v>
      </c>
      <c r="E534" s="25">
        <f t="shared" si="323"/>
        <v>0</v>
      </c>
      <c r="F534" s="648">
        <f t="shared" si="323"/>
        <v>7</v>
      </c>
      <c r="G534" s="649">
        <f t="shared" si="323"/>
        <v>0</v>
      </c>
      <c r="H534" s="25">
        <f t="shared" si="323"/>
        <v>0</v>
      </c>
      <c r="I534" s="648">
        <f t="shared" si="323"/>
        <v>17</v>
      </c>
      <c r="J534" s="649">
        <f t="shared" si="323"/>
        <v>0</v>
      </c>
      <c r="K534" s="25">
        <f t="shared" si="323"/>
        <v>0</v>
      </c>
      <c r="L534" s="648">
        <f t="shared" si="323"/>
        <v>8</v>
      </c>
      <c r="M534" s="649">
        <f t="shared" si="323"/>
        <v>0</v>
      </c>
      <c r="N534" s="25">
        <f t="shared" si="323"/>
        <v>0</v>
      </c>
      <c r="O534" s="648">
        <f t="shared" si="323"/>
        <v>12</v>
      </c>
      <c r="P534" s="649">
        <f t="shared" si="323"/>
        <v>0</v>
      </c>
      <c r="Q534" s="25">
        <f t="shared" si="323"/>
        <v>0</v>
      </c>
      <c r="R534" s="648">
        <f t="shared" si="323"/>
        <v>9</v>
      </c>
      <c r="S534" s="649">
        <f t="shared" si="323"/>
        <v>0</v>
      </c>
      <c r="T534" s="619">
        <f t="shared" si="323"/>
        <v>0</v>
      </c>
      <c r="U534" s="648">
        <f t="shared" si="323"/>
        <v>20</v>
      </c>
      <c r="V534" s="649">
        <f t="shared" si="323"/>
        <v>0</v>
      </c>
      <c r="W534" s="520">
        <f t="shared" si="323"/>
        <v>0</v>
      </c>
      <c r="X534" s="645">
        <f t="shared" si="323"/>
        <v>0</v>
      </c>
      <c r="Y534" s="645">
        <f t="shared" si="323"/>
        <v>0</v>
      </c>
      <c r="Z534" s="645">
        <f t="shared" si="323"/>
        <v>0</v>
      </c>
      <c r="AA534" s="645">
        <f t="shared" si="323"/>
        <v>78</v>
      </c>
      <c r="AB534" s="645">
        <f t="shared" si="323"/>
        <v>0</v>
      </c>
      <c r="AC534" s="645">
        <f t="shared" si="323"/>
        <v>0</v>
      </c>
      <c r="AD534" s="645">
        <f t="shared" si="323"/>
        <v>0</v>
      </c>
      <c r="AE534" s="645">
        <f t="shared" si="323"/>
        <v>0</v>
      </c>
      <c r="AF534" s="645">
        <f t="shared" si="323"/>
        <v>0</v>
      </c>
      <c r="AG534" s="645">
        <f t="shared" si="323"/>
        <v>0</v>
      </c>
      <c r="AH534" s="645">
        <f t="shared" si="323"/>
        <v>9</v>
      </c>
      <c r="AI534" s="645">
        <f t="shared" ref="AI534:AY534" si="324">AI366+AI398+AI434+AI479+AI505+AI530</f>
        <v>0</v>
      </c>
      <c r="AJ534" s="645">
        <f t="shared" si="324"/>
        <v>0</v>
      </c>
      <c r="AK534" s="645">
        <f t="shared" si="324"/>
        <v>0</v>
      </c>
      <c r="AL534" s="645">
        <f t="shared" si="324"/>
        <v>0</v>
      </c>
      <c r="AM534" s="645">
        <f t="shared" si="324"/>
        <v>0</v>
      </c>
      <c r="AN534" s="645">
        <f t="shared" si="324"/>
        <v>0</v>
      </c>
      <c r="AO534" s="645">
        <f t="shared" si="324"/>
        <v>9</v>
      </c>
      <c r="AP534" s="645">
        <f t="shared" si="324"/>
        <v>0</v>
      </c>
      <c r="AQ534" s="645">
        <f t="shared" si="324"/>
        <v>0</v>
      </c>
      <c r="AR534" s="645">
        <f t="shared" si="324"/>
        <v>0</v>
      </c>
      <c r="AS534" s="645">
        <f t="shared" si="324"/>
        <v>0</v>
      </c>
      <c r="AT534" s="645">
        <f t="shared" si="324"/>
        <v>0</v>
      </c>
      <c r="AU534" s="645">
        <f t="shared" si="324"/>
        <v>0</v>
      </c>
      <c r="AV534" s="645">
        <f t="shared" si="324"/>
        <v>9</v>
      </c>
      <c r="AW534" s="645">
        <f t="shared" si="324"/>
        <v>0</v>
      </c>
      <c r="AX534" s="645">
        <f t="shared" si="324"/>
        <v>0</v>
      </c>
      <c r="AY534" s="519">
        <f t="shared" si="324"/>
        <v>0</v>
      </c>
      <c r="AZ534" s="619"/>
      <c r="BA534" s="648">
        <f t="shared" si="322"/>
        <v>78</v>
      </c>
      <c r="BB534" s="615">
        <f t="shared" si="322"/>
        <v>0</v>
      </c>
      <c r="BC534" s="647">
        <f t="shared" ref="BC534:BC535" si="325">BA534+BB534</f>
        <v>78</v>
      </c>
    </row>
    <row r="535" spans="1:60" ht="16.5" thickBot="1">
      <c r="A535" s="1241"/>
      <c r="B535" s="682" t="s">
        <v>22</v>
      </c>
      <c r="C535" s="650">
        <f t="shared" ref="C535:AH535" si="326">C367+C399+C435+C480+C506+C531</f>
        <v>0</v>
      </c>
      <c r="D535" s="652">
        <f t="shared" si="326"/>
        <v>0</v>
      </c>
      <c r="E535" s="25">
        <f t="shared" si="326"/>
        <v>0</v>
      </c>
      <c r="F535" s="650">
        <f t="shared" si="326"/>
        <v>0</v>
      </c>
      <c r="G535" s="652">
        <f t="shared" si="326"/>
        <v>0</v>
      </c>
      <c r="H535" s="25">
        <f t="shared" si="326"/>
        <v>0</v>
      </c>
      <c r="I535" s="650">
        <f t="shared" si="326"/>
        <v>0</v>
      </c>
      <c r="J535" s="652">
        <f t="shared" si="326"/>
        <v>0</v>
      </c>
      <c r="K535" s="25">
        <f t="shared" si="326"/>
        <v>0</v>
      </c>
      <c r="L535" s="650">
        <f t="shared" si="326"/>
        <v>0</v>
      </c>
      <c r="M535" s="652">
        <f t="shared" si="326"/>
        <v>0</v>
      </c>
      <c r="N535" s="25">
        <f t="shared" si="326"/>
        <v>0</v>
      </c>
      <c r="O535" s="650">
        <f t="shared" si="326"/>
        <v>0</v>
      </c>
      <c r="P535" s="652">
        <f t="shared" si="326"/>
        <v>0</v>
      </c>
      <c r="Q535" s="25">
        <f t="shared" si="326"/>
        <v>0</v>
      </c>
      <c r="R535" s="650">
        <f t="shared" si="326"/>
        <v>0</v>
      </c>
      <c r="S535" s="652">
        <f t="shared" si="326"/>
        <v>0</v>
      </c>
      <c r="T535" s="619">
        <f t="shared" si="326"/>
        <v>0</v>
      </c>
      <c r="U535" s="650">
        <f t="shared" si="326"/>
        <v>0</v>
      </c>
      <c r="V535" s="652">
        <f t="shared" si="326"/>
        <v>0</v>
      </c>
      <c r="W535" s="520">
        <f t="shared" si="326"/>
        <v>0</v>
      </c>
      <c r="X535" s="645">
        <f t="shared" si="326"/>
        <v>0</v>
      </c>
      <c r="Y535" s="645">
        <f t="shared" si="326"/>
        <v>0</v>
      </c>
      <c r="Z535" s="645">
        <f t="shared" si="326"/>
        <v>0</v>
      </c>
      <c r="AA535" s="645">
        <f t="shared" si="326"/>
        <v>0</v>
      </c>
      <c r="AB535" s="645">
        <f t="shared" si="326"/>
        <v>0</v>
      </c>
      <c r="AC535" s="645">
        <f t="shared" si="326"/>
        <v>0</v>
      </c>
      <c r="AD535" s="645">
        <f t="shared" si="326"/>
        <v>0</v>
      </c>
      <c r="AE535" s="645">
        <f t="shared" si="326"/>
        <v>0</v>
      </c>
      <c r="AF535" s="645">
        <f t="shared" si="326"/>
        <v>0</v>
      </c>
      <c r="AG535" s="645">
        <f t="shared" si="326"/>
        <v>0</v>
      </c>
      <c r="AH535" s="645">
        <f t="shared" si="326"/>
        <v>0</v>
      </c>
      <c r="AI535" s="645">
        <f t="shared" ref="AI535:AY535" si="327">AI367+AI399+AI435+AI480+AI506+AI531</f>
        <v>0</v>
      </c>
      <c r="AJ535" s="645">
        <f t="shared" si="327"/>
        <v>0</v>
      </c>
      <c r="AK535" s="645">
        <f t="shared" si="327"/>
        <v>0</v>
      </c>
      <c r="AL535" s="645">
        <f t="shared" si="327"/>
        <v>0</v>
      </c>
      <c r="AM535" s="645">
        <f t="shared" si="327"/>
        <v>0</v>
      </c>
      <c r="AN535" s="645">
        <f t="shared" si="327"/>
        <v>0</v>
      </c>
      <c r="AO535" s="645">
        <f t="shared" si="327"/>
        <v>0</v>
      </c>
      <c r="AP535" s="645">
        <f t="shared" si="327"/>
        <v>0</v>
      </c>
      <c r="AQ535" s="645">
        <f t="shared" si="327"/>
        <v>0</v>
      </c>
      <c r="AR535" s="645">
        <f t="shared" si="327"/>
        <v>0</v>
      </c>
      <c r="AS535" s="645">
        <f t="shared" si="327"/>
        <v>0</v>
      </c>
      <c r="AT535" s="645">
        <f t="shared" si="327"/>
        <v>0</v>
      </c>
      <c r="AU535" s="645">
        <f t="shared" si="327"/>
        <v>0</v>
      </c>
      <c r="AV535" s="645">
        <f t="shared" si="327"/>
        <v>0</v>
      </c>
      <c r="AW535" s="645">
        <f t="shared" si="327"/>
        <v>0</v>
      </c>
      <c r="AX535" s="645">
        <f t="shared" si="327"/>
        <v>0</v>
      </c>
      <c r="AY535" s="519">
        <f t="shared" si="327"/>
        <v>0</v>
      </c>
      <c r="AZ535" s="619"/>
      <c r="BA535" s="650">
        <f t="shared" si="322"/>
        <v>0</v>
      </c>
      <c r="BB535" s="651">
        <f t="shared" si="322"/>
        <v>0</v>
      </c>
      <c r="BC535" s="647">
        <f t="shared" si="325"/>
        <v>0</v>
      </c>
    </row>
    <row r="536" spans="1:60">
      <c r="A536" s="89" t="s">
        <v>40</v>
      </c>
      <c r="B536" s="24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397"/>
      <c r="S536" s="397"/>
      <c r="T536" s="397"/>
      <c r="U536" s="472"/>
      <c r="V536" s="472"/>
      <c r="W536" s="472"/>
      <c r="X536" s="472"/>
      <c r="Y536" s="472"/>
      <c r="Z536" s="472"/>
      <c r="AA536" s="472"/>
      <c r="AB536" s="610"/>
      <c r="AC536" s="610"/>
      <c r="AD536" s="610"/>
      <c r="AE536" s="610"/>
      <c r="AF536" s="610"/>
      <c r="AG536" s="610"/>
      <c r="AH536" s="610"/>
      <c r="AI536" s="610"/>
      <c r="AJ536" s="610"/>
      <c r="AK536" s="610"/>
      <c r="AL536" s="610"/>
      <c r="AM536" s="610"/>
      <c r="AN536" s="610"/>
      <c r="AO536" s="610"/>
      <c r="AP536" s="610"/>
      <c r="AQ536" s="610"/>
      <c r="AR536" s="610"/>
      <c r="AS536" s="610"/>
      <c r="AT536" s="610"/>
      <c r="AU536" s="610"/>
      <c r="AV536" s="610"/>
      <c r="AW536" s="610"/>
      <c r="AX536" s="610"/>
      <c r="AY536" s="610"/>
      <c r="AZ536" s="611"/>
      <c r="BA536" s="610"/>
      <c r="BB536" s="610"/>
    </row>
    <row r="537" spans="1:60">
      <c r="A537" s="89"/>
      <c r="B537" s="24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397"/>
      <c r="S537" s="397"/>
      <c r="T537" s="397"/>
      <c r="U537" s="472"/>
      <c r="V537" s="472"/>
      <c r="W537" s="472"/>
      <c r="X537" s="472"/>
      <c r="Y537" s="472"/>
      <c r="Z537" s="472"/>
      <c r="AA537" s="472"/>
      <c r="AB537" s="472"/>
      <c r="BH537" s="611"/>
    </row>
    <row r="538" spans="1:60">
      <c r="A538" s="89" t="s">
        <v>54</v>
      </c>
      <c r="B538" s="24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472"/>
      <c r="V538" s="472"/>
      <c r="W538" s="472"/>
      <c r="X538" s="472"/>
      <c r="Y538" s="472"/>
      <c r="Z538" s="472"/>
      <c r="AA538" s="472"/>
      <c r="AB538" s="472"/>
    </row>
    <row r="539" spans="1:60">
      <c r="A539" s="89" t="s">
        <v>363</v>
      </c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472"/>
      <c r="V539" s="472"/>
      <c r="W539" s="472"/>
      <c r="X539" s="472"/>
      <c r="Y539" s="472"/>
      <c r="Z539" s="472"/>
      <c r="AA539" s="472"/>
      <c r="AB539" s="472"/>
    </row>
    <row r="540" spans="1:60">
      <c r="A540" s="89"/>
      <c r="B540" s="24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472"/>
      <c r="V540" s="472"/>
      <c r="W540" s="472"/>
      <c r="X540" s="472"/>
      <c r="Y540" s="472"/>
      <c r="Z540" s="472"/>
      <c r="AA540" s="472"/>
      <c r="AB540" s="472"/>
    </row>
    <row r="542" spans="1:60" ht="18.75">
      <c r="A542" s="1130" t="s">
        <v>26</v>
      </c>
      <c r="B542" s="1130"/>
      <c r="C542" s="1130"/>
      <c r="D542" s="1130"/>
      <c r="E542" s="1130"/>
      <c r="F542" s="1130"/>
      <c r="G542" s="1130"/>
      <c r="H542" s="1130"/>
      <c r="I542" s="1130"/>
      <c r="J542" s="1130"/>
      <c r="K542" s="1130"/>
      <c r="L542" s="1130"/>
      <c r="M542" s="1130"/>
      <c r="N542" s="1130"/>
      <c r="O542" s="1130"/>
      <c r="P542" s="1130"/>
      <c r="Q542" s="1130"/>
      <c r="R542" s="1130"/>
      <c r="S542" s="1130"/>
      <c r="T542" s="1130"/>
      <c r="U542" s="1130"/>
      <c r="V542" s="1130"/>
      <c r="W542" s="1130"/>
      <c r="X542" s="1130"/>
      <c r="Y542" s="1130"/>
      <c r="Z542" s="1130"/>
      <c r="AA542" s="1130"/>
      <c r="AB542" s="1130"/>
      <c r="AC542" s="1130"/>
      <c r="AD542" s="1130"/>
      <c r="AE542" s="1130"/>
      <c r="AF542" s="1130"/>
      <c r="AG542" s="1130"/>
      <c r="AH542" s="1130"/>
      <c r="AI542" s="1130"/>
      <c r="AJ542" s="1130"/>
      <c r="AK542" s="1130"/>
      <c r="AL542" s="1130"/>
      <c r="AM542" s="1130"/>
      <c r="AN542" s="1130"/>
    </row>
    <row r="543" spans="1:60" ht="16.5" thickBot="1">
      <c r="A543" s="1112" t="s">
        <v>27</v>
      </c>
      <c r="B543" s="1112"/>
      <c r="C543" s="1112"/>
      <c r="D543" s="1112"/>
      <c r="E543" s="1112"/>
      <c r="F543" s="1112"/>
      <c r="G543" s="1112"/>
      <c r="H543" s="1112"/>
      <c r="I543" s="1112"/>
      <c r="J543" s="1112"/>
      <c r="K543" s="1112"/>
      <c r="L543" s="1112"/>
      <c r="M543" s="1112"/>
      <c r="N543" s="1112"/>
      <c r="O543" s="1112"/>
      <c r="P543" s="1112"/>
      <c r="Q543" s="1112"/>
      <c r="R543" s="1112"/>
      <c r="S543" s="1112"/>
      <c r="T543" s="1112"/>
      <c r="U543" s="1112"/>
      <c r="V543" s="1112"/>
      <c r="W543" s="1112"/>
      <c r="X543" s="1112"/>
      <c r="Y543" s="1112"/>
      <c r="Z543" s="1112"/>
      <c r="AA543" s="1112"/>
      <c r="AB543" s="1112"/>
      <c r="AC543" s="1112"/>
      <c r="AD543" s="1112"/>
      <c r="AE543" s="1112"/>
      <c r="AF543" s="1112"/>
      <c r="AG543" s="1112"/>
      <c r="AH543" s="1112"/>
      <c r="AI543" s="1112"/>
      <c r="AJ543" s="1112"/>
      <c r="AK543" s="1112"/>
      <c r="AL543" s="1112"/>
      <c r="AM543" s="1112"/>
      <c r="AN543" s="1112"/>
    </row>
    <row r="544" spans="1:60" ht="24" thickBot="1">
      <c r="A544" s="1142" t="s">
        <v>53</v>
      </c>
      <c r="B544" s="1143"/>
      <c r="C544" s="1143"/>
      <c r="D544" s="1143"/>
      <c r="E544" s="1143"/>
      <c r="F544" s="1143"/>
      <c r="G544" s="1143"/>
      <c r="H544" s="1143"/>
      <c r="I544" s="1143"/>
      <c r="J544" s="1143"/>
      <c r="K544" s="1143"/>
      <c r="L544" s="1143"/>
      <c r="M544" s="1143"/>
      <c r="N544" s="1143"/>
      <c r="O544" s="1143"/>
      <c r="P544" s="1143"/>
      <c r="Q544" s="1143"/>
      <c r="R544" s="1143"/>
      <c r="S544" s="1143"/>
      <c r="T544" s="1143"/>
      <c r="U544" s="1143"/>
      <c r="V544" s="1143"/>
      <c r="W544" s="1143"/>
      <c r="X544" s="1143"/>
      <c r="Y544" s="1143"/>
      <c r="Z544" s="1143"/>
      <c r="AA544" s="1143"/>
      <c r="AB544" s="1143"/>
      <c r="AC544" s="1143"/>
      <c r="AD544" s="1143"/>
      <c r="AE544" s="1143"/>
      <c r="AF544" s="1143"/>
      <c r="AG544" s="1143"/>
      <c r="AH544" s="1143"/>
      <c r="AI544" s="1143"/>
      <c r="AJ544" s="1143"/>
      <c r="AK544" s="1143"/>
      <c r="AL544" s="1143"/>
      <c r="AM544" s="1143"/>
      <c r="AN544" s="1144"/>
      <c r="AO544" s="710"/>
      <c r="AP544" s="710"/>
      <c r="AQ544" s="710"/>
      <c r="AR544" s="710"/>
      <c r="AS544" s="710"/>
      <c r="AT544" s="710"/>
      <c r="AU544" s="710"/>
      <c r="AV544" s="710"/>
      <c r="AW544" s="710"/>
      <c r="AX544" s="710"/>
      <c r="AY544" s="710"/>
      <c r="AZ544" s="711"/>
    </row>
    <row r="545" spans="1:66" ht="16.5" thickBot="1">
      <c r="A545" s="33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</row>
    <row r="546" spans="1:66" ht="16.5">
      <c r="A546" s="40" t="s">
        <v>848</v>
      </c>
      <c r="B546" s="41"/>
      <c r="C546" s="41" t="s">
        <v>849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34"/>
      <c r="AM546" s="34"/>
      <c r="AN546" s="35"/>
      <c r="AO546" s="712"/>
      <c r="AP546" s="712"/>
      <c r="AQ546" s="712"/>
      <c r="AR546" s="712"/>
      <c r="AS546" s="712"/>
      <c r="AT546" s="712"/>
      <c r="AU546" s="712"/>
      <c r="AV546" s="712"/>
      <c r="AW546" s="712"/>
      <c r="AX546" s="712"/>
      <c r="AY546" s="712"/>
      <c r="AZ546" s="712"/>
      <c r="BA546" s="712"/>
      <c r="BB546" s="712"/>
      <c r="BC546" s="712"/>
      <c r="BD546" s="712"/>
      <c r="BE546" s="712"/>
      <c r="BF546" s="712"/>
      <c r="BG546" s="712"/>
      <c r="BH546" s="712"/>
      <c r="BI546" s="712"/>
      <c r="BJ546" s="712"/>
      <c r="BK546" s="712"/>
      <c r="BL546" s="713"/>
    </row>
    <row r="547" spans="1:66" ht="16.5">
      <c r="A547" s="623" t="s">
        <v>850</v>
      </c>
      <c r="B547" s="624"/>
      <c r="C547" s="624" t="s">
        <v>489</v>
      </c>
      <c r="D547" s="624"/>
      <c r="E547" s="624"/>
      <c r="F547" s="624"/>
      <c r="G547" s="624"/>
      <c r="H547" s="624"/>
      <c r="I547" s="624"/>
      <c r="J547" s="624"/>
      <c r="K547" s="624"/>
      <c r="L547" s="624"/>
      <c r="M547" s="624"/>
      <c r="N547" s="624"/>
      <c r="O547" s="624"/>
      <c r="P547" s="624"/>
      <c r="Q547" s="624"/>
      <c r="R547" s="624"/>
      <c r="S547" s="624"/>
      <c r="T547" s="624"/>
      <c r="U547" s="624"/>
      <c r="V547" s="624"/>
      <c r="W547" s="624"/>
      <c r="X547" s="624"/>
      <c r="Y547" s="624"/>
      <c r="Z547" s="624"/>
      <c r="AA547" s="624"/>
      <c r="AB547" s="624"/>
      <c r="AC547" s="624"/>
      <c r="AD547" s="624"/>
      <c r="AE547" s="624"/>
      <c r="AF547" s="624"/>
      <c r="AG547" s="624"/>
      <c r="AH547" s="624"/>
      <c r="AI547" s="624"/>
      <c r="AJ547" s="624"/>
      <c r="AK547" s="624"/>
      <c r="AL547" s="36"/>
      <c r="AM547" s="36"/>
      <c r="AN547" s="240"/>
      <c r="AO547" s="611"/>
      <c r="AP547" s="611"/>
      <c r="AQ547" s="611"/>
      <c r="AR547" s="611"/>
      <c r="AS547" s="611"/>
      <c r="AT547" s="611"/>
      <c r="AU547" s="611"/>
      <c r="AV547" s="611"/>
      <c r="AW547" s="611"/>
      <c r="AX547" s="611"/>
      <c r="AY547" s="611"/>
      <c r="AZ547" s="611"/>
      <c r="BA547" s="611"/>
      <c r="BB547" s="611"/>
      <c r="BC547" s="611"/>
      <c r="BD547" s="611"/>
      <c r="BE547" s="611"/>
      <c r="BF547" s="611"/>
      <c r="BG547" s="611"/>
      <c r="BH547" s="611"/>
      <c r="BI547" s="611"/>
      <c r="BJ547" s="611"/>
      <c r="BK547" s="611"/>
      <c r="BL547" s="714"/>
    </row>
    <row r="548" spans="1:66" ht="17.25" thickBot="1">
      <c r="A548" s="43" t="s">
        <v>851</v>
      </c>
      <c r="B548" s="625"/>
      <c r="C548" s="625" t="s">
        <v>852</v>
      </c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  <c r="Z548" s="625"/>
      <c r="AA548" s="625"/>
      <c r="AB548" s="625"/>
      <c r="AC548" s="625"/>
      <c r="AD548" s="625"/>
      <c r="AE548" s="625"/>
      <c r="AF548" s="625"/>
      <c r="AG548" s="625"/>
      <c r="AH548" s="625"/>
      <c r="AI548" s="625"/>
      <c r="AJ548" s="625"/>
      <c r="AK548" s="625"/>
      <c r="AL548" s="37"/>
      <c r="AM548" s="37"/>
      <c r="AN548" s="38"/>
      <c r="AO548" s="715"/>
      <c r="AP548" s="715"/>
      <c r="AQ548" s="715"/>
      <c r="AR548" s="715"/>
      <c r="AS548" s="715"/>
      <c r="AT548" s="715"/>
      <c r="AU548" s="715"/>
      <c r="AV548" s="715"/>
      <c r="AW548" s="715"/>
      <c r="AX548" s="715"/>
      <c r="AY548" s="715"/>
      <c r="AZ548" s="715"/>
      <c r="BA548" s="715"/>
      <c r="BB548" s="715"/>
      <c r="BC548" s="715"/>
      <c r="BD548" s="715"/>
      <c r="BE548" s="715"/>
      <c r="BF548" s="715"/>
      <c r="BG548" s="715"/>
      <c r="BH548" s="715"/>
      <c r="BI548" s="715"/>
      <c r="BJ548" s="715"/>
      <c r="BK548" s="715"/>
      <c r="BL548" s="716"/>
    </row>
    <row r="549" spans="1:66" ht="16.5" thickBot="1">
      <c r="A549" s="33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</row>
    <row r="550" spans="1:66" ht="17.25" thickBot="1">
      <c r="A550" s="32"/>
      <c r="B550" s="32"/>
      <c r="C550" s="58" t="s">
        <v>602</v>
      </c>
      <c r="D550" s="398"/>
      <c r="E550" s="398"/>
      <c r="F550" s="398"/>
      <c r="G550" s="398"/>
      <c r="H550" s="398"/>
      <c r="I550" s="398"/>
      <c r="J550" s="398"/>
      <c r="K550" s="398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39"/>
      <c r="AM550" s="130"/>
      <c r="AN550" s="130"/>
      <c r="AO550" s="710"/>
      <c r="AP550" s="710"/>
      <c r="AQ550" s="710"/>
      <c r="AR550" s="710"/>
      <c r="AS550" s="710"/>
      <c r="AT550" s="710"/>
      <c r="AU550" s="710"/>
      <c r="AV550" s="710"/>
      <c r="AW550" s="710"/>
      <c r="AX550" s="710"/>
      <c r="AY550" s="710"/>
      <c r="AZ550" s="711"/>
    </row>
    <row r="551" spans="1:66" ht="16.5" thickBot="1">
      <c r="A551" s="1"/>
      <c r="X551" s="3"/>
    </row>
    <row r="552" spans="1:66">
      <c r="A552" s="6"/>
      <c r="B552" s="7"/>
      <c r="C552" s="1210" t="s">
        <v>42</v>
      </c>
      <c r="D552" s="1211"/>
      <c r="E552" s="888"/>
      <c r="F552" s="1218" t="s">
        <v>853</v>
      </c>
      <c r="G552" s="1219"/>
      <c r="H552" s="888"/>
      <c r="I552" s="1218" t="s">
        <v>854</v>
      </c>
      <c r="J552" s="1219"/>
      <c r="K552" s="888"/>
      <c r="L552" s="1218" t="s">
        <v>855</v>
      </c>
      <c r="M552" s="1219"/>
      <c r="N552" s="888"/>
      <c r="O552" s="1218" t="s">
        <v>856</v>
      </c>
      <c r="P552" s="1219"/>
      <c r="Q552" s="888"/>
      <c r="R552" s="1218" t="s">
        <v>857</v>
      </c>
      <c r="S552" s="1219"/>
      <c r="T552" s="888"/>
      <c r="U552" s="1218" t="s">
        <v>858</v>
      </c>
      <c r="V552" s="1219"/>
      <c r="W552" s="888"/>
      <c r="X552" s="1218" t="s">
        <v>859</v>
      </c>
      <c r="Y552" s="1219"/>
      <c r="Z552" s="888"/>
      <c r="AA552" s="1218" t="s">
        <v>860</v>
      </c>
      <c r="AB552" s="1219"/>
      <c r="AC552" s="888"/>
      <c r="AD552" s="1218" t="s">
        <v>861</v>
      </c>
      <c r="AE552" s="1219"/>
      <c r="AF552" s="888"/>
      <c r="AG552" s="888"/>
      <c r="AH552" s="888"/>
      <c r="AI552" s="888"/>
      <c r="AJ552" s="888"/>
      <c r="AK552" s="888"/>
      <c r="AL552" s="889"/>
      <c r="AM552" s="890" t="s">
        <v>9</v>
      </c>
      <c r="AN552" s="891"/>
      <c r="AO552" s="892"/>
      <c r="AP552" s="892"/>
      <c r="AQ552" s="892"/>
      <c r="AR552" s="892"/>
      <c r="AS552" s="892"/>
      <c r="AT552" s="892"/>
      <c r="AU552" s="892"/>
      <c r="AV552" s="892"/>
      <c r="AW552" s="892"/>
      <c r="AX552" s="892"/>
      <c r="AY552" s="892"/>
      <c r="AZ552" s="892"/>
      <c r="BA552" s="1218" t="s">
        <v>859</v>
      </c>
      <c r="BB552" s="1219"/>
      <c r="BC552" s="888"/>
      <c r="BD552" s="1218" t="s">
        <v>860</v>
      </c>
      <c r="BE552" s="1219"/>
      <c r="BF552" s="888"/>
      <c r="BG552" s="1218" t="s">
        <v>861</v>
      </c>
      <c r="BH552" s="1219"/>
      <c r="BI552" s="131"/>
      <c r="BJ552" s="132"/>
      <c r="BK552" s="133" t="s">
        <v>9</v>
      </c>
      <c r="BL552" s="134"/>
      <c r="BM552" s="131"/>
      <c r="BN552" s="131"/>
    </row>
    <row r="553" spans="1:66" ht="133.5" thickBot="1">
      <c r="A553" s="348" t="s">
        <v>606</v>
      </c>
      <c r="B553" s="46"/>
      <c r="C553" s="54" t="s">
        <v>41</v>
      </c>
      <c r="D553" s="57" t="s">
        <v>32</v>
      </c>
      <c r="E553" s="50"/>
      <c r="F553" s="54" t="s">
        <v>15</v>
      </c>
      <c r="G553" s="57" t="s">
        <v>32</v>
      </c>
      <c r="H553" s="50"/>
      <c r="I553" s="54" t="s">
        <v>15</v>
      </c>
      <c r="J553" s="57" t="s">
        <v>32</v>
      </c>
      <c r="K553" s="50"/>
      <c r="L553" s="54" t="s">
        <v>15</v>
      </c>
      <c r="M553" s="57" t="s">
        <v>32</v>
      </c>
      <c r="N553" s="50"/>
      <c r="O553" s="54" t="s">
        <v>15</v>
      </c>
      <c r="P553" s="57" t="s">
        <v>32</v>
      </c>
      <c r="Q553" s="50"/>
      <c r="R553" s="54" t="s">
        <v>15</v>
      </c>
      <c r="S553" s="57" t="s">
        <v>32</v>
      </c>
      <c r="T553" s="50"/>
      <c r="U553" s="54" t="s">
        <v>15</v>
      </c>
      <c r="V553" s="57" t="s">
        <v>32</v>
      </c>
      <c r="W553" s="50"/>
      <c r="X553" s="54" t="s">
        <v>15</v>
      </c>
      <c r="Y553" s="57" t="s">
        <v>32</v>
      </c>
      <c r="Z553" s="466"/>
      <c r="AA553" s="54" t="s">
        <v>15</v>
      </c>
      <c r="AB553" s="57" t="s">
        <v>32</v>
      </c>
      <c r="AC553" s="50"/>
      <c r="AD553" s="54" t="s">
        <v>15</v>
      </c>
      <c r="AE553" s="57" t="s">
        <v>32</v>
      </c>
      <c r="AF553" s="50"/>
      <c r="AG553" s="50"/>
      <c r="AH553" s="50"/>
      <c r="AI553" s="50"/>
      <c r="AJ553" s="50"/>
      <c r="AK553" s="50"/>
      <c r="AL553" s="54" t="s">
        <v>15</v>
      </c>
      <c r="AM553" s="56" t="s">
        <v>32</v>
      </c>
      <c r="AN553" s="71" t="s">
        <v>9</v>
      </c>
      <c r="BA553" s="630" t="s">
        <v>15</v>
      </c>
      <c r="BB553" s="632" t="s">
        <v>32</v>
      </c>
      <c r="BC553" s="627"/>
      <c r="BD553" s="630" t="s">
        <v>15</v>
      </c>
      <c r="BE553" s="632" t="s">
        <v>32</v>
      </c>
      <c r="BF553" s="50"/>
      <c r="BG553" s="54" t="s">
        <v>15</v>
      </c>
      <c r="BH553" s="57" t="s">
        <v>32</v>
      </c>
      <c r="BI553" s="50"/>
      <c r="BJ553" s="54" t="s">
        <v>15</v>
      </c>
      <c r="BK553" s="56" t="s">
        <v>32</v>
      </c>
      <c r="BL553" s="71" t="s">
        <v>9</v>
      </c>
      <c r="BM553" s="50"/>
      <c r="BN553" s="50"/>
    </row>
    <row r="554" spans="1:66" ht="16.5" thickBot="1">
      <c r="A554" s="20"/>
      <c r="E554" s="4"/>
      <c r="H554" s="4"/>
      <c r="K554" s="4"/>
      <c r="N554" s="4"/>
      <c r="Q554" s="4"/>
      <c r="T554" s="4"/>
      <c r="W554" s="4"/>
      <c r="X554" s="3"/>
      <c r="AC554" s="4"/>
      <c r="AF554" s="4"/>
      <c r="AG554" s="4"/>
      <c r="AH554" s="4"/>
      <c r="AI554" s="4"/>
      <c r="AJ554" s="4"/>
      <c r="AK554" s="4"/>
      <c r="BF554" s="4"/>
      <c r="BI554" s="4"/>
      <c r="BM554" s="4"/>
      <c r="BN554" s="4"/>
    </row>
    <row r="555" spans="1:66">
      <c r="A555" s="1147" t="s">
        <v>375</v>
      </c>
      <c r="B555" s="84" t="s">
        <v>19</v>
      </c>
      <c r="C555" s="254">
        <v>0</v>
      </c>
      <c r="D555" s="255"/>
      <c r="E555" s="24"/>
      <c r="F555" s="254">
        <v>0</v>
      </c>
      <c r="G555" s="256"/>
      <c r="H555" s="24"/>
      <c r="I555" s="254">
        <v>0</v>
      </c>
      <c r="J555" s="256"/>
      <c r="K555" s="24"/>
      <c r="L555" s="254">
        <v>0</v>
      </c>
      <c r="M555" s="256"/>
      <c r="N555" s="24"/>
      <c r="O555" s="254">
        <v>0</v>
      </c>
      <c r="P555" s="256"/>
      <c r="Q555" s="24"/>
      <c r="R555" s="254">
        <v>0</v>
      </c>
      <c r="S555" s="256"/>
      <c r="T555" s="24"/>
      <c r="U555" s="254">
        <v>3</v>
      </c>
      <c r="V555" s="256"/>
      <c r="W555" s="24"/>
      <c r="X555" s="254">
        <v>5</v>
      </c>
      <c r="Y555" s="256"/>
      <c r="Z555" s="133"/>
      <c r="AA555" s="254">
        <v>0</v>
      </c>
      <c r="AB555" s="256"/>
      <c r="AC555" s="24"/>
      <c r="AD555" s="254">
        <v>0</v>
      </c>
      <c r="AE555" s="256"/>
      <c r="AF555" s="24"/>
      <c r="AG555" s="24"/>
      <c r="AH555" s="24"/>
      <c r="AI555" s="24"/>
      <c r="AJ555" s="24"/>
      <c r="AK555" s="24"/>
      <c r="AL555" s="254">
        <f>SUM(C555,F555,I555,L555,O555,R555,U555,X555,AA555,AD555)</f>
        <v>8</v>
      </c>
      <c r="AM555" s="255">
        <f>SUM(D555,G555,J555,M555,P555,S555,V555,Y555,AB555,AE555)</f>
        <v>0</v>
      </c>
      <c r="AN555" s="256">
        <f>SUM(AL555:AM555)</f>
        <v>8</v>
      </c>
      <c r="BA555" s="254">
        <v>5</v>
      </c>
      <c r="BB555" s="256"/>
      <c r="BC555" s="618"/>
      <c r="BD555" s="254">
        <v>0</v>
      </c>
      <c r="BE555" s="256"/>
      <c r="BF555" s="24"/>
      <c r="BG555" s="254">
        <v>0</v>
      </c>
      <c r="BH555" s="256"/>
      <c r="BI555" s="24"/>
      <c r="BJ555" s="254">
        <f t="shared" ref="BJ555:BK557" si="328">SUM(AF555,AI555,AL555,AO555,AR555,AU555,AX555,BA555,BD555,BG555)</f>
        <v>13</v>
      </c>
      <c r="BK555" s="255">
        <f t="shared" si="328"/>
        <v>0</v>
      </c>
      <c r="BL555" s="256">
        <f>SUM(BJ555:BK555)</f>
        <v>13</v>
      </c>
      <c r="BM555" s="24"/>
      <c r="BN555" s="24"/>
    </row>
    <row r="556" spans="1:66">
      <c r="A556" s="1148"/>
      <c r="B556" s="85" t="s">
        <v>21</v>
      </c>
      <c r="C556" s="257">
        <v>0</v>
      </c>
      <c r="D556" s="15"/>
      <c r="E556" s="24"/>
      <c r="F556" s="257">
        <v>0</v>
      </c>
      <c r="G556" s="258"/>
      <c r="H556" s="24"/>
      <c r="I556" s="257">
        <v>0</v>
      </c>
      <c r="J556" s="258"/>
      <c r="K556" s="24"/>
      <c r="L556" s="257">
        <v>0</v>
      </c>
      <c r="M556" s="258"/>
      <c r="N556" s="24"/>
      <c r="O556" s="257">
        <v>0</v>
      </c>
      <c r="P556" s="258"/>
      <c r="Q556" s="24"/>
      <c r="R556" s="257">
        <v>0</v>
      </c>
      <c r="S556" s="258"/>
      <c r="T556" s="24"/>
      <c r="U556" s="257">
        <v>3</v>
      </c>
      <c r="V556" s="258"/>
      <c r="W556" s="24"/>
      <c r="X556" s="257">
        <v>4</v>
      </c>
      <c r="Y556" s="258"/>
      <c r="Z556" s="395"/>
      <c r="AA556" s="257">
        <v>0</v>
      </c>
      <c r="AB556" s="258"/>
      <c r="AC556" s="24"/>
      <c r="AD556" s="257">
        <v>0</v>
      </c>
      <c r="AE556" s="258"/>
      <c r="AF556" s="24"/>
      <c r="AG556" s="24"/>
      <c r="AH556" s="24"/>
      <c r="AI556" s="24"/>
      <c r="AJ556" s="24"/>
      <c r="AK556" s="24"/>
      <c r="AL556" s="257">
        <f t="shared" ref="AL556:AM557" si="329">SUM(C556,F556,I556,L556,O556,R556,U556,X556,AA556,AD556)</f>
        <v>7</v>
      </c>
      <c r="AM556" s="15">
        <f t="shared" si="329"/>
        <v>0</v>
      </c>
      <c r="AN556" s="258">
        <f t="shared" ref="AN556:AN557" si="330">SUM(AL556:AM556)</f>
        <v>7</v>
      </c>
      <c r="BA556" s="257">
        <v>4</v>
      </c>
      <c r="BB556" s="258"/>
      <c r="BC556" s="618"/>
      <c r="BD556" s="257">
        <v>0</v>
      </c>
      <c r="BE556" s="258"/>
      <c r="BF556" s="24"/>
      <c r="BG556" s="257">
        <v>0</v>
      </c>
      <c r="BH556" s="258"/>
      <c r="BI556" s="24"/>
      <c r="BJ556" s="257">
        <f t="shared" si="328"/>
        <v>11</v>
      </c>
      <c r="BK556" s="15">
        <f t="shared" si="328"/>
        <v>0</v>
      </c>
      <c r="BL556" s="258">
        <f t="shared" ref="BL556:BL557" si="331">SUM(BJ556:BK556)</f>
        <v>11</v>
      </c>
      <c r="BM556" s="24"/>
      <c r="BN556" s="24"/>
    </row>
    <row r="557" spans="1:66" ht="16.5" thickBot="1">
      <c r="A557" s="1149"/>
      <c r="B557" s="86" t="s">
        <v>22</v>
      </c>
      <c r="C557" s="259">
        <v>0</v>
      </c>
      <c r="D557" s="260"/>
      <c r="E557" s="24"/>
      <c r="F557" s="259">
        <v>0</v>
      </c>
      <c r="G557" s="261"/>
      <c r="H557" s="24"/>
      <c r="I557" s="259">
        <v>0</v>
      </c>
      <c r="J557" s="261"/>
      <c r="K557" s="24"/>
      <c r="L557" s="259">
        <v>0</v>
      </c>
      <c r="M557" s="261"/>
      <c r="N557" s="24"/>
      <c r="O557" s="259">
        <v>0</v>
      </c>
      <c r="P557" s="261"/>
      <c r="Q557" s="24"/>
      <c r="R557" s="259">
        <v>0</v>
      </c>
      <c r="S557" s="261"/>
      <c r="T557" s="24"/>
      <c r="U557" s="259">
        <v>0</v>
      </c>
      <c r="V557" s="261"/>
      <c r="W557" s="24"/>
      <c r="X557" s="259">
        <v>0</v>
      </c>
      <c r="Y557" s="261"/>
      <c r="Z557" s="396"/>
      <c r="AA557" s="259">
        <v>0</v>
      </c>
      <c r="AB557" s="261"/>
      <c r="AC557" s="24"/>
      <c r="AD557" s="259">
        <v>0</v>
      </c>
      <c r="AE557" s="261"/>
      <c r="AF557" s="24"/>
      <c r="AG557" s="24"/>
      <c r="AH557" s="24"/>
      <c r="AI557" s="24"/>
      <c r="AJ557" s="24"/>
      <c r="AK557" s="24"/>
      <c r="AL557" s="259">
        <f t="shared" si="329"/>
        <v>0</v>
      </c>
      <c r="AM557" s="260">
        <f t="shared" si="329"/>
        <v>0</v>
      </c>
      <c r="AN557" s="261">
        <f t="shared" si="330"/>
        <v>0</v>
      </c>
      <c r="BA557" s="259">
        <v>0</v>
      </c>
      <c r="BB557" s="261"/>
      <c r="BC557" s="618"/>
      <c r="BD557" s="259">
        <v>0</v>
      </c>
      <c r="BE557" s="261"/>
      <c r="BF557" s="24"/>
      <c r="BG557" s="259">
        <v>0</v>
      </c>
      <c r="BH557" s="261"/>
      <c r="BI557" s="24"/>
      <c r="BJ557" s="259">
        <f t="shared" si="328"/>
        <v>0</v>
      </c>
      <c r="BK557" s="260">
        <f t="shared" si="328"/>
        <v>0</v>
      </c>
      <c r="BL557" s="261">
        <f t="shared" si="331"/>
        <v>0</v>
      </c>
      <c r="BM557" s="24"/>
      <c r="BN557" s="24"/>
    </row>
    <row r="558" spans="1:66" ht="16.5" thickBot="1">
      <c r="A558" s="349"/>
      <c r="C558" s="2"/>
      <c r="D558" s="2"/>
      <c r="E558" s="24"/>
      <c r="F558" s="2"/>
      <c r="G558" s="2"/>
      <c r="H558" s="24"/>
      <c r="I558" s="2"/>
      <c r="J558" s="2"/>
      <c r="K558" s="24"/>
      <c r="L558" s="2"/>
      <c r="M558" s="2"/>
      <c r="N558" s="24"/>
      <c r="O558" s="2"/>
      <c r="P558" s="2"/>
      <c r="Q558" s="24"/>
      <c r="R558" s="2"/>
      <c r="S558" s="2"/>
      <c r="T558" s="24"/>
      <c r="U558" s="2"/>
      <c r="V558" s="2"/>
      <c r="W558" s="24"/>
      <c r="Y558" s="2"/>
      <c r="Z558" s="2"/>
      <c r="AA558" s="2"/>
      <c r="AB558" s="2"/>
      <c r="AC558" s="24"/>
      <c r="AD558" s="2"/>
      <c r="AE558" s="2"/>
      <c r="AF558" s="24"/>
      <c r="AG558" s="24"/>
      <c r="AH558" s="24"/>
      <c r="AI558" s="24"/>
      <c r="AJ558" s="24"/>
      <c r="AK558" s="24"/>
      <c r="AL558" s="2"/>
      <c r="AM558" s="467"/>
      <c r="AN558" s="2"/>
      <c r="BA558" s="2"/>
      <c r="BB558" s="2"/>
      <c r="BC558" s="2"/>
      <c r="BD558" s="2"/>
      <c r="BE558" s="2"/>
      <c r="BF558" s="24"/>
      <c r="BG558" s="2"/>
      <c r="BH558" s="2"/>
      <c r="BI558" s="24"/>
      <c r="BJ558" s="2"/>
      <c r="BK558" s="721"/>
      <c r="BL558" s="721"/>
      <c r="BM558" s="24"/>
      <c r="BN558" s="24"/>
    </row>
    <row r="559" spans="1:66">
      <c r="A559" s="1150" t="s">
        <v>619</v>
      </c>
      <c r="B559" s="84" t="s">
        <v>19</v>
      </c>
      <c r="C559" s="254">
        <v>3</v>
      </c>
      <c r="D559" s="255"/>
      <c r="E559" s="24"/>
      <c r="F559" s="254">
        <v>10</v>
      </c>
      <c r="G559" s="256"/>
      <c r="H559" s="24"/>
      <c r="I559" s="254">
        <v>0</v>
      </c>
      <c r="J559" s="256"/>
      <c r="K559" s="24"/>
      <c r="L559" s="254">
        <v>0</v>
      </c>
      <c r="M559" s="256"/>
      <c r="N559" s="24"/>
      <c r="O559" s="254">
        <v>0</v>
      </c>
      <c r="P559" s="256"/>
      <c r="Q559" s="24"/>
      <c r="R559" s="254">
        <v>0</v>
      </c>
      <c r="S559" s="256"/>
      <c r="T559" s="24"/>
      <c r="U559" s="254">
        <v>0</v>
      </c>
      <c r="V559" s="256"/>
      <c r="W559" s="24"/>
      <c r="X559" s="254">
        <v>0</v>
      </c>
      <c r="Y559" s="256"/>
      <c r="Z559" s="133"/>
      <c r="AA559" s="254">
        <v>0</v>
      </c>
      <c r="AB559" s="256"/>
      <c r="AC559" s="24"/>
      <c r="AD559" s="254">
        <v>0</v>
      </c>
      <c r="AE559" s="256"/>
      <c r="AF559" s="24"/>
      <c r="AG559" s="24"/>
      <c r="AH559" s="24"/>
      <c r="AI559" s="24"/>
      <c r="AJ559" s="24"/>
      <c r="AK559" s="24"/>
      <c r="AL559" s="254">
        <f>SUM(C559,F559,I559,L559,O559,R559,U559,X559,AA559,AD559)</f>
        <v>13</v>
      </c>
      <c r="AM559" s="255">
        <f t="shared" ref="AM559:AM565" si="332">SUM(D559,G559,J559,M559,P559,S559,V559,Y559,AB559,AE559)</f>
        <v>0</v>
      </c>
      <c r="AN559" s="256">
        <f t="shared" ref="AN559:AN561" si="333">SUM(AL559:AM559)</f>
        <v>13</v>
      </c>
      <c r="BA559" s="254">
        <v>0</v>
      </c>
      <c r="BB559" s="256"/>
      <c r="BC559" s="618"/>
      <c r="BD559" s="254">
        <v>0</v>
      </c>
      <c r="BE559" s="256"/>
      <c r="BF559" s="24"/>
      <c r="BG559" s="254">
        <v>0</v>
      </c>
      <c r="BH559" s="256"/>
      <c r="BI559" s="24"/>
      <c r="BJ559" s="254">
        <f t="shared" ref="BJ559:BK561" si="334">SUM(AF559,AI559,AL559,AO559,AR559,AU559,AX559,BA559,BD559,BG559)</f>
        <v>13</v>
      </c>
      <c r="BK559" s="255">
        <f t="shared" si="334"/>
        <v>0</v>
      </c>
      <c r="BL559" s="256">
        <f t="shared" ref="BL559:BL561" si="335">SUM(BJ559:BK559)</f>
        <v>13</v>
      </c>
      <c r="BM559" s="24"/>
      <c r="BN559" s="24"/>
    </row>
    <row r="560" spans="1:66">
      <c r="A560" s="1151"/>
      <c r="B560" s="85" t="s">
        <v>21</v>
      </c>
      <c r="C560" s="257">
        <v>3</v>
      </c>
      <c r="D560" s="15"/>
      <c r="E560" s="24"/>
      <c r="F560" s="257">
        <v>7</v>
      </c>
      <c r="G560" s="258"/>
      <c r="H560" s="24"/>
      <c r="I560" s="257">
        <v>0</v>
      </c>
      <c r="J560" s="258"/>
      <c r="K560" s="24"/>
      <c r="L560" s="257">
        <v>0</v>
      </c>
      <c r="M560" s="258"/>
      <c r="N560" s="24"/>
      <c r="O560" s="257">
        <v>0</v>
      </c>
      <c r="P560" s="258"/>
      <c r="Q560" s="24"/>
      <c r="R560" s="257">
        <v>0</v>
      </c>
      <c r="S560" s="258"/>
      <c r="T560" s="24"/>
      <c r="U560" s="257">
        <v>0</v>
      </c>
      <c r="V560" s="258"/>
      <c r="W560" s="24"/>
      <c r="X560" s="257">
        <v>0</v>
      </c>
      <c r="Y560" s="258"/>
      <c r="Z560" s="395"/>
      <c r="AA560" s="257">
        <v>0</v>
      </c>
      <c r="AB560" s="258"/>
      <c r="AC560" s="24"/>
      <c r="AD560" s="257">
        <v>0</v>
      </c>
      <c r="AE560" s="258"/>
      <c r="AF560" s="24"/>
      <c r="AG560" s="24"/>
      <c r="AH560" s="24"/>
      <c r="AI560" s="24"/>
      <c r="AJ560" s="24"/>
      <c r="AK560" s="24"/>
      <c r="AL560" s="257">
        <f t="shared" ref="AL560:AL561" si="336">SUM(C560,F560,I560,L560,O560,R560,U560,X560,AA560,AD560)</f>
        <v>10</v>
      </c>
      <c r="AM560" s="15">
        <f t="shared" si="332"/>
        <v>0</v>
      </c>
      <c r="AN560" s="258">
        <f t="shared" si="333"/>
        <v>10</v>
      </c>
      <c r="BA560" s="257">
        <v>0</v>
      </c>
      <c r="BB560" s="258"/>
      <c r="BC560" s="618"/>
      <c r="BD560" s="257">
        <v>0</v>
      </c>
      <c r="BE560" s="258"/>
      <c r="BF560" s="24"/>
      <c r="BG560" s="257">
        <v>0</v>
      </c>
      <c r="BH560" s="258"/>
      <c r="BI560" s="24"/>
      <c r="BJ560" s="257">
        <f t="shared" si="334"/>
        <v>10</v>
      </c>
      <c r="BK560" s="15">
        <f t="shared" si="334"/>
        <v>0</v>
      </c>
      <c r="BL560" s="258">
        <f t="shared" si="335"/>
        <v>10</v>
      </c>
      <c r="BM560" s="24"/>
      <c r="BN560" s="24"/>
    </row>
    <row r="561" spans="1:66" ht="16.5" thickBot="1">
      <c r="A561" s="1152"/>
      <c r="B561" s="86" t="s">
        <v>22</v>
      </c>
      <c r="C561" s="259">
        <v>0</v>
      </c>
      <c r="D561" s="260"/>
      <c r="E561" s="24"/>
      <c r="F561" s="259">
        <v>0</v>
      </c>
      <c r="G561" s="261"/>
      <c r="H561" s="24"/>
      <c r="I561" s="259">
        <v>0</v>
      </c>
      <c r="J561" s="261"/>
      <c r="K561" s="24"/>
      <c r="L561" s="259">
        <v>0</v>
      </c>
      <c r="M561" s="261"/>
      <c r="N561" s="24"/>
      <c r="O561" s="259">
        <v>0</v>
      </c>
      <c r="P561" s="261"/>
      <c r="Q561" s="24"/>
      <c r="R561" s="259">
        <v>0</v>
      </c>
      <c r="S561" s="261"/>
      <c r="T561" s="24"/>
      <c r="U561" s="259">
        <v>0</v>
      </c>
      <c r="V561" s="261"/>
      <c r="W561" s="24"/>
      <c r="X561" s="259">
        <v>0</v>
      </c>
      <c r="Y561" s="261"/>
      <c r="Z561" s="396"/>
      <c r="AA561" s="259">
        <v>0</v>
      </c>
      <c r="AB561" s="261"/>
      <c r="AC561" s="24"/>
      <c r="AD561" s="259">
        <v>0</v>
      </c>
      <c r="AE561" s="261"/>
      <c r="AF561" s="24"/>
      <c r="AG561" s="24"/>
      <c r="AH561" s="24"/>
      <c r="AI561" s="24"/>
      <c r="AJ561" s="24"/>
      <c r="AK561" s="24"/>
      <c r="AL561" s="259">
        <f t="shared" si="336"/>
        <v>0</v>
      </c>
      <c r="AM561" s="260">
        <f t="shared" si="332"/>
        <v>0</v>
      </c>
      <c r="AN561" s="261">
        <f t="shared" si="333"/>
        <v>0</v>
      </c>
      <c r="BA561" s="259">
        <v>0</v>
      </c>
      <c r="BB561" s="261"/>
      <c r="BC561" s="618"/>
      <c r="BD561" s="259">
        <v>0</v>
      </c>
      <c r="BE561" s="261"/>
      <c r="BF561" s="24"/>
      <c r="BG561" s="259">
        <v>0</v>
      </c>
      <c r="BH561" s="261"/>
      <c r="BI561" s="24"/>
      <c r="BJ561" s="259">
        <f t="shared" si="334"/>
        <v>0</v>
      </c>
      <c r="BK561" s="260">
        <f t="shared" si="334"/>
        <v>0</v>
      </c>
      <c r="BL561" s="261">
        <f t="shared" si="335"/>
        <v>0</v>
      </c>
      <c r="BM561" s="24"/>
      <c r="BN561" s="24"/>
    </row>
    <row r="562" spans="1:66" ht="16.5" thickBot="1">
      <c r="A562" s="349"/>
      <c r="C562" s="2"/>
      <c r="D562" s="2"/>
      <c r="E562" s="24"/>
      <c r="F562" s="2"/>
      <c r="G562" s="2"/>
      <c r="H562" s="24"/>
      <c r="I562" s="2"/>
      <c r="J562" s="2"/>
      <c r="K562" s="24"/>
      <c r="L562" s="2"/>
      <c r="M562" s="2"/>
      <c r="N562" s="24"/>
      <c r="O562" s="2"/>
      <c r="P562" s="2"/>
      <c r="Q562" s="24"/>
      <c r="R562" s="2"/>
      <c r="S562" s="2"/>
      <c r="T562" s="24"/>
      <c r="U562" s="2"/>
      <c r="V562" s="2"/>
      <c r="W562" s="24"/>
      <c r="Y562" s="2"/>
      <c r="Z562" s="2"/>
      <c r="AA562" s="2"/>
      <c r="AB562" s="2"/>
      <c r="AC562" s="24"/>
      <c r="AD562" s="2"/>
      <c r="AE562" s="2"/>
      <c r="AF562" s="24"/>
      <c r="AG562" s="24"/>
      <c r="AH562" s="24"/>
      <c r="AI562" s="24"/>
      <c r="AJ562" s="24"/>
      <c r="AK562" s="24"/>
      <c r="AL562" s="2"/>
      <c r="AM562" s="467"/>
      <c r="AN562" s="2"/>
      <c r="BA562" s="2"/>
      <c r="BB562" s="2"/>
      <c r="BC562" s="2"/>
      <c r="BD562" s="2"/>
      <c r="BE562" s="2"/>
      <c r="BF562" s="24"/>
      <c r="BG562" s="2"/>
      <c r="BH562" s="2"/>
      <c r="BI562" s="24"/>
      <c r="BJ562" s="2"/>
      <c r="BK562" s="721"/>
      <c r="BL562" s="721"/>
      <c r="BM562" s="24"/>
      <c r="BN562" s="24"/>
    </row>
    <row r="563" spans="1:66">
      <c r="A563" s="1150" t="s">
        <v>620</v>
      </c>
      <c r="B563" s="84" t="s">
        <v>19</v>
      </c>
      <c r="C563" s="254">
        <v>0</v>
      </c>
      <c r="D563" s="255"/>
      <c r="E563" s="24"/>
      <c r="F563" s="254">
        <v>0</v>
      </c>
      <c r="G563" s="256"/>
      <c r="H563" s="24"/>
      <c r="I563" s="254">
        <v>5</v>
      </c>
      <c r="J563" s="256"/>
      <c r="K563" s="24"/>
      <c r="L563" s="254">
        <v>4</v>
      </c>
      <c r="M563" s="256"/>
      <c r="N563" s="24"/>
      <c r="O563" s="254">
        <v>0</v>
      </c>
      <c r="P563" s="256"/>
      <c r="Q563" s="24"/>
      <c r="R563" s="254">
        <v>0</v>
      </c>
      <c r="S563" s="256"/>
      <c r="T563" s="24"/>
      <c r="U563" s="254">
        <v>0</v>
      </c>
      <c r="V563" s="256"/>
      <c r="W563" s="24"/>
      <c r="X563" s="254">
        <v>0</v>
      </c>
      <c r="Y563" s="256"/>
      <c r="Z563" s="133"/>
      <c r="AA563" s="254">
        <v>0</v>
      </c>
      <c r="AB563" s="256"/>
      <c r="AC563" s="24"/>
      <c r="AD563" s="254">
        <v>0</v>
      </c>
      <c r="AE563" s="256"/>
      <c r="AF563" s="24"/>
      <c r="AG563" s="24"/>
      <c r="AH563" s="24"/>
      <c r="AI563" s="24"/>
      <c r="AJ563" s="24"/>
      <c r="AK563" s="24"/>
      <c r="AL563" s="254">
        <f>SUM(C563,F563,I563,L563,O563,R563,U563,X563,AA563,AD563)</f>
        <v>9</v>
      </c>
      <c r="AM563" s="255">
        <f t="shared" si="332"/>
        <v>0</v>
      </c>
      <c r="AN563" s="256">
        <f t="shared" ref="AN563:AN565" si="337">SUM(AL563:AM563)</f>
        <v>9</v>
      </c>
      <c r="BA563" s="254">
        <v>0</v>
      </c>
      <c r="BB563" s="256"/>
      <c r="BC563" s="618"/>
      <c r="BD563" s="254">
        <v>0</v>
      </c>
      <c r="BE563" s="256"/>
      <c r="BF563" s="24"/>
      <c r="BG563" s="254">
        <v>0</v>
      </c>
      <c r="BH563" s="256"/>
      <c r="BI563" s="24"/>
      <c r="BJ563" s="254">
        <f t="shared" ref="BJ563:BK565" si="338">SUM(AF563,AI563,AL563,AO563,AR563,AU563,AX563,BA563,BD563,BG563)</f>
        <v>9</v>
      </c>
      <c r="BK563" s="255">
        <f t="shared" si="338"/>
        <v>0</v>
      </c>
      <c r="BL563" s="256">
        <f t="shared" ref="BL563:BL565" si="339">SUM(BJ563:BK563)</f>
        <v>9</v>
      </c>
      <c r="BM563" s="24"/>
      <c r="BN563" s="24"/>
    </row>
    <row r="564" spans="1:66">
      <c r="A564" s="1151"/>
      <c r="B564" s="85" t="s">
        <v>21</v>
      </c>
      <c r="C564" s="257">
        <v>0</v>
      </c>
      <c r="D564" s="15"/>
      <c r="E564" s="24"/>
      <c r="F564" s="257">
        <v>0</v>
      </c>
      <c r="G564" s="258"/>
      <c r="H564" s="24"/>
      <c r="I564" s="257">
        <v>4</v>
      </c>
      <c r="J564" s="258"/>
      <c r="K564" s="24"/>
      <c r="L564" s="257">
        <v>3</v>
      </c>
      <c r="M564" s="258"/>
      <c r="N564" s="24"/>
      <c r="O564" s="257">
        <v>0</v>
      </c>
      <c r="P564" s="258"/>
      <c r="Q564" s="24"/>
      <c r="R564" s="257">
        <v>0</v>
      </c>
      <c r="S564" s="258"/>
      <c r="T564" s="24"/>
      <c r="U564" s="257">
        <v>0</v>
      </c>
      <c r="V564" s="258"/>
      <c r="W564" s="24"/>
      <c r="X564" s="257">
        <v>0</v>
      </c>
      <c r="Y564" s="258"/>
      <c r="Z564" s="395"/>
      <c r="AA564" s="257">
        <v>0</v>
      </c>
      <c r="AB564" s="258"/>
      <c r="AC564" s="24"/>
      <c r="AD564" s="257">
        <v>0</v>
      </c>
      <c r="AE564" s="258"/>
      <c r="AF564" s="24"/>
      <c r="AG564" s="24"/>
      <c r="AH564" s="24"/>
      <c r="AI564" s="24"/>
      <c r="AJ564" s="24"/>
      <c r="AK564" s="24"/>
      <c r="AL564" s="257">
        <f t="shared" ref="AL564:AL565" si="340">SUM(C564,F564,I564,L564,O564,R564,U564,X564,AA564,AD564)</f>
        <v>7</v>
      </c>
      <c r="AM564" s="15">
        <f t="shared" si="332"/>
        <v>0</v>
      </c>
      <c r="AN564" s="258">
        <f t="shared" si="337"/>
        <v>7</v>
      </c>
      <c r="BA564" s="257">
        <v>0</v>
      </c>
      <c r="BB564" s="258"/>
      <c r="BC564" s="618"/>
      <c r="BD564" s="257">
        <v>0</v>
      </c>
      <c r="BE564" s="258"/>
      <c r="BF564" s="24"/>
      <c r="BG564" s="257">
        <v>0</v>
      </c>
      <c r="BH564" s="258"/>
      <c r="BI564" s="24"/>
      <c r="BJ564" s="257">
        <f t="shared" si="338"/>
        <v>7</v>
      </c>
      <c r="BK564" s="15">
        <f t="shared" si="338"/>
        <v>0</v>
      </c>
      <c r="BL564" s="258">
        <f t="shared" si="339"/>
        <v>7</v>
      </c>
      <c r="BM564" s="24"/>
      <c r="BN564" s="24"/>
    </row>
    <row r="565" spans="1:66" ht="16.5" thickBot="1">
      <c r="A565" s="1152"/>
      <c r="B565" s="86" t="s">
        <v>22</v>
      </c>
      <c r="C565" s="259">
        <v>0</v>
      </c>
      <c r="D565" s="260"/>
      <c r="E565" s="24"/>
      <c r="F565" s="259">
        <v>0</v>
      </c>
      <c r="G565" s="261"/>
      <c r="H565" s="24"/>
      <c r="I565" s="259">
        <v>0</v>
      </c>
      <c r="J565" s="261"/>
      <c r="K565" s="24"/>
      <c r="L565" s="259">
        <v>0</v>
      </c>
      <c r="M565" s="261"/>
      <c r="N565" s="24"/>
      <c r="O565" s="259">
        <v>0</v>
      </c>
      <c r="P565" s="261"/>
      <c r="Q565" s="24"/>
      <c r="R565" s="259">
        <v>0</v>
      </c>
      <c r="S565" s="261"/>
      <c r="T565" s="24"/>
      <c r="U565" s="259">
        <v>0</v>
      </c>
      <c r="V565" s="261"/>
      <c r="W565" s="24"/>
      <c r="X565" s="259">
        <v>0</v>
      </c>
      <c r="Y565" s="261"/>
      <c r="Z565" s="396"/>
      <c r="AA565" s="259">
        <v>0</v>
      </c>
      <c r="AB565" s="261"/>
      <c r="AC565" s="24"/>
      <c r="AD565" s="259">
        <v>0</v>
      </c>
      <c r="AE565" s="261"/>
      <c r="AF565" s="24"/>
      <c r="AG565" s="24"/>
      <c r="AH565" s="24"/>
      <c r="AI565" s="24"/>
      <c r="AJ565" s="24"/>
      <c r="AK565" s="24"/>
      <c r="AL565" s="259">
        <f t="shared" si="340"/>
        <v>0</v>
      </c>
      <c r="AM565" s="260">
        <f t="shared" si="332"/>
        <v>0</v>
      </c>
      <c r="AN565" s="261">
        <f t="shared" si="337"/>
        <v>0</v>
      </c>
      <c r="BA565" s="259">
        <v>0</v>
      </c>
      <c r="BB565" s="261"/>
      <c r="BC565" s="618"/>
      <c r="BD565" s="259">
        <v>0</v>
      </c>
      <c r="BE565" s="261"/>
      <c r="BF565" s="24"/>
      <c r="BG565" s="259">
        <v>0</v>
      </c>
      <c r="BH565" s="261"/>
      <c r="BI565" s="24"/>
      <c r="BJ565" s="259">
        <f t="shared" si="338"/>
        <v>0</v>
      </c>
      <c r="BK565" s="260">
        <f t="shared" si="338"/>
        <v>0</v>
      </c>
      <c r="BL565" s="261">
        <f t="shared" si="339"/>
        <v>0</v>
      </c>
      <c r="BM565" s="24"/>
      <c r="BN565" s="24"/>
    </row>
    <row r="566" spans="1:66" ht="16.5" thickBot="1">
      <c r="A566" s="349"/>
      <c r="C566" s="2"/>
      <c r="D566" s="2"/>
      <c r="E566" s="24"/>
      <c r="F566" s="2"/>
      <c r="G566" s="2"/>
      <c r="H566" s="24"/>
      <c r="I566" s="2"/>
      <c r="J566" s="2"/>
      <c r="K566" s="24"/>
      <c r="L566" s="2"/>
      <c r="M566" s="2"/>
      <c r="N566" s="24"/>
      <c r="O566" s="2"/>
      <c r="P566" s="2"/>
      <c r="Q566" s="24"/>
      <c r="R566" s="2"/>
      <c r="S566" s="2"/>
      <c r="T566" s="24"/>
      <c r="U566" s="2"/>
      <c r="V566" s="2"/>
      <c r="W566" s="24"/>
      <c r="Y566" s="2"/>
      <c r="Z566" s="2"/>
      <c r="AA566" s="2"/>
      <c r="AB566" s="2"/>
      <c r="AC566" s="24"/>
      <c r="AD566" s="2"/>
      <c r="AE566" s="2"/>
      <c r="AF566" s="24"/>
      <c r="AG566" s="24"/>
      <c r="AH566" s="24"/>
      <c r="AI566" s="24"/>
      <c r="AJ566" s="24"/>
      <c r="AK566" s="24"/>
      <c r="AL566" s="2"/>
      <c r="AM566" s="467"/>
      <c r="AN566" s="2"/>
      <c r="BA566" s="2"/>
      <c r="BB566" s="2"/>
      <c r="BC566" s="2"/>
      <c r="BD566" s="2"/>
      <c r="BE566" s="2"/>
      <c r="BF566" s="24"/>
      <c r="BG566" s="2"/>
      <c r="BH566" s="2"/>
      <c r="BI566" s="24"/>
      <c r="BJ566" s="2"/>
      <c r="BK566" s="721"/>
      <c r="BL566" s="721"/>
      <c r="BM566" s="24"/>
      <c r="BN566" s="24"/>
    </row>
    <row r="567" spans="1:66">
      <c r="A567" s="1150" t="s">
        <v>376</v>
      </c>
      <c r="B567" s="84" t="s">
        <v>19</v>
      </c>
      <c r="C567" s="254">
        <v>0</v>
      </c>
      <c r="D567" s="255"/>
      <c r="E567" s="24"/>
      <c r="F567" s="254">
        <v>0</v>
      </c>
      <c r="G567" s="256"/>
      <c r="H567" s="24"/>
      <c r="I567" s="254">
        <v>0</v>
      </c>
      <c r="J567" s="256"/>
      <c r="K567" s="24"/>
      <c r="L567" s="254">
        <v>0</v>
      </c>
      <c r="M567" s="256"/>
      <c r="N567" s="24"/>
      <c r="O567" s="254">
        <v>3</v>
      </c>
      <c r="P567" s="256"/>
      <c r="Q567" s="24"/>
      <c r="R567" s="254">
        <v>3</v>
      </c>
      <c r="S567" s="256"/>
      <c r="T567" s="24"/>
      <c r="U567" s="254">
        <v>0</v>
      </c>
      <c r="V567" s="256"/>
      <c r="W567" s="24"/>
      <c r="X567" s="254">
        <v>0</v>
      </c>
      <c r="Y567" s="256"/>
      <c r="Z567" s="133"/>
      <c r="AA567" s="254">
        <v>0</v>
      </c>
      <c r="AB567" s="256"/>
      <c r="AC567" s="24"/>
      <c r="AD567" s="254">
        <v>0</v>
      </c>
      <c r="AE567" s="256"/>
      <c r="AF567" s="24"/>
      <c r="AG567" s="24"/>
      <c r="AH567" s="24"/>
      <c r="AI567" s="24"/>
      <c r="AJ567" s="24"/>
      <c r="AK567" s="24"/>
      <c r="AL567" s="254">
        <f>SUM(C567,F567,I567,L567,O567,R567,U567,X567,AA567,AD567)</f>
        <v>6</v>
      </c>
      <c r="AM567" s="255">
        <f t="shared" ref="AM567:AM569" si="341">SUM(D567,G567,J567,M567,P567,S567,V567,Y567,AB567,AE567)</f>
        <v>0</v>
      </c>
      <c r="AN567" s="256">
        <f t="shared" ref="AN567:AN569" si="342">SUM(AL567:AM567)</f>
        <v>6</v>
      </c>
      <c r="BA567" s="254">
        <v>0</v>
      </c>
      <c r="BB567" s="256"/>
      <c r="BC567" s="618"/>
      <c r="BD567" s="254">
        <v>0</v>
      </c>
      <c r="BE567" s="256"/>
      <c r="BF567" s="24"/>
      <c r="BG567" s="254">
        <v>0</v>
      </c>
      <c r="BH567" s="256"/>
      <c r="BI567" s="24"/>
      <c r="BJ567" s="254">
        <f t="shared" ref="BJ567:BK569" si="343">SUM(AF567,AI567,AL567,AO567,AR567,AU567,AX567,BA567,BD567,BG567)</f>
        <v>6</v>
      </c>
      <c r="BK567" s="255">
        <f t="shared" si="343"/>
        <v>0</v>
      </c>
      <c r="BL567" s="256">
        <f t="shared" ref="BL567:BL569" si="344">SUM(BJ567:BK567)</f>
        <v>6</v>
      </c>
      <c r="BM567" s="24"/>
      <c r="BN567" s="24"/>
    </row>
    <row r="568" spans="1:66">
      <c r="A568" s="1151"/>
      <c r="B568" s="85" t="s">
        <v>21</v>
      </c>
      <c r="C568" s="257">
        <v>0</v>
      </c>
      <c r="D568" s="15"/>
      <c r="E568" s="24"/>
      <c r="F568" s="257">
        <v>0</v>
      </c>
      <c r="G568" s="258"/>
      <c r="H568" s="24"/>
      <c r="I568" s="257">
        <v>0</v>
      </c>
      <c r="J568" s="258"/>
      <c r="K568" s="24"/>
      <c r="L568" s="257">
        <v>0</v>
      </c>
      <c r="M568" s="258"/>
      <c r="N568" s="24"/>
      <c r="O568" s="257">
        <v>3</v>
      </c>
      <c r="P568" s="258"/>
      <c r="Q568" s="24"/>
      <c r="R568" s="257">
        <v>3</v>
      </c>
      <c r="S568" s="258"/>
      <c r="T568" s="24"/>
      <c r="U568" s="257">
        <v>0</v>
      </c>
      <c r="V568" s="258"/>
      <c r="W568" s="24"/>
      <c r="X568" s="257">
        <v>0</v>
      </c>
      <c r="Y568" s="258"/>
      <c r="Z568" s="395"/>
      <c r="AA568" s="257">
        <v>0</v>
      </c>
      <c r="AB568" s="258"/>
      <c r="AC568" s="24"/>
      <c r="AD568" s="257">
        <v>0</v>
      </c>
      <c r="AE568" s="258"/>
      <c r="AF568" s="24"/>
      <c r="AG568" s="24"/>
      <c r="AH568" s="24"/>
      <c r="AI568" s="24"/>
      <c r="AJ568" s="24"/>
      <c r="AK568" s="24"/>
      <c r="AL568" s="257">
        <f t="shared" ref="AL568:AL569" si="345">SUM(C568,F568,I568,L568,O568,R568,U568,X568,AA568,AD568)</f>
        <v>6</v>
      </c>
      <c r="AM568" s="15">
        <f t="shared" si="341"/>
        <v>0</v>
      </c>
      <c r="AN568" s="258">
        <f t="shared" si="342"/>
        <v>6</v>
      </c>
      <c r="BA568" s="257">
        <v>0</v>
      </c>
      <c r="BB568" s="258"/>
      <c r="BC568" s="618"/>
      <c r="BD568" s="257">
        <v>0</v>
      </c>
      <c r="BE568" s="258"/>
      <c r="BF568" s="24"/>
      <c r="BG568" s="257">
        <v>0</v>
      </c>
      <c r="BH568" s="258"/>
      <c r="BI568" s="24"/>
      <c r="BJ568" s="257">
        <f t="shared" si="343"/>
        <v>6</v>
      </c>
      <c r="BK568" s="15">
        <f t="shared" si="343"/>
        <v>0</v>
      </c>
      <c r="BL568" s="258">
        <f t="shared" si="344"/>
        <v>6</v>
      </c>
      <c r="BM568" s="24"/>
      <c r="BN568" s="24"/>
    </row>
    <row r="569" spans="1:66" ht="16.5" thickBot="1">
      <c r="A569" s="1152"/>
      <c r="B569" s="86" t="s">
        <v>22</v>
      </c>
      <c r="C569" s="259">
        <v>0</v>
      </c>
      <c r="D569" s="260"/>
      <c r="E569" s="24"/>
      <c r="F569" s="259">
        <v>0</v>
      </c>
      <c r="G569" s="261"/>
      <c r="H569" s="24"/>
      <c r="I569" s="259">
        <v>0</v>
      </c>
      <c r="J569" s="261"/>
      <c r="K569" s="24"/>
      <c r="L569" s="259">
        <v>0</v>
      </c>
      <c r="M569" s="261"/>
      <c r="N569" s="24"/>
      <c r="O569" s="259">
        <v>0</v>
      </c>
      <c r="P569" s="261"/>
      <c r="Q569" s="24"/>
      <c r="R569" s="259">
        <v>0</v>
      </c>
      <c r="S569" s="261"/>
      <c r="T569" s="24"/>
      <c r="U569" s="259">
        <v>0</v>
      </c>
      <c r="V569" s="261"/>
      <c r="W569" s="24"/>
      <c r="X569" s="259">
        <v>0</v>
      </c>
      <c r="Y569" s="261"/>
      <c r="Z569" s="396"/>
      <c r="AA569" s="259">
        <v>0</v>
      </c>
      <c r="AB569" s="261"/>
      <c r="AC569" s="24"/>
      <c r="AD569" s="259">
        <v>0</v>
      </c>
      <c r="AE569" s="261"/>
      <c r="AF569" s="24"/>
      <c r="AG569" s="24"/>
      <c r="AH569" s="24"/>
      <c r="AI569" s="24"/>
      <c r="AJ569" s="24"/>
      <c r="AK569" s="24"/>
      <c r="AL569" s="259">
        <f t="shared" si="345"/>
        <v>0</v>
      </c>
      <c r="AM569" s="260">
        <f t="shared" si="341"/>
        <v>0</v>
      </c>
      <c r="AN569" s="261">
        <f t="shared" si="342"/>
        <v>0</v>
      </c>
      <c r="BA569" s="259">
        <v>0</v>
      </c>
      <c r="BB569" s="261"/>
      <c r="BC569" s="618"/>
      <c r="BD569" s="259">
        <v>0</v>
      </c>
      <c r="BE569" s="261"/>
      <c r="BF569" s="24"/>
      <c r="BG569" s="259">
        <v>0</v>
      </c>
      <c r="BH569" s="261"/>
      <c r="BI569" s="24"/>
      <c r="BJ569" s="259">
        <f t="shared" si="343"/>
        <v>0</v>
      </c>
      <c r="BK569" s="260">
        <f t="shared" si="343"/>
        <v>0</v>
      </c>
      <c r="BL569" s="261">
        <f t="shared" si="344"/>
        <v>0</v>
      </c>
      <c r="BM569" s="24"/>
      <c r="BN569" s="24"/>
    </row>
    <row r="570" spans="1:66" ht="16.5" thickBot="1">
      <c r="A570" s="349"/>
      <c r="C570" s="2"/>
      <c r="D570" s="2"/>
      <c r="E570" s="24"/>
      <c r="F570" s="2"/>
      <c r="G570" s="2"/>
      <c r="H570" s="24"/>
      <c r="I570" s="2"/>
      <c r="J570" s="2"/>
      <c r="K570" s="24"/>
      <c r="L570" s="2"/>
      <c r="M570" s="2"/>
      <c r="N570" s="24"/>
      <c r="O570" s="2"/>
      <c r="P570" s="2"/>
      <c r="Q570" s="24"/>
      <c r="R570" s="2"/>
      <c r="S570" s="2"/>
      <c r="T570" s="24"/>
      <c r="U570" s="2"/>
      <c r="V570" s="2"/>
      <c r="W570" s="24"/>
      <c r="Y570" s="2"/>
      <c r="Z570" s="2"/>
      <c r="AA570" s="2"/>
      <c r="AB570" s="2"/>
      <c r="AC570" s="24"/>
      <c r="AD570" s="2"/>
      <c r="AE570" s="2"/>
      <c r="AF570" s="24"/>
      <c r="AG570" s="24"/>
      <c r="AH570" s="24"/>
      <c r="AI570" s="24"/>
      <c r="AJ570" s="24"/>
      <c r="AK570" s="24"/>
      <c r="AL570" s="2"/>
      <c r="AM570" s="467"/>
      <c r="AN570" s="2"/>
      <c r="BA570" s="2"/>
      <c r="BB570" s="2"/>
      <c r="BC570" s="618"/>
      <c r="BD570" s="2"/>
      <c r="BE570" s="2"/>
      <c r="BF570" s="24"/>
      <c r="BG570" s="2"/>
      <c r="BH570" s="2"/>
      <c r="BI570" s="24"/>
      <c r="BJ570" s="2"/>
      <c r="BK570" s="721"/>
      <c r="BL570" s="721"/>
      <c r="BM570" s="24"/>
      <c r="BN570" s="24"/>
    </row>
    <row r="571" spans="1:66">
      <c r="A571" s="274"/>
      <c r="B571" s="84" t="s">
        <v>19</v>
      </c>
      <c r="C571" s="254"/>
      <c r="D571" s="255"/>
      <c r="E571" s="24"/>
      <c r="F571" s="254"/>
      <c r="G571" s="256"/>
      <c r="H571" s="24"/>
      <c r="I571" s="254"/>
      <c r="J571" s="256"/>
      <c r="K571" s="24"/>
      <c r="L571" s="254"/>
      <c r="M571" s="256"/>
      <c r="N571" s="24"/>
      <c r="O571" s="254"/>
      <c r="P571" s="256"/>
      <c r="Q571" s="24"/>
      <c r="R571" s="254"/>
      <c r="S571" s="256"/>
      <c r="T571" s="24"/>
      <c r="U571" s="254"/>
      <c r="V571" s="256"/>
      <c r="W571" s="24"/>
      <c r="X571" s="254"/>
      <c r="Y571" s="256"/>
      <c r="Z571" s="133"/>
      <c r="AA571" s="254"/>
      <c r="AB571" s="256"/>
      <c r="AC571" s="24"/>
      <c r="AD571" s="254"/>
      <c r="AE571" s="256"/>
      <c r="AF571" s="24"/>
      <c r="AG571" s="24"/>
      <c r="AH571" s="24"/>
      <c r="AI571" s="24"/>
      <c r="AJ571" s="24"/>
      <c r="AK571" s="24"/>
      <c r="AL571" s="254">
        <f>SUM(C571,F571,I571,L571,O571,R571,U571,X571,AA571,AD571)</f>
        <v>0</v>
      </c>
      <c r="AM571" s="255">
        <f t="shared" ref="AM571:AM573" si="346">SUM(D571,G571,J571,M571,P571,S571,V571,Y571,AB571,AE571)</f>
        <v>0</v>
      </c>
      <c r="AN571" s="256">
        <f>SUM(AL571:AM571)</f>
        <v>0</v>
      </c>
      <c r="BA571" s="254"/>
      <c r="BB571" s="256"/>
      <c r="BC571" s="618"/>
      <c r="BD571" s="254"/>
      <c r="BE571" s="256"/>
      <c r="BF571" s="24"/>
      <c r="BG571" s="254"/>
      <c r="BH571" s="256"/>
      <c r="BI571" s="24"/>
      <c r="BJ571" s="254">
        <f t="shared" ref="BJ571:BK573" si="347">SUM(AF571,AI571,AL571,AO571,AR571,AU571,AX571,BA571,BD571,BG571)</f>
        <v>0</v>
      </c>
      <c r="BK571" s="255">
        <f t="shared" si="347"/>
        <v>0</v>
      </c>
      <c r="BL571" s="256">
        <f>SUM(BJ571:BK571)</f>
        <v>0</v>
      </c>
      <c r="BM571" s="24"/>
      <c r="BN571" s="24"/>
    </row>
    <row r="572" spans="1:66">
      <c r="A572" s="88"/>
      <c r="B572" s="85" t="s">
        <v>21</v>
      </c>
      <c r="C572" s="257"/>
      <c r="D572" s="15"/>
      <c r="E572" s="24"/>
      <c r="F572" s="257"/>
      <c r="G572" s="258"/>
      <c r="H572" s="24"/>
      <c r="I572" s="257"/>
      <c r="J572" s="258"/>
      <c r="K572" s="24"/>
      <c r="L572" s="257"/>
      <c r="M572" s="258"/>
      <c r="N572" s="24"/>
      <c r="O572" s="257"/>
      <c r="P572" s="258"/>
      <c r="Q572" s="24"/>
      <c r="R572" s="257"/>
      <c r="S572" s="258"/>
      <c r="T572" s="24"/>
      <c r="U572" s="257"/>
      <c r="V572" s="258"/>
      <c r="W572" s="24"/>
      <c r="X572" s="257"/>
      <c r="Y572" s="258"/>
      <c r="Z572" s="395"/>
      <c r="AA572" s="257"/>
      <c r="AB572" s="258"/>
      <c r="AC572" s="24"/>
      <c r="AD572" s="257"/>
      <c r="AE572" s="258"/>
      <c r="AF572" s="24"/>
      <c r="AG572" s="24"/>
      <c r="AH572" s="24"/>
      <c r="AI572" s="24"/>
      <c r="AJ572" s="24"/>
      <c r="AK572" s="24"/>
      <c r="AL572" s="257">
        <f t="shared" ref="AL572:AL573" si="348">SUM(C572,F572,I572,L572,O572,R572,U572,X572,AA572,AD572)</f>
        <v>0</v>
      </c>
      <c r="AM572" s="15">
        <f t="shared" si="346"/>
        <v>0</v>
      </c>
      <c r="AN572" s="258">
        <f t="shared" ref="AN572:AN573" si="349">SUM(AL572:AM572)</f>
        <v>0</v>
      </c>
      <c r="BA572" s="257"/>
      <c r="BB572" s="258"/>
      <c r="BC572" s="618"/>
      <c r="BD572" s="257"/>
      <c r="BE572" s="258"/>
      <c r="BF572" s="24"/>
      <c r="BG572" s="257"/>
      <c r="BH572" s="258"/>
      <c r="BI572" s="24"/>
      <c r="BJ572" s="257">
        <f t="shared" si="347"/>
        <v>0</v>
      </c>
      <c r="BK572" s="15">
        <f t="shared" si="347"/>
        <v>0</v>
      </c>
      <c r="BL572" s="258">
        <f t="shared" ref="BL572:BL573" si="350">SUM(BJ572:BK572)</f>
        <v>0</v>
      </c>
      <c r="BM572" s="24"/>
      <c r="BN572" s="24"/>
    </row>
    <row r="573" spans="1:66" ht="16.5" thickBot="1">
      <c r="A573" s="141"/>
      <c r="B573" s="86" t="s">
        <v>22</v>
      </c>
      <c r="C573" s="259"/>
      <c r="D573" s="260"/>
      <c r="E573" s="24"/>
      <c r="F573" s="259"/>
      <c r="G573" s="261"/>
      <c r="H573" s="24"/>
      <c r="I573" s="259"/>
      <c r="J573" s="261"/>
      <c r="K573" s="24"/>
      <c r="L573" s="259"/>
      <c r="M573" s="261"/>
      <c r="N573" s="24"/>
      <c r="O573" s="259"/>
      <c r="P573" s="261"/>
      <c r="Q573" s="24"/>
      <c r="R573" s="259"/>
      <c r="S573" s="261"/>
      <c r="T573" s="24"/>
      <c r="U573" s="259"/>
      <c r="V573" s="261"/>
      <c r="W573" s="24"/>
      <c r="X573" s="259"/>
      <c r="Y573" s="261"/>
      <c r="Z573" s="396"/>
      <c r="AA573" s="259"/>
      <c r="AB573" s="261"/>
      <c r="AC573" s="24"/>
      <c r="AD573" s="259"/>
      <c r="AE573" s="261"/>
      <c r="AF573" s="24"/>
      <c r="AG573" s="24"/>
      <c r="AH573" s="24"/>
      <c r="AI573" s="24"/>
      <c r="AJ573" s="24"/>
      <c r="AK573" s="24"/>
      <c r="AL573" s="259">
        <f t="shared" si="348"/>
        <v>0</v>
      </c>
      <c r="AM573" s="260">
        <f t="shared" si="346"/>
        <v>0</v>
      </c>
      <c r="AN573" s="261">
        <f t="shared" si="349"/>
        <v>0</v>
      </c>
      <c r="BA573" s="259"/>
      <c r="BB573" s="261"/>
      <c r="BC573" s="618"/>
      <c r="BD573" s="259"/>
      <c r="BE573" s="261"/>
      <c r="BF573" s="24"/>
      <c r="BG573" s="259"/>
      <c r="BH573" s="261"/>
      <c r="BI573" s="24"/>
      <c r="BJ573" s="259">
        <f t="shared" si="347"/>
        <v>0</v>
      </c>
      <c r="BK573" s="260">
        <f t="shared" si="347"/>
        <v>0</v>
      </c>
      <c r="BL573" s="261">
        <f t="shared" si="350"/>
        <v>0</v>
      </c>
      <c r="BM573" s="24"/>
      <c r="BN573" s="24"/>
    </row>
    <row r="574" spans="1:66" ht="16.5" thickBot="1">
      <c r="A574" s="349"/>
      <c r="C574" s="2"/>
      <c r="D574" s="2"/>
      <c r="E574" s="24"/>
      <c r="F574" s="2"/>
      <c r="G574" s="2"/>
      <c r="H574" s="24"/>
      <c r="I574" s="2"/>
      <c r="J574" s="2"/>
      <c r="K574" s="24"/>
      <c r="L574" s="2"/>
      <c r="M574" s="2"/>
      <c r="N574" s="24"/>
      <c r="O574" s="2"/>
      <c r="P574" s="2"/>
      <c r="Q574" s="24"/>
      <c r="R574" s="2"/>
      <c r="S574" s="2"/>
      <c r="T574" s="24"/>
      <c r="U574" s="2"/>
      <c r="V574" s="2"/>
      <c r="W574" s="24"/>
      <c r="Y574" s="2"/>
      <c r="Z574" s="2"/>
      <c r="AA574" s="2"/>
      <c r="AB574" s="2"/>
      <c r="AC574" s="24"/>
      <c r="AD574" s="2"/>
      <c r="AE574" s="2"/>
      <c r="AF574" s="24"/>
      <c r="AG574" s="24"/>
      <c r="AH574" s="24"/>
      <c r="AI574" s="24"/>
      <c r="AJ574" s="24"/>
      <c r="AK574" s="24"/>
      <c r="AL574" s="2"/>
      <c r="AM574" s="467"/>
      <c r="AN574" s="2"/>
      <c r="BA574" s="2"/>
      <c r="BB574" s="2"/>
      <c r="BC574" s="618"/>
      <c r="BD574" s="2"/>
      <c r="BE574" s="2"/>
      <c r="BF574" s="24"/>
      <c r="BG574" s="2"/>
      <c r="BH574" s="2"/>
      <c r="BI574" s="24"/>
      <c r="BJ574" s="2"/>
      <c r="BK574" s="721"/>
      <c r="BL574" s="721"/>
      <c r="BM574" s="24"/>
      <c r="BN574" s="24"/>
    </row>
    <row r="575" spans="1:66">
      <c r="A575" s="274"/>
      <c r="B575" s="84" t="s">
        <v>19</v>
      </c>
      <c r="C575" s="254"/>
      <c r="D575" s="255"/>
      <c r="E575" s="24"/>
      <c r="F575" s="254"/>
      <c r="G575" s="256"/>
      <c r="H575" s="24"/>
      <c r="I575" s="254"/>
      <c r="J575" s="256"/>
      <c r="K575" s="24"/>
      <c r="L575" s="254"/>
      <c r="M575" s="256"/>
      <c r="N575" s="24"/>
      <c r="O575" s="254"/>
      <c r="P575" s="256"/>
      <c r="Q575" s="24"/>
      <c r="R575" s="254"/>
      <c r="S575" s="256"/>
      <c r="T575" s="24"/>
      <c r="U575" s="254"/>
      <c r="V575" s="256"/>
      <c r="W575" s="24"/>
      <c r="X575" s="254"/>
      <c r="Y575" s="256"/>
      <c r="Z575" s="133"/>
      <c r="AA575" s="254"/>
      <c r="AB575" s="256"/>
      <c r="AC575" s="24"/>
      <c r="AD575" s="254"/>
      <c r="AE575" s="256"/>
      <c r="AF575" s="24"/>
      <c r="AG575" s="24"/>
      <c r="AH575" s="24"/>
      <c r="AI575" s="24"/>
      <c r="AJ575" s="24"/>
      <c r="AK575" s="24"/>
      <c r="AL575" s="254">
        <f>SUM(C575,F575,I575,L575,O575,R575,U575,X575,AA575,AD575)</f>
        <v>0</v>
      </c>
      <c r="AM575" s="255">
        <f t="shared" ref="AM575:AM577" si="351">SUM(D575,G575,J575,M575,P575,S575,V575,Y575,AB575,AE575)</f>
        <v>0</v>
      </c>
      <c r="AN575" s="256">
        <f t="shared" ref="AN575:AN577" si="352">SUM(AL575:AM575)</f>
        <v>0</v>
      </c>
      <c r="BA575" s="254"/>
      <c r="BB575" s="256"/>
      <c r="BC575" s="618"/>
      <c r="BD575" s="254"/>
      <c r="BE575" s="256"/>
      <c r="BF575" s="24"/>
      <c r="BG575" s="254"/>
      <c r="BH575" s="256"/>
      <c r="BI575" s="24"/>
      <c r="BJ575" s="254">
        <f t="shared" ref="BJ575:BK577" si="353">SUM(AF575,AI575,AL575,AO575,AR575,AU575,AX575,BA575,BD575,BG575)</f>
        <v>0</v>
      </c>
      <c r="BK575" s="255">
        <f t="shared" si="353"/>
        <v>0</v>
      </c>
      <c r="BL575" s="256">
        <f t="shared" ref="BL575:BL577" si="354">SUM(BJ575:BK575)</f>
        <v>0</v>
      </c>
      <c r="BM575" s="24"/>
      <c r="BN575" s="24"/>
    </row>
    <row r="576" spans="1:66">
      <c r="A576" s="88"/>
      <c r="B576" s="85" t="s">
        <v>21</v>
      </c>
      <c r="C576" s="257"/>
      <c r="D576" s="15"/>
      <c r="E576" s="24"/>
      <c r="F576" s="257"/>
      <c r="G576" s="258"/>
      <c r="H576" s="24"/>
      <c r="I576" s="257"/>
      <c r="J576" s="258"/>
      <c r="K576" s="24"/>
      <c r="L576" s="257"/>
      <c r="M576" s="258"/>
      <c r="N576" s="24"/>
      <c r="O576" s="257"/>
      <c r="P576" s="258"/>
      <c r="Q576" s="24"/>
      <c r="R576" s="257"/>
      <c r="S576" s="258"/>
      <c r="T576" s="24"/>
      <c r="U576" s="257"/>
      <c r="V576" s="258"/>
      <c r="W576" s="24"/>
      <c r="X576" s="257"/>
      <c r="Y576" s="258"/>
      <c r="Z576" s="395"/>
      <c r="AA576" s="257"/>
      <c r="AB576" s="258"/>
      <c r="AC576" s="24"/>
      <c r="AD576" s="257"/>
      <c r="AE576" s="258"/>
      <c r="AF576" s="24"/>
      <c r="AG576" s="24"/>
      <c r="AH576" s="24"/>
      <c r="AI576" s="24"/>
      <c r="AJ576" s="24"/>
      <c r="AK576" s="24"/>
      <c r="AL576" s="257">
        <f t="shared" ref="AL576:AL577" si="355">SUM(C576,F576,I576,L576,O576,R576,U576,X576,AA576,AD576)</f>
        <v>0</v>
      </c>
      <c r="AM576" s="15">
        <f t="shared" si="351"/>
        <v>0</v>
      </c>
      <c r="AN576" s="258">
        <f t="shared" si="352"/>
        <v>0</v>
      </c>
      <c r="BA576" s="257"/>
      <c r="BB576" s="258"/>
      <c r="BC576" s="618"/>
      <c r="BD576" s="257"/>
      <c r="BE576" s="258"/>
      <c r="BF576" s="24"/>
      <c r="BG576" s="257"/>
      <c r="BH576" s="258"/>
      <c r="BI576" s="24"/>
      <c r="BJ576" s="257">
        <f t="shared" si="353"/>
        <v>0</v>
      </c>
      <c r="BK576" s="15">
        <f t="shared" si="353"/>
        <v>0</v>
      </c>
      <c r="BL576" s="258">
        <f t="shared" si="354"/>
        <v>0</v>
      </c>
      <c r="BM576" s="24"/>
      <c r="BN576" s="24"/>
    </row>
    <row r="577" spans="1:66" ht="16.5" thickBot="1">
      <c r="A577" s="141"/>
      <c r="B577" s="86" t="s">
        <v>22</v>
      </c>
      <c r="C577" s="259"/>
      <c r="D577" s="260"/>
      <c r="E577" s="24"/>
      <c r="F577" s="259"/>
      <c r="G577" s="261"/>
      <c r="H577" s="24"/>
      <c r="I577" s="259"/>
      <c r="J577" s="261"/>
      <c r="K577" s="24"/>
      <c r="L577" s="259"/>
      <c r="M577" s="261"/>
      <c r="N577" s="24"/>
      <c r="O577" s="259"/>
      <c r="P577" s="261"/>
      <c r="Q577" s="24"/>
      <c r="R577" s="259"/>
      <c r="S577" s="261"/>
      <c r="T577" s="24"/>
      <c r="U577" s="259"/>
      <c r="V577" s="261"/>
      <c r="W577" s="24"/>
      <c r="X577" s="259"/>
      <c r="Y577" s="261"/>
      <c r="Z577" s="396"/>
      <c r="AA577" s="259"/>
      <c r="AB577" s="261"/>
      <c r="AC577" s="24"/>
      <c r="AD577" s="259"/>
      <c r="AE577" s="261"/>
      <c r="AF577" s="24"/>
      <c r="AG577" s="24"/>
      <c r="AH577" s="24"/>
      <c r="AI577" s="24"/>
      <c r="AJ577" s="24"/>
      <c r="AK577" s="24"/>
      <c r="AL577" s="259">
        <f t="shared" si="355"/>
        <v>0</v>
      </c>
      <c r="AM577" s="260">
        <f t="shared" si="351"/>
        <v>0</v>
      </c>
      <c r="AN577" s="261">
        <f t="shared" si="352"/>
        <v>0</v>
      </c>
      <c r="BA577" s="259"/>
      <c r="BB577" s="261"/>
      <c r="BC577" s="618"/>
      <c r="BD577" s="259"/>
      <c r="BE577" s="261"/>
      <c r="BF577" s="24"/>
      <c r="BG577" s="259"/>
      <c r="BH577" s="261"/>
      <c r="BI577" s="24"/>
      <c r="BJ577" s="259">
        <f t="shared" si="353"/>
        <v>0</v>
      </c>
      <c r="BK577" s="260">
        <f t="shared" si="353"/>
        <v>0</v>
      </c>
      <c r="BL577" s="261">
        <f t="shared" si="354"/>
        <v>0</v>
      </c>
      <c r="BM577" s="24"/>
      <c r="BN577" s="24"/>
    </row>
    <row r="578" spans="1:66" ht="16.5" thickBot="1">
      <c r="A578" s="349"/>
      <c r="C578" s="2"/>
      <c r="D578" s="2"/>
      <c r="E578" s="24"/>
      <c r="F578" s="2"/>
      <c r="G578" s="2"/>
      <c r="H578" s="24"/>
      <c r="I578" s="2"/>
      <c r="J578" s="2"/>
      <c r="K578" s="24"/>
      <c r="L578" s="2"/>
      <c r="M578" s="2"/>
      <c r="N578" s="24"/>
      <c r="O578" s="2"/>
      <c r="P578" s="2"/>
      <c r="Q578" s="24"/>
      <c r="R578" s="2"/>
      <c r="S578" s="2"/>
      <c r="T578" s="24"/>
      <c r="U578" s="2"/>
      <c r="V578" s="2"/>
      <c r="W578" s="24"/>
      <c r="Y578" s="2"/>
      <c r="Z578" s="2"/>
      <c r="AA578" s="2"/>
      <c r="AB578" s="2"/>
      <c r="AC578" s="24"/>
      <c r="AD578" s="2"/>
      <c r="AE578" s="2"/>
      <c r="AF578" s="24"/>
      <c r="AG578" s="24"/>
      <c r="AH578" s="24"/>
      <c r="AI578" s="24"/>
      <c r="AJ578" s="24"/>
      <c r="AK578" s="24"/>
      <c r="AL578" s="2"/>
      <c r="AM578" s="467"/>
      <c r="AN578" s="2"/>
      <c r="BA578" s="2"/>
      <c r="BB578" s="2"/>
      <c r="BC578" s="2"/>
      <c r="BD578" s="2"/>
      <c r="BE578" s="2"/>
      <c r="BF578" s="24"/>
      <c r="BG578" s="2"/>
      <c r="BH578" s="2"/>
      <c r="BI578" s="24"/>
      <c r="BJ578" s="2"/>
      <c r="BK578" s="721"/>
      <c r="BL578" s="721"/>
      <c r="BM578" s="24"/>
      <c r="BN578" s="24"/>
    </row>
    <row r="579" spans="1:66">
      <c r="A579" s="140"/>
      <c r="B579" s="84" t="s">
        <v>19</v>
      </c>
      <c r="C579" s="254"/>
      <c r="D579" s="255"/>
      <c r="E579" s="24"/>
      <c r="F579" s="254"/>
      <c r="G579" s="256"/>
      <c r="H579" s="24"/>
      <c r="I579" s="254"/>
      <c r="J579" s="256"/>
      <c r="K579" s="24"/>
      <c r="L579" s="254"/>
      <c r="M579" s="256"/>
      <c r="N579" s="24"/>
      <c r="O579" s="254"/>
      <c r="P579" s="256"/>
      <c r="Q579" s="24"/>
      <c r="R579" s="254"/>
      <c r="S579" s="256"/>
      <c r="T579" s="24"/>
      <c r="U579" s="254"/>
      <c r="V579" s="256"/>
      <c r="W579" s="24"/>
      <c r="X579" s="254"/>
      <c r="Y579" s="256"/>
      <c r="Z579" s="133"/>
      <c r="AA579" s="254"/>
      <c r="AB579" s="256"/>
      <c r="AC579" s="24"/>
      <c r="AD579" s="254"/>
      <c r="AE579" s="256"/>
      <c r="AF579" s="24"/>
      <c r="AG579" s="24"/>
      <c r="AH579" s="24"/>
      <c r="AI579" s="24"/>
      <c r="AJ579" s="24"/>
      <c r="AK579" s="24"/>
      <c r="AL579" s="254">
        <f>SUM(C579,F579,I579,L579,O579,R579,U579,X579,AA579,AD579)</f>
        <v>0</v>
      </c>
      <c r="AM579" s="255">
        <f t="shared" ref="AM579:AM581" si="356">SUM(D579,G579,J579,M579,P579,S579,V579,Y579,AB579,AE579)</f>
        <v>0</v>
      </c>
      <c r="AN579" s="256">
        <f t="shared" ref="AN579:AN581" si="357">SUM(AL579:AM579)</f>
        <v>0</v>
      </c>
      <c r="BA579" s="254"/>
      <c r="BB579" s="256"/>
      <c r="BC579" s="618"/>
      <c r="BD579" s="254"/>
      <c r="BE579" s="256"/>
      <c r="BF579" s="24"/>
      <c r="BG579" s="254"/>
      <c r="BH579" s="256"/>
      <c r="BI579" s="24"/>
      <c r="BJ579" s="254">
        <f t="shared" ref="BJ579:BK581" si="358">SUM(AF579,AI579,AL579,AO579,AR579,AU579,AX579,BA579,BD579,BG579)</f>
        <v>0</v>
      </c>
      <c r="BK579" s="255">
        <f t="shared" si="358"/>
        <v>0</v>
      </c>
      <c r="BL579" s="256">
        <f t="shared" ref="BL579:BL581" si="359">SUM(BJ579:BK579)</f>
        <v>0</v>
      </c>
      <c r="BM579" s="24"/>
      <c r="BN579" s="24"/>
    </row>
    <row r="580" spans="1:66">
      <c r="A580" s="88"/>
      <c r="B580" s="85" t="s">
        <v>21</v>
      </c>
      <c r="C580" s="257"/>
      <c r="D580" s="15"/>
      <c r="E580" s="24"/>
      <c r="F580" s="257"/>
      <c r="G580" s="258"/>
      <c r="H580" s="24"/>
      <c r="I580" s="257"/>
      <c r="J580" s="258"/>
      <c r="K580" s="24"/>
      <c r="L580" s="257"/>
      <c r="M580" s="258"/>
      <c r="N580" s="24"/>
      <c r="O580" s="257"/>
      <c r="P580" s="258"/>
      <c r="Q580" s="24"/>
      <c r="R580" s="257"/>
      <c r="S580" s="258"/>
      <c r="T580" s="24"/>
      <c r="U580" s="257"/>
      <c r="V580" s="258"/>
      <c r="W580" s="24"/>
      <c r="X580" s="257"/>
      <c r="Y580" s="258"/>
      <c r="Z580" s="395"/>
      <c r="AA580" s="257"/>
      <c r="AB580" s="258"/>
      <c r="AC580" s="24"/>
      <c r="AD580" s="257"/>
      <c r="AE580" s="258"/>
      <c r="AF580" s="24"/>
      <c r="AG580" s="24"/>
      <c r="AH580" s="24"/>
      <c r="AI580" s="24"/>
      <c r="AJ580" s="24"/>
      <c r="AK580" s="24"/>
      <c r="AL580" s="257">
        <f t="shared" ref="AL580:AL581" si="360">SUM(C580,F580,I580,L580,O580,R580,U580,X580,AA580,AD580)</f>
        <v>0</v>
      </c>
      <c r="AM580" s="15">
        <f t="shared" si="356"/>
        <v>0</v>
      </c>
      <c r="AN580" s="258">
        <f t="shared" si="357"/>
        <v>0</v>
      </c>
      <c r="BA580" s="257"/>
      <c r="BB580" s="258"/>
      <c r="BC580" s="618"/>
      <c r="BD580" s="257"/>
      <c r="BE580" s="258"/>
      <c r="BF580" s="24"/>
      <c r="BG580" s="257"/>
      <c r="BH580" s="258"/>
      <c r="BI580" s="24"/>
      <c r="BJ580" s="257">
        <f t="shared" si="358"/>
        <v>0</v>
      </c>
      <c r="BK580" s="15">
        <f t="shared" si="358"/>
        <v>0</v>
      </c>
      <c r="BL580" s="258">
        <f t="shared" si="359"/>
        <v>0</v>
      </c>
      <c r="BM580" s="24"/>
      <c r="BN580" s="24"/>
    </row>
    <row r="581" spans="1:66" ht="16.5" thickBot="1">
      <c r="A581" s="141"/>
      <c r="B581" s="86" t="s">
        <v>22</v>
      </c>
      <c r="C581" s="259"/>
      <c r="D581" s="260"/>
      <c r="E581" s="24"/>
      <c r="F581" s="259"/>
      <c r="G581" s="261"/>
      <c r="H581" s="24"/>
      <c r="I581" s="259"/>
      <c r="J581" s="261"/>
      <c r="K581" s="24"/>
      <c r="L581" s="259"/>
      <c r="M581" s="261"/>
      <c r="N581" s="24"/>
      <c r="O581" s="259"/>
      <c r="P581" s="261"/>
      <c r="Q581" s="24"/>
      <c r="R581" s="259"/>
      <c r="S581" s="261"/>
      <c r="T581" s="24"/>
      <c r="U581" s="259"/>
      <c r="V581" s="261"/>
      <c r="W581" s="24"/>
      <c r="X581" s="259"/>
      <c r="Y581" s="261"/>
      <c r="Z581" s="396"/>
      <c r="AA581" s="259"/>
      <c r="AB581" s="261"/>
      <c r="AC581" s="24"/>
      <c r="AD581" s="259"/>
      <c r="AE581" s="261"/>
      <c r="AF581" s="24"/>
      <c r="AG581" s="24"/>
      <c r="AH581" s="24"/>
      <c r="AI581" s="24"/>
      <c r="AJ581" s="24"/>
      <c r="AK581" s="24"/>
      <c r="AL581" s="259">
        <f t="shared" si="360"/>
        <v>0</v>
      </c>
      <c r="AM581" s="260">
        <f t="shared" si="356"/>
        <v>0</v>
      </c>
      <c r="AN581" s="261">
        <f t="shared" si="357"/>
        <v>0</v>
      </c>
      <c r="BA581" s="259"/>
      <c r="BB581" s="261"/>
      <c r="BC581" s="618"/>
      <c r="BD581" s="259"/>
      <c r="BE581" s="261"/>
      <c r="BF581" s="24"/>
      <c r="BG581" s="259"/>
      <c r="BH581" s="261"/>
      <c r="BI581" s="24"/>
      <c r="BJ581" s="259">
        <f t="shared" si="358"/>
        <v>0</v>
      </c>
      <c r="BK581" s="260">
        <f t="shared" si="358"/>
        <v>0</v>
      </c>
      <c r="BL581" s="261">
        <f t="shared" si="359"/>
        <v>0</v>
      </c>
      <c r="BM581" s="24"/>
      <c r="BN581" s="24"/>
    </row>
    <row r="582" spans="1:66" ht="16.5" thickBot="1">
      <c r="A582" s="349"/>
      <c r="C582" s="2"/>
      <c r="D582" s="2"/>
      <c r="E582" s="24"/>
      <c r="F582" s="2"/>
      <c r="G582" s="2"/>
      <c r="H582" s="24"/>
      <c r="I582" s="2"/>
      <c r="J582" s="2"/>
      <c r="K582" s="24"/>
      <c r="L582" s="2"/>
      <c r="M582" s="2"/>
      <c r="N582" s="24"/>
      <c r="O582" s="2"/>
      <c r="P582" s="2"/>
      <c r="Q582" s="24"/>
      <c r="R582" s="2"/>
      <c r="S582" s="2"/>
      <c r="T582" s="24"/>
      <c r="U582" s="2"/>
      <c r="V582" s="2"/>
      <c r="W582" s="24"/>
      <c r="Y582" s="2"/>
      <c r="Z582" s="2"/>
      <c r="AA582" s="2"/>
      <c r="AB582" s="2"/>
      <c r="AC582" s="24"/>
      <c r="AD582" s="2"/>
      <c r="AE582" s="2"/>
      <c r="AF582" s="24"/>
      <c r="AG582" s="24"/>
      <c r="AH582" s="24"/>
      <c r="AI582" s="24"/>
      <c r="AJ582" s="24"/>
      <c r="AK582" s="24"/>
      <c r="AL582" s="2"/>
      <c r="AM582" s="467"/>
      <c r="AN582" s="2"/>
      <c r="BA582" s="2"/>
      <c r="BB582" s="2"/>
      <c r="BC582" s="2"/>
      <c r="BD582" s="2"/>
      <c r="BE582" s="2"/>
      <c r="BF582" s="24"/>
      <c r="BG582" s="2"/>
      <c r="BH582" s="2"/>
      <c r="BI582" s="24"/>
      <c r="BJ582" s="2"/>
      <c r="BK582" s="721"/>
      <c r="BL582" s="721"/>
      <c r="BM582" s="24"/>
      <c r="BN582" s="24"/>
    </row>
    <row r="583" spans="1:66">
      <c r="A583" s="140"/>
      <c r="B583" s="84" t="s">
        <v>19</v>
      </c>
      <c r="C583" s="254"/>
      <c r="D583" s="255"/>
      <c r="E583" s="24"/>
      <c r="F583" s="254"/>
      <c r="G583" s="256"/>
      <c r="H583" s="24"/>
      <c r="I583" s="254"/>
      <c r="J583" s="256"/>
      <c r="K583" s="24"/>
      <c r="L583" s="254"/>
      <c r="M583" s="256"/>
      <c r="N583" s="24"/>
      <c r="O583" s="254"/>
      <c r="P583" s="256"/>
      <c r="Q583" s="24"/>
      <c r="R583" s="254"/>
      <c r="S583" s="256"/>
      <c r="T583" s="24"/>
      <c r="U583" s="254"/>
      <c r="V583" s="256"/>
      <c r="W583" s="24"/>
      <c r="X583" s="254"/>
      <c r="Y583" s="256"/>
      <c r="Z583" s="133"/>
      <c r="AA583" s="254"/>
      <c r="AB583" s="256"/>
      <c r="AC583" s="24"/>
      <c r="AD583" s="254"/>
      <c r="AE583" s="256"/>
      <c r="AF583" s="24"/>
      <c r="AG583" s="24"/>
      <c r="AH583" s="24"/>
      <c r="AI583" s="24"/>
      <c r="AJ583" s="24"/>
      <c r="AK583" s="24"/>
      <c r="AL583" s="254">
        <f t="shared" ref="AL583:AL585" si="361">C583+F583+I583</f>
        <v>0</v>
      </c>
      <c r="AM583" s="255">
        <f t="shared" ref="AM583:AM585" si="362">SUM(D583,G583,J583,M583,P583,S583,V583,Y583,AB583,AE583)</f>
        <v>0</v>
      </c>
      <c r="AN583" s="256">
        <f t="shared" ref="AN583:AN585" si="363">SUM(AL583:AM583)</f>
        <v>0</v>
      </c>
      <c r="BA583" s="254"/>
      <c r="BB583" s="256"/>
      <c r="BC583" s="618"/>
      <c r="BD583" s="254"/>
      <c r="BE583" s="256"/>
      <c r="BF583" s="24"/>
      <c r="BG583" s="254"/>
      <c r="BH583" s="256"/>
      <c r="BI583" s="24"/>
      <c r="BJ583" s="254">
        <f>AF583+AI583+AL583</f>
        <v>0</v>
      </c>
      <c r="BK583" s="255">
        <f>SUM(AG583,AJ583,AM583,AP583,AS583,AV583,AY583,BB583,BE583,BH583)</f>
        <v>0</v>
      </c>
      <c r="BL583" s="256">
        <f t="shared" ref="BL583:BL585" si="364">SUM(BJ583:BK583)</f>
        <v>0</v>
      </c>
      <c r="BM583" s="24"/>
      <c r="BN583" s="24"/>
    </row>
    <row r="584" spans="1:66">
      <c r="A584" s="88"/>
      <c r="B584" s="85" t="s">
        <v>21</v>
      </c>
      <c r="C584" s="257"/>
      <c r="D584" s="15"/>
      <c r="E584" s="24"/>
      <c r="F584" s="257"/>
      <c r="G584" s="258"/>
      <c r="H584" s="24"/>
      <c r="I584" s="257"/>
      <c r="J584" s="258"/>
      <c r="K584" s="24"/>
      <c r="L584" s="257"/>
      <c r="M584" s="258"/>
      <c r="N584" s="24"/>
      <c r="O584" s="257"/>
      <c r="P584" s="258"/>
      <c r="Q584" s="24"/>
      <c r="R584" s="257"/>
      <c r="S584" s="258"/>
      <c r="T584" s="24"/>
      <c r="U584" s="257"/>
      <c r="V584" s="258"/>
      <c r="W584" s="24"/>
      <c r="X584" s="257"/>
      <c r="Y584" s="258"/>
      <c r="Z584" s="395"/>
      <c r="AA584" s="257"/>
      <c r="AB584" s="258"/>
      <c r="AC584" s="24"/>
      <c r="AD584" s="257"/>
      <c r="AE584" s="258"/>
      <c r="AF584" s="24"/>
      <c r="AG584" s="24"/>
      <c r="AH584" s="24"/>
      <c r="AI584" s="24"/>
      <c r="AJ584" s="24"/>
      <c r="AK584" s="24"/>
      <c r="AL584" s="257">
        <f t="shared" si="361"/>
        <v>0</v>
      </c>
      <c r="AM584" s="15">
        <f t="shared" si="362"/>
        <v>0</v>
      </c>
      <c r="AN584" s="258">
        <f t="shared" si="363"/>
        <v>0</v>
      </c>
      <c r="BA584" s="257"/>
      <c r="BB584" s="258"/>
      <c r="BC584" s="618"/>
      <c r="BD584" s="257"/>
      <c r="BE584" s="258"/>
      <c r="BF584" s="24"/>
      <c r="BG584" s="257"/>
      <c r="BH584" s="258"/>
      <c r="BI584" s="24"/>
      <c r="BJ584" s="257">
        <f>AF584+AI584+AL584</f>
        <v>0</v>
      </c>
      <c r="BK584" s="15">
        <f>SUM(AG584,AJ584,AM584,AP584,AS584,AV584,AY584,BB584,BE584,BH584)</f>
        <v>0</v>
      </c>
      <c r="BL584" s="258">
        <f t="shared" si="364"/>
        <v>0</v>
      </c>
      <c r="BM584" s="24"/>
      <c r="BN584" s="24"/>
    </row>
    <row r="585" spans="1:66" ht="16.5" thickBot="1">
      <c r="A585" s="141"/>
      <c r="B585" s="86" t="s">
        <v>22</v>
      </c>
      <c r="C585" s="259"/>
      <c r="D585" s="260"/>
      <c r="E585" s="24"/>
      <c r="F585" s="259"/>
      <c r="G585" s="261"/>
      <c r="H585" s="24"/>
      <c r="I585" s="259"/>
      <c r="J585" s="261"/>
      <c r="K585" s="24"/>
      <c r="L585" s="259"/>
      <c r="M585" s="261"/>
      <c r="N585" s="24"/>
      <c r="O585" s="259"/>
      <c r="P585" s="261"/>
      <c r="Q585" s="24"/>
      <c r="R585" s="259"/>
      <c r="S585" s="261"/>
      <c r="T585" s="24"/>
      <c r="U585" s="259"/>
      <c r="V585" s="261"/>
      <c r="W585" s="24"/>
      <c r="X585" s="259"/>
      <c r="Y585" s="261"/>
      <c r="Z585" s="396"/>
      <c r="AA585" s="259"/>
      <c r="AB585" s="261"/>
      <c r="AC585" s="24"/>
      <c r="AD585" s="259"/>
      <c r="AE585" s="261"/>
      <c r="AF585" s="24"/>
      <c r="AG585" s="24"/>
      <c r="AH585" s="24"/>
      <c r="AI585" s="24"/>
      <c r="AJ585" s="24"/>
      <c r="AK585" s="24"/>
      <c r="AL585" s="259">
        <f t="shared" si="361"/>
        <v>0</v>
      </c>
      <c r="AM585" s="260">
        <f t="shared" si="362"/>
        <v>0</v>
      </c>
      <c r="AN585" s="261">
        <f t="shared" si="363"/>
        <v>0</v>
      </c>
      <c r="BA585" s="259"/>
      <c r="BB585" s="261"/>
      <c r="BC585" s="618"/>
      <c r="BD585" s="259"/>
      <c r="BE585" s="261"/>
      <c r="BF585" s="24"/>
      <c r="BG585" s="259"/>
      <c r="BH585" s="261"/>
      <c r="BI585" s="24"/>
      <c r="BJ585" s="259">
        <f>AF585+AI585+AL585</f>
        <v>0</v>
      </c>
      <c r="BK585" s="260">
        <f>SUM(AG585,AJ585,AM585,AP585,AS585,AV585,AY585,BB585,BE585,BH585)</f>
        <v>0</v>
      </c>
      <c r="BL585" s="261">
        <f t="shared" si="364"/>
        <v>0</v>
      </c>
      <c r="BM585" s="24"/>
      <c r="BN585" s="24"/>
    </row>
    <row r="586" spans="1:66" ht="16.5" thickBot="1">
      <c r="A586" s="349"/>
      <c r="C586" s="2"/>
      <c r="D586" s="2"/>
      <c r="E586" s="24"/>
      <c r="F586" s="2"/>
      <c r="G586" s="2"/>
      <c r="H586" s="24"/>
      <c r="I586" s="2"/>
      <c r="J586" s="2"/>
      <c r="K586" s="24"/>
      <c r="L586" s="2"/>
      <c r="M586" s="2"/>
      <c r="N586" s="24"/>
      <c r="O586" s="2"/>
      <c r="P586" s="2"/>
      <c r="Q586" s="24"/>
      <c r="R586" s="2"/>
      <c r="S586" s="2"/>
      <c r="T586" s="24"/>
      <c r="U586" s="2"/>
      <c r="V586" s="2"/>
      <c r="W586" s="24"/>
      <c r="Y586" s="2"/>
      <c r="Z586" s="2"/>
      <c r="AA586" s="2"/>
      <c r="AB586" s="2"/>
      <c r="AC586" s="24"/>
      <c r="AD586" s="2"/>
      <c r="AE586" s="2"/>
      <c r="AF586" s="24"/>
      <c r="AG586" s="24"/>
      <c r="AH586" s="24"/>
      <c r="AI586" s="24"/>
      <c r="AJ586" s="24"/>
      <c r="AK586" s="24"/>
      <c r="AL586" s="2"/>
      <c r="AM586" s="467"/>
      <c r="AN586" s="2"/>
      <c r="BA586" s="2"/>
      <c r="BB586" s="2"/>
      <c r="BC586" s="2"/>
      <c r="BD586" s="2"/>
      <c r="BE586" s="2"/>
      <c r="BF586" s="24"/>
      <c r="BG586" s="2"/>
      <c r="BH586" s="2"/>
      <c r="BI586" s="24"/>
      <c r="BJ586" s="2"/>
      <c r="BK586" s="721"/>
      <c r="BL586" s="721"/>
      <c r="BM586" s="24"/>
      <c r="BN586" s="24"/>
    </row>
    <row r="587" spans="1:66">
      <c r="A587" s="274"/>
      <c r="B587" s="84" t="s">
        <v>19</v>
      </c>
      <c r="C587" s="254"/>
      <c r="D587" s="255"/>
      <c r="E587" s="24"/>
      <c r="F587" s="254"/>
      <c r="G587" s="256"/>
      <c r="H587" s="24"/>
      <c r="I587" s="254"/>
      <c r="J587" s="256"/>
      <c r="K587" s="24"/>
      <c r="L587" s="254"/>
      <c r="M587" s="256"/>
      <c r="N587" s="24"/>
      <c r="O587" s="254"/>
      <c r="P587" s="256"/>
      <c r="Q587" s="24"/>
      <c r="R587" s="254"/>
      <c r="S587" s="256"/>
      <c r="T587" s="24"/>
      <c r="U587" s="254"/>
      <c r="V587" s="256"/>
      <c r="W587" s="24"/>
      <c r="X587" s="254"/>
      <c r="Y587" s="256"/>
      <c r="Z587" s="133"/>
      <c r="AA587" s="254"/>
      <c r="AB587" s="256"/>
      <c r="AC587" s="24"/>
      <c r="AD587" s="254"/>
      <c r="AE587" s="256"/>
      <c r="AF587" s="24"/>
      <c r="AG587" s="24"/>
      <c r="AH587" s="24"/>
      <c r="AI587" s="24"/>
      <c r="AJ587" s="24"/>
      <c r="AK587" s="24"/>
      <c r="AL587" s="254">
        <f t="shared" ref="AL587:AL589" si="365">C587+F587+I587</f>
        <v>0</v>
      </c>
      <c r="AM587" s="255">
        <f t="shared" ref="AM587:AM589" si="366">SUM(D587,G587,J587,M587,P587,S587,V587,Y587,AB587,AE587)</f>
        <v>0</v>
      </c>
      <c r="AN587" s="256">
        <f t="shared" ref="AN587:AN589" si="367">SUM(AL587:AM587)</f>
        <v>0</v>
      </c>
      <c r="BA587" s="254"/>
      <c r="BB587" s="256"/>
      <c r="BC587" s="618"/>
      <c r="BD587" s="254"/>
      <c r="BE587" s="256"/>
      <c r="BF587" s="24"/>
      <c r="BG587" s="254"/>
      <c r="BH587" s="256"/>
      <c r="BI587" s="24"/>
      <c r="BJ587" s="254">
        <f>AF587+AI587+AL587</f>
        <v>0</v>
      </c>
      <c r="BK587" s="255">
        <f>SUM(AG587,AJ587,AM587,AP587,AS587,AV587,AY587,BB587,BE587,BH587)</f>
        <v>0</v>
      </c>
      <c r="BL587" s="256">
        <f t="shared" ref="BL587:BL589" si="368">SUM(BJ587:BK587)</f>
        <v>0</v>
      </c>
      <c r="BM587" s="24"/>
      <c r="BN587" s="24"/>
    </row>
    <row r="588" spans="1:66">
      <c r="A588" s="88"/>
      <c r="B588" s="85" t="s">
        <v>21</v>
      </c>
      <c r="C588" s="257"/>
      <c r="D588" s="15"/>
      <c r="E588" s="24"/>
      <c r="F588" s="257"/>
      <c r="G588" s="258"/>
      <c r="H588" s="24"/>
      <c r="I588" s="257"/>
      <c r="J588" s="258"/>
      <c r="K588" s="24"/>
      <c r="L588" s="257"/>
      <c r="M588" s="258"/>
      <c r="N588" s="24"/>
      <c r="O588" s="257"/>
      <c r="P588" s="258"/>
      <c r="Q588" s="24"/>
      <c r="R588" s="257"/>
      <c r="S588" s="258"/>
      <c r="T588" s="24"/>
      <c r="U588" s="257"/>
      <c r="V588" s="258"/>
      <c r="W588" s="24"/>
      <c r="X588" s="257"/>
      <c r="Y588" s="258"/>
      <c r="Z588" s="395"/>
      <c r="AA588" s="257"/>
      <c r="AB588" s="258"/>
      <c r="AC588" s="24"/>
      <c r="AD588" s="257"/>
      <c r="AE588" s="258"/>
      <c r="AF588" s="24"/>
      <c r="AG588" s="24"/>
      <c r="AH588" s="24"/>
      <c r="AI588" s="24"/>
      <c r="AJ588" s="24"/>
      <c r="AK588" s="24"/>
      <c r="AL588" s="257">
        <f t="shared" si="365"/>
        <v>0</v>
      </c>
      <c r="AM588" s="15">
        <f t="shared" si="366"/>
        <v>0</v>
      </c>
      <c r="AN588" s="258">
        <f t="shared" si="367"/>
        <v>0</v>
      </c>
      <c r="BA588" s="257"/>
      <c r="BB588" s="258"/>
      <c r="BC588" s="618"/>
      <c r="BD588" s="257"/>
      <c r="BE588" s="258"/>
      <c r="BF588" s="24"/>
      <c r="BG588" s="257"/>
      <c r="BH588" s="258"/>
      <c r="BI588" s="24"/>
      <c r="BJ588" s="257">
        <f>AF588+AI588+AL588</f>
        <v>0</v>
      </c>
      <c r="BK588" s="15">
        <f>SUM(AG588,AJ588,AM588,AP588,AS588,AV588,AY588,BB588,BE588,BH588)</f>
        <v>0</v>
      </c>
      <c r="BL588" s="258">
        <f t="shared" si="368"/>
        <v>0</v>
      </c>
      <c r="BM588" s="24"/>
      <c r="BN588" s="24"/>
    </row>
    <row r="589" spans="1:66" ht="16.5" thickBot="1">
      <c r="A589" s="141"/>
      <c r="B589" s="86" t="s">
        <v>22</v>
      </c>
      <c r="C589" s="259"/>
      <c r="D589" s="260"/>
      <c r="E589" s="24"/>
      <c r="F589" s="259"/>
      <c r="G589" s="261"/>
      <c r="H589" s="24"/>
      <c r="I589" s="259"/>
      <c r="J589" s="261"/>
      <c r="K589" s="24"/>
      <c r="L589" s="259"/>
      <c r="M589" s="261"/>
      <c r="N589" s="24"/>
      <c r="O589" s="259"/>
      <c r="P589" s="261"/>
      <c r="Q589" s="24"/>
      <c r="R589" s="259"/>
      <c r="S589" s="261"/>
      <c r="T589" s="24"/>
      <c r="U589" s="259"/>
      <c r="V589" s="261"/>
      <c r="W589" s="24"/>
      <c r="X589" s="259"/>
      <c r="Y589" s="261"/>
      <c r="Z589" s="396"/>
      <c r="AA589" s="259"/>
      <c r="AB589" s="261"/>
      <c r="AC589" s="24"/>
      <c r="AD589" s="259"/>
      <c r="AE589" s="261"/>
      <c r="AF589" s="24"/>
      <c r="AG589" s="24"/>
      <c r="AH589" s="24"/>
      <c r="AI589" s="24"/>
      <c r="AJ589" s="24"/>
      <c r="AK589" s="24"/>
      <c r="AL589" s="259">
        <f t="shared" si="365"/>
        <v>0</v>
      </c>
      <c r="AM589" s="260">
        <f t="shared" si="366"/>
        <v>0</v>
      </c>
      <c r="AN589" s="261">
        <f t="shared" si="367"/>
        <v>0</v>
      </c>
      <c r="BA589" s="259"/>
      <c r="BB589" s="261"/>
      <c r="BC589" s="618"/>
      <c r="BD589" s="259"/>
      <c r="BE589" s="261"/>
      <c r="BF589" s="24"/>
      <c r="BG589" s="259"/>
      <c r="BH589" s="261"/>
      <c r="BI589" s="24"/>
      <c r="BJ589" s="259">
        <f>AF589+AI589+AL589</f>
        <v>0</v>
      </c>
      <c r="BK589" s="260">
        <f>SUM(AG589,AJ589,AM589,AP589,AS589,AV589,AY589,BB589,BE589,BH589)</f>
        <v>0</v>
      </c>
      <c r="BL589" s="261">
        <f t="shared" si="368"/>
        <v>0</v>
      </c>
      <c r="BM589" s="24"/>
      <c r="BN589" s="24"/>
    </row>
    <row r="590" spans="1:66" ht="16.5" thickBot="1">
      <c r="A590" s="20"/>
      <c r="C590" s="2"/>
      <c r="D590" s="2"/>
      <c r="E590" s="24"/>
      <c r="F590" s="2"/>
      <c r="G590" s="2"/>
      <c r="H590" s="24"/>
      <c r="I590" s="2"/>
      <c r="J590" s="2"/>
      <c r="K590" s="24"/>
      <c r="L590" s="2"/>
      <c r="M590" s="2"/>
      <c r="N590" s="24"/>
      <c r="O590" s="2"/>
      <c r="P590" s="2"/>
      <c r="Q590" s="24"/>
      <c r="R590" s="2"/>
      <c r="S590" s="2"/>
      <c r="T590" s="24"/>
      <c r="U590" s="2"/>
      <c r="V590" s="2"/>
      <c r="W590" s="24"/>
      <c r="Y590" s="2"/>
      <c r="Z590" s="2"/>
      <c r="AA590" s="2"/>
      <c r="AB590" s="2"/>
      <c r="AC590" s="24"/>
      <c r="AD590" s="2"/>
      <c r="AE590" s="2"/>
      <c r="AF590" s="24"/>
      <c r="AG590" s="24"/>
      <c r="AH590" s="24"/>
      <c r="AI590" s="24"/>
      <c r="AJ590" s="24"/>
      <c r="AK590" s="24"/>
      <c r="AL590" s="2"/>
      <c r="AM590" s="467"/>
      <c r="AN590" s="2"/>
      <c r="BA590" s="2"/>
      <c r="BB590" s="2"/>
      <c r="BC590" s="618"/>
      <c r="BD590" s="2"/>
      <c r="BE590" s="2"/>
      <c r="BF590" s="24"/>
      <c r="BG590" s="2"/>
      <c r="BH590" s="2"/>
      <c r="BI590" s="24"/>
      <c r="BJ590" s="2"/>
      <c r="BK590" s="721"/>
      <c r="BL590" s="721"/>
      <c r="BM590" s="24"/>
      <c r="BN590" s="24"/>
    </row>
    <row r="591" spans="1:66">
      <c r="A591" s="87"/>
      <c r="B591" s="84" t="s">
        <v>19</v>
      </c>
      <c r="C591" s="278">
        <f t="shared" ref="C591:AE593" si="369">SUM(C555,C559,C563,C567,C571,C575,C579)</f>
        <v>3</v>
      </c>
      <c r="D591" s="256">
        <f t="shared" si="369"/>
        <v>0</v>
      </c>
      <c r="E591" s="697">
        <f t="shared" si="369"/>
        <v>0</v>
      </c>
      <c r="F591" s="254">
        <f t="shared" si="369"/>
        <v>10</v>
      </c>
      <c r="G591" s="256">
        <f t="shared" si="369"/>
        <v>0</v>
      </c>
      <c r="H591" s="697">
        <f t="shared" si="369"/>
        <v>0</v>
      </c>
      <c r="I591" s="254">
        <f t="shared" si="369"/>
        <v>5</v>
      </c>
      <c r="J591" s="256">
        <f t="shared" si="369"/>
        <v>0</v>
      </c>
      <c r="K591" s="697">
        <f t="shared" si="369"/>
        <v>0</v>
      </c>
      <c r="L591" s="254">
        <f t="shared" si="369"/>
        <v>4</v>
      </c>
      <c r="M591" s="256">
        <f t="shared" si="369"/>
        <v>0</v>
      </c>
      <c r="N591" s="697">
        <f t="shared" si="369"/>
        <v>0</v>
      </c>
      <c r="O591" s="254">
        <f t="shared" si="369"/>
        <v>3</v>
      </c>
      <c r="P591" s="256">
        <f t="shared" si="369"/>
        <v>0</v>
      </c>
      <c r="Q591" s="697">
        <f t="shared" si="369"/>
        <v>0</v>
      </c>
      <c r="R591" s="254">
        <f t="shared" si="369"/>
        <v>3</v>
      </c>
      <c r="S591" s="256">
        <f t="shared" si="369"/>
        <v>0</v>
      </c>
      <c r="T591" s="697">
        <f t="shared" si="369"/>
        <v>0</v>
      </c>
      <c r="U591" s="254">
        <f t="shared" si="369"/>
        <v>3</v>
      </c>
      <c r="V591" s="256">
        <f t="shared" si="369"/>
        <v>0</v>
      </c>
      <c r="W591" s="133">
        <f t="shared" si="369"/>
        <v>0</v>
      </c>
      <c r="X591" s="254">
        <f t="shared" si="369"/>
        <v>5</v>
      </c>
      <c r="Y591" s="256">
        <f t="shared" si="369"/>
        <v>0</v>
      </c>
      <c r="Z591" s="133">
        <f t="shared" si="369"/>
        <v>0</v>
      </c>
      <c r="AA591" s="254">
        <f t="shared" si="369"/>
        <v>0</v>
      </c>
      <c r="AB591" s="256">
        <f t="shared" si="369"/>
        <v>0</v>
      </c>
      <c r="AC591" s="133">
        <f t="shared" si="369"/>
        <v>0</v>
      </c>
      <c r="AD591" s="254">
        <f t="shared" si="369"/>
        <v>0</v>
      </c>
      <c r="AE591" s="256">
        <f t="shared" si="369"/>
        <v>0</v>
      </c>
      <c r="AF591" s="24"/>
      <c r="AG591" s="24"/>
      <c r="AH591" s="24"/>
      <c r="AI591" s="24"/>
      <c r="AJ591" s="24"/>
      <c r="AK591" s="24"/>
      <c r="AL591" s="254">
        <f t="shared" ref="AL591:AM593" si="370">SUM(C591,F591,I591,L591,O591,R591,U591,X591,AA591,AD591)</f>
        <v>36</v>
      </c>
      <c r="AM591" s="255">
        <f t="shared" si="370"/>
        <v>0</v>
      </c>
      <c r="AN591" s="256">
        <f t="shared" ref="AN591:AN593" si="371">SUM(AL591:AM591)</f>
        <v>36</v>
      </c>
      <c r="BA591" s="254">
        <f t="shared" ref="BA591:BH593" si="372">SUM(BA555,BA559,BA563,BA567,BA571,BA575,BA579)</f>
        <v>5</v>
      </c>
      <c r="BB591" s="256">
        <f t="shared" si="372"/>
        <v>0</v>
      </c>
      <c r="BC591" s="618"/>
      <c r="BD591" s="254">
        <f t="shared" si="372"/>
        <v>0</v>
      </c>
      <c r="BE591" s="256">
        <f t="shared" si="372"/>
        <v>0</v>
      </c>
      <c r="BF591" s="697">
        <f t="shared" si="372"/>
        <v>0</v>
      </c>
      <c r="BG591" s="254">
        <f t="shared" si="372"/>
        <v>0</v>
      </c>
      <c r="BH591" s="256">
        <f t="shared" si="372"/>
        <v>0</v>
      </c>
      <c r="BI591" s="24"/>
      <c r="BJ591" s="254">
        <f t="shared" ref="BJ591:BK593" si="373">SUM(AF591,AI591,AL591,AO591,AR591,AU591,AX591,BA591,BD591,BG591)</f>
        <v>41</v>
      </c>
      <c r="BK591" s="255">
        <f t="shared" si="373"/>
        <v>0</v>
      </c>
      <c r="BL591" s="256">
        <f t="shared" ref="BL591:BL593" si="374">SUM(BJ591:BK591)</f>
        <v>41</v>
      </c>
      <c r="BM591" s="24"/>
      <c r="BN591" s="24"/>
    </row>
    <row r="592" spans="1:66">
      <c r="A592" s="88" t="s">
        <v>9</v>
      </c>
      <c r="B592" s="85" t="s">
        <v>21</v>
      </c>
      <c r="C592" s="280">
        <f t="shared" si="369"/>
        <v>3</v>
      </c>
      <c r="D592" s="258">
        <f t="shared" si="369"/>
        <v>0</v>
      </c>
      <c r="E592" s="697">
        <f t="shared" si="369"/>
        <v>0</v>
      </c>
      <c r="F592" s="257">
        <f t="shared" si="369"/>
        <v>7</v>
      </c>
      <c r="G592" s="258">
        <f t="shared" si="369"/>
        <v>0</v>
      </c>
      <c r="H592" s="697">
        <f t="shared" si="369"/>
        <v>0</v>
      </c>
      <c r="I592" s="257">
        <f t="shared" si="369"/>
        <v>4</v>
      </c>
      <c r="J592" s="258">
        <f t="shared" si="369"/>
        <v>0</v>
      </c>
      <c r="K592" s="697">
        <f t="shared" si="369"/>
        <v>0</v>
      </c>
      <c r="L592" s="257">
        <f t="shared" si="369"/>
        <v>3</v>
      </c>
      <c r="M592" s="258">
        <f t="shared" si="369"/>
        <v>0</v>
      </c>
      <c r="N592" s="697">
        <f t="shared" si="369"/>
        <v>0</v>
      </c>
      <c r="O592" s="257">
        <f t="shared" si="369"/>
        <v>3</v>
      </c>
      <c r="P592" s="258">
        <f t="shared" si="369"/>
        <v>0</v>
      </c>
      <c r="Q592" s="697">
        <f t="shared" si="369"/>
        <v>0</v>
      </c>
      <c r="R592" s="257">
        <f t="shared" si="369"/>
        <v>3</v>
      </c>
      <c r="S592" s="258">
        <f t="shared" si="369"/>
        <v>0</v>
      </c>
      <c r="T592" s="697">
        <f t="shared" si="369"/>
        <v>0</v>
      </c>
      <c r="U592" s="257">
        <f t="shared" si="369"/>
        <v>3</v>
      </c>
      <c r="V592" s="258">
        <f t="shared" si="369"/>
        <v>0</v>
      </c>
      <c r="W592" s="395">
        <f t="shared" si="369"/>
        <v>0</v>
      </c>
      <c r="X592" s="257">
        <f t="shared" si="369"/>
        <v>4</v>
      </c>
      <c r="Y592" s="258">
        <f t="shared" si="369"/>
        <v>0</v>
      </c>
      <c r="Z592" s="395">
        <f t="shared" si="369"/>
        <v>0</v>
      </c>
      <c r="AA592" s="257">
        <f t="shared" si="369"/>
        <v>0</v>
      </c>
      <c r="AB592" s="258">
        <f t="shared" si="369"/>
        <v>0</v>
      </c>
      <c r="AC592" s="395">
        <f t="shared" si="369"/>
        <v>0</v>
      </c>
      <c r="AD592" s="257">
        <f t="shared" si="369"/>
        <v>0</v>
      </c>
      <c r="AE592" s="258">
        <f t="shared" si="369"/>
        <v>0</v>
      </c>
      <c r="AF592" s="24"/>
      <c r="AG592" s="24"/>
      <c r="AH592" s="24"/>
      <c r="AI592" s="24"/>
      <c r="AJ592" s="24"/>
      <c r="AK592" s="24"/>
      <c r="AL592" s="257">
        <f t="shared" si="370"/>
        <v>30</v>
      </c>
      <c r="AM592" s="15">
        <f t="shared" si="370"/>
        <v>0</v>
      </c>
      <c r="AN592" s="258">
        <f t="shared" si="371"/>
        <v>30</v>
      </c>
      <c r="BA592" s="257">
        <f t="shared" si="372"/>
        <v>4</v>
      </c>
      <c r="BB592" s="258">
        <f t="shared" si="372"/>
        <v>0</v>
      </c>
      <c r="BC592" s="697"/>
      <c r="BD592" s="257">
        <f t="shared" si="372"/>
        <v>0</v>
      </c>
      <c r="BE592" s="258">
        <f t="shared" si="372"/>
        <v>0</v>
      </c>
      <c r="BF592" s="697">
        <f t="shared" si="372"/>
        <v>0</v>
      </c>
      <c r="BG592" s="257">
        <f t="shared" si="372"/>
        <v>0</v>
      </c>
      <c r="BH592" s="258">
        <f t="shared" si="372"/>
        <v>0</v>
      </c>
      <c r="BI592" s="24"/>
      <c r="BJ592" s="257">
        <f t="shared" si="373"/>
        <v>34</v>
      </c>
      <c r="BK592" s="15">
        <f t="shared" si="373"/>
        <v>0</v>
      </c>
      <c r="BL592" s="258">
        <f t="shared" si="374"/>
        <v>34</v>
      </c>
      <c r="BM592" s="24"/>
      <c r="BN592" s="24"/>
    </row>
    <row r="593" spans="1:66" ht="16.5" thickBot="1">
      <c r="A593" s="83"/>
      <c r="B593" s="86" t="s">
        <v>22</v>
      </c>
      <c r="C593" s="282">
        <f t="shared" si="369"/>
        <v>0</v>
      </c>
      <c r="D593" s="261">
        <f t="shared" si="369"/>
        <v>0</v>
      </c>
      <c r="E593" s="697">
        <f t="shared" si="369"/>
        <v>0</v>
      </c>
      <c r="F593" s="259">
        <f t="shared" si="369"/>
        <v>0</v>
      </c>
      <c r="G593" s="261">
        <f t="shared" si="369"/>
        <v>0</v>
      </c>
      <c r="H593" s="697">
        <f t="shared" si="369"/>
        <v>0</v>
      </c>
      <c r="I593" s="259">
        <f t="shared" si="369"/>
        <v>0</v>
      </c>
      <c r="J593" s="261">
        <f t="shared" si="369"/>
        <v>0</v>
      </c>
      <c r="K593" s="697"/>
      <c r="L593" s="259">
        <f t="shared" si="369"/>
        <v>0</v>
      </c>
      <c r="M593" s="261">
        <f t="shared" si="369"/>
        <v>0</v>
      </c>
      <c r="N593" s="697">
        <f t="shared" si="369"/>
        <v>0</v>
      </c>
      <c r="O593" s="259">
        <f t="shared" si="369"/>
        <v>0</v>
      </c>
      <c r="P593" s="261">
        <f t="shared" si="369"/>
        <v>0</v>
      </c>
      <c r="Q593" s="697">
        <f t="shared" si="369"/>
        <v>0</v>
      </c>
      <c r="R593" s="259">
        <f t="shared" si="369"/>
        <v>0</v>
      </c>
      <c r="S593" s="261">
        <f t="shared" si="369"/>
        <v>0</v>
      </c>
      <c r="T593" s="697"/>
      <c r="U593" s="259">
        <f t="shared" si="369"/>
        <v>0</v>
      </c>
      <c r="V593" s="261">
        <f t="shared" si="369"/>
        <v>0</v>
      </c>
      <c r="W593" s="395">
        <f t="shared" si="369"/>
        <v>0</v>
      </c>
      <c r="X593" s="259">
        <f t="shared" si="369"/>
        <v>0</v>
      </c>
      <c r="Y593" s="261">
        <f t="shared" si="369"/>
        <v>0</v>
      </c>
      <c r="Z593" s="395">
        <f t="shared" si="369"/>
        <v>0</v>
      </c>
      <c r="AA593" s="259">
        <f t="shared" si="369"/>
        <v>0</v>
      </c>
      <c r="AB593" s="261">
        <f t="shared" si="369"/>
        <v>0</v>
      </c>
      <c r="AC593" s="395">
        <f t="shared" si="369"/>
        <v>0</v>
      </c>
      <c r="AD593" s="259">
        <f t="shared" si="369"/>
        <v>0</v>
      </c>
      <c r="AE593" s="261">
        <f t="shared" si="369"/>
        <v>0</v>
      </c>
      <c r="AF593" s="24"/>
      <c r="AG593" s="24"/>
      <c r="AH593" s="24"/>
      <c r="AI593" s="24"/>
      <c r="AJ593" s="24"/>
      <c r="AK593" s="24"/>
      <c r="AL593" s="259">
        <f t="shared" si="370"/>
        <v>0</v>
      </c>
      <c r="AM593" s="260">
        <f t="shared" si="370"/>
        <v>0</v>
      </c>
      <c r="AN593" s="261">
        <f t="shared" si="371"/>
        <v>0</v>
      </c>
      <c r="BA593" s="259">
        <f t="shared" si="372"/>
        <v>0</v>
      </c>
      <c r="BB593" s="261">
        <f t="shared" si="372"/>
        <v>0</v>
      </c>
      <c r="BC593" s="697"/>
      <c r="BD593" s="259">
        <f t="shared" si="372"/>
        <v>0</v>
      </c>
      <c r="BE593" s="261">
        <f t="shared" si="372"/>
        <v>0</v>
      </c>
      <c r="BF593" s="697">
        <f t="shared" si="372"/>
        <v>0</v>
      </c>
      <c r="BG593" s="259">
        <f t="shared" si="372"/>
        <v>0</v>
      </c>
      <c r="BH593" s="261">
        <f t="shared" si="372"/>
        <v>0</v>
      </c>
      <c r="BI593" s="24"/>
      <c r="BJ593" s="259">
        <f t="shared" si="373"/>
        <v>0</v>
      </c>
      <c r="BK593" s="260">
        <f t="shared" si="373"/>
        <v>0</v>
      </c>
      <c r="BL593" s="261">
        <f t="shared" si="374"/>
        <v>0</v>
      </c>
      <c r="BM593" s="24"/>
      <c r="BN593" s="24"/>
    </row>
    <row r="594" spans="1:66">
      <c r="A594" s="89" t="s">
        <v>40</v>
      </c>
      <c r="B594" s="24"/>
      <c r="C594" s="25"/>
      <c r="D594" s="25"/>
      <c r="E594" s="619"/>
      <c r="F594" s="25"/>
      <c r="G594" s="25"/>
      <c r="H594" s="619"/>
      <c r="I594" s="25"/>
      <c r="J594" s="25"/>
      <c r="K594" s="619"/>
      <c r="L594" s="25"/>
      <c r="M594" s="25"/>
      <c r="N594" s="619"/>
      <c r="O594" s="25"/>
      <c r="P594" s="25"/>
      <c r="Q594" s="25"/>
      <c r="R594" s="25"/>
      <c r="S594" s="25"/>
      <c r="T594" s="619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BF594" s="611"/>
    </row>
    <row r="595" spans="1:66">
      <c r="A595" s="23"/>
      <c r="B595" s="24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</row>
    <row r="596" spans="1:66">
      <c r="A596" s="89" t="s">
        <v>54</v>
      </c>
      <c r="B596" s="24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</row>
    <row r="597" spans="1:66">
      <c r="A597" s="89" t="s">
        <v>363</v>
      </c>
      <c r="B597" s="24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</row>
    <row r="598" spans="1:66">
      <c r="A598" s="89"/>
      <c r="B598" s="24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</row>
    <row r="599" spans="1:66" ht="18.75">
      <c r="A599" s="1130" t="s">
        <v>26</v>
      </c>
      <c r="B599" s="1130"/>
      <c r="C599" s="1130"/>
      <c r="D599" s="1130"/>
      <c r="E599" s="1130"/>
      <c r="F599" s="1130"/>
      <c r="G599" s="1130"/>
      <c r="H599" s="1130"/>
      <c r="I599" s="1130"/>
      <c r="J599" s="1130"/>
      <c r="K599" s="1130"/>
      <c r="L599" s="1130"/>
      <c r="M599" s="1130"/>
      <c r="N599" s="1130"/>
      <c r="O599" s="1130"/>
      <c r="P599" s="1130"/>
      <c r="Q599" s="1130"/>
      <c r="R599" s="1130"/>
      <c r="S599" s="1130"/>
      <c r="T599" s="1130"/>
      <c r="U599" s="1130"/>
      <c r="V599" s="1130"/>
      <c r="W599" s="1130"/>
      <c r="X599" s="1130"/>
      <c r="Y599" s="1130"/>
      <c r="Z599" s="1130"/>
      <c r="AA599" s="1130"/>
      <c r="AB599" s="1130"/>
      <c r="AC599" s="1130"/>
      <c r="AD599" s="1130"/>
      <c r="AE599" s="1130"/>
      <c r="AF599" s="1130"/>
      <c r="AG599" s="1130"/>
      <c r="AH599" s="1130"/>
      <c r="AI599" s="1130"/>
      <c r="AJ599" s="1130"/>
      <c r="AK599" s="1130"/>
      <c r="AL599" s="1130"/>
      <c r="AM599" s="1130"/>
      <c r="AN599" s="1130"/>
    </row>
    <row r="600" spans="1:66" ht="16.5" thickBot="1">
      <c r="A600" s="1112" t="s">
        <v>27</v>
      </c>
      <c r="B600" s="1112"/>
      <c r="C600" s="1112"/>
      <c r="D600" s="1112"/>
      <c r="E600" s="1112"/>
      <c r="F600" s="1112"/>
      <c r="G600" s="1112"/>
      <c r="H600" s="1112"/>
      <c r="I600" s="1112"/>
      <c r="J600" s="1112"/>
      <c r="K600" s="1112"/>
      <c r="L600" s="1112"/>
      <c r="M600" s="1112"/>
      <c r="N600" s="1112"/>
      <c r="O600" s="1112"/>
      <c r="P600" s="1112"/>
      <c r="Q600" s="1112"/>
      <c r="R600" s="1112"/>
      <c r="S600" s="1112"/>
      <c r="T600" s="1112"/>
      <c r="U600" s="1112"/>
      <c r="V600" s="1112"/>
      <c r="W600" s="1112"/>
      <c r="X600" s="1112"/>
      <c r="Y600" s="1112"/>
      <c r="Z600" s="1112"/>
      <c r="AA600" s="1112"/>
      <c r="AB600" s="1112"/>
      <c r="AC600" s="1112"/>
      <c r="AD600" s="1112"/>
      <c r="AE600" s="1112"/>
      <c r="AF600" s="1112"/>
      <c r="AG600" s="1112"/>
      <c r="AH600" s="1112"/>
      <c r="AI600" s="1112"/>
      <c r="AJ600" s="1112"/>
      <c r="AK600" s="1112"/>
      <c r="AL600" s="1112"/>
      <c r="AM600" s="1112"/>
      <c r="AN600" s="1112"/>
    </row>
    <row r="601" spans="1:66" ht="24" thickBot="1">
      <c r="A601" s="1142" t="s">
        <v>53</v>
      </c>
      <c r="B601" s="1143"/>
      <c r="C601" s="1143"/>
      <c r="D601" s="1143"/>
      <c r="E601" s="1143"/>
      <c r="F601" s="1143"/>
      <c r="G601" s="1143"/>
      <c r="H601" s="1143"/>
      <c r="I601" s="1143"/>
      <c r="J601" s="1143"/>
      <c r="K601" s="1143"/>
      <c r="L601" s="1143"/>
      <c r="M601" s="1143"/>
      <c r="N601" s="1143"/>
      <c r="O601" s="1143"/>
      <c r="P601" s="1143"/>
      <c r="Q601" s="1143"/>
      <c r="R601" s="1143"/>
      <c r="S601" s="1143"/>
      <c r="T601" s="1143"/>
      <c r="U601" s="1143"/>
      <c r="V601" s="1143"/>
      <c r="W601" s="1143"/>
      <c r="X601" s="1143"/>
      <c r="Y601" s="1143"/>
      <c r="Z601" s="1143"/>
      <c r="AA601" s="1143"/>
      <c r="AB601" s="1143"/>
      <c r="AC601" s="1143"/>
      <c r="AD601" s="1143"/>
      <c r="AE601" s="1143"/>
      <c r="AF601" s="1143"/>
      <c r="AG601" s="1143"/>
      <c r="AH601" s="1143"/>
      <c r="AI601" s="1143"/>
      <c r="AJ601" s="1143"/>
      <c r="AK601" s="1143"/>
      <c r="AL601" s="1143"/>
      <c r="AM601" s="1143"/>
      <c r="AN601" s="1144"/>
      <c r="AO601" s="710"/>
      <c r="AP601" s="710"/>
      <c r="AQ601" s="710"/>
      <c r="AR601" s="710"/>
      <c r="AS601" s="710"/>
      <c r="AT601" s="710"/>
      <c r="AU601" s="710"/>
      <c r="AV601" s="710"/>
      <c r="AW601" s="710"/>
      <c r="AX601" s="710"/>
      <c r="AY601" s="710"/>
      <c r="AZ601" s="710"/>
      <c r="BA601" s="711"/>
    </row>
    <row r="602" spans="1:66" ht="16.5" thickBot="1">
      <c r="A602" s="33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</row>
    <row r="603" spans="1:66" ht="16.5">
      <c r="A603" s="40" t="s">
        <v>848</v>
      </c>
      <c r="B603" s="41"/>
      <c r="C603" s="41" t="s">
        <v>849</v>
      </c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34"/>
      <c r="AM603" s="34"/>
      <c r="AN603" s="35"/>
      <c r="AO603" s="712"/>
      <c r="AP603" s="712"/>
      <c r="AQ603" s="712"/>
      <c r="AR603" s="712"/>
      <c r="AS603" s="712"/>
      <c r="AT603" s="712"/>
      <c r="AU603" s="712"/>
      <c r="AV603" s="712"/>
      <c r="AW603" s="712"/>
      <c r="AX603" s="712"/>
      <c r="AY603" s="712"/>
      <c r="AZ603" s="712"/>
      <c r="BA603" s="712"/>
      <c r="BB603" s="712"/>
      <c r="BC603" s="712"/>
      <c r="BD603" s="712"/>
      <c r="BE603" s="712"/>
      <c r="BF603" s="712"/>
      <c r="BG603" s="712"/>
      <c r="BH603" s="712"/>
      <c r="BI603" s="712"/>
      <c r="BJ603" s="712"/>
      <c r="BK603" s="712"/>
      <c r="BL603" s="713"/>
    </row>
    <row r="604" spans="1:66" ht="16.5">
      <c r="A604" s="623" t="s">
        <v>850</v>
      </c>
      <c r="B604" s="624"/>
      <c r="C604" s="624" t="s">
        <v>328</v>
      </c>
      <c r="D604" s="624"/>
      <c r="E604" s="624"/>
      <c r="F604" s="624"/>
      <c r="G604" s="624"/>
      <c r="H604" s="624"/>
      <c r="I604" s="624"/>
      <c r="J604" s="624"/>
      <c r="K604" s="624"/>
      <c r="L604" s="624"/>
      <c r="M604" s="624"/>
      <c r="N604" s="624"/>
      <c r="O604" s="624"/>
      <c r="P604" s="624"/>
      <c r="Q604" s="624"/>
      <c r="R604" s="624"/>
      <c r="S604" s="624"/>
      <c r="T604" s="624"/>
      <c r="U604" s="624"/>
      <c r="V604" s="624"/>
      <c r="W604" s="624"/>
      <c r="X604" s="624"/>
      <c r="Y604" s="624"/>
      <c r="Z604" s="624"/>
      <c r="AA604" s="624"/>
      <c r="AB604" s="624"/>
      <c r="AC604" s="624"/>
      <c r="AD604" s="624"/>
      <c r="AE604" s="624"/>
      <c r="AF604" s="624"/>
      <c r="AG604" s="624"/>
      <c r="AH604" s="624"/>
      <c r="AI604" s="624"/>
      <c r="AJ604" s="624"/>
      <c r="AK604" s="624"/>
      <c r="AL604" s="36"/>
      <c r="AM604" s="36"/>
      <c r="AN604" s="240"/>
      <c r="AO604" s="611"/>
      <c r="AP604" s="611"/>
      <c r="AQ604" s="611"/>
      <c r="AR604" s="611"/>
      <c r="AS604" s="611"/>
      <c r="AT604" s="611"/>
      <c r="AU604" s="611"/>
      <c r="AV604" s="611"/>
      <c r="AW604" s="611"/>
      <c r="AX604" s="611"/>
      <c r="AY604" s="611"/>
      <c r="AZ604" s="611"/>
      <c r="BA604" s="611"/>
      <c r="BB604" s="611"/>
      <c r="BC604" s="611"/>
      <c r="BD604" s="611"/>
      <c r="BE604" s="611"/>
      <c r="BF604" s="611"/>
      <c r="BG604" s="611"/>
      <c r="BH604" s="611"/>
      <c r="BI604" s="611"/>
      <c r="BJ604" s="611"/>
      <c r="BK604" s="611"/>
      <c r="BL604" s="714"/>
    </row>
    <row r="605" spans="1:66" ht="17.25" thickBot="1">
      <c r="A605" s="43" t="s">
        <v>851</v>
      </c>
      <c r="B605" s="625"/>
      <c r="C605" s="625" t="s">
        <v>899</v>
      </c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  <c r="Z605" s="625"/>
      <c r="AA605" s="625"/>
      <c r="AB605" s="625"/>
      <c r="AC605" s="625"/>
      <c r="AD605" s="625"/>
      <c r="AE605" s="625"/>
      <c r="AF605" s="625"/>
      <c r="AG605" s="625"/>
      <c r="AH605" s="625"/>
      <c r="AI605" s="625"/>
      <c r="AJ605" s="625"/>
      <c r="AK605" s="625"/>
      <c r="AL605" s="37"/>
      <c r="AM605" s="37"/>
      <c r="AN605" s="38"/>
      <c r="AO605" s="715"/>
      <c r="AP605" s="715"/>
      <c r="AQ605" s="715"/>
      <c r="AR605" s="715"/>
      <c r="AS605" s="715"/>
      <c r="AT605" s="715"/>
      <c r="AU605" s="715"/>
      <c r="AV605" s="715"/>
      <c r="AW605" s="715"/>
      <c r="AX605" s="715"/>
      <c r="AY605" s="715"/>
      <c r="AZ605" s="715"/>
      <c r="BA605" s="715"/>
      <c r="BB605" s="715"/>
      <c r="BC605" s="715"/>
      <c r="BD605" s="715"/>
      <c r="BE605" s="715"/>
      <c r="BF605" s="715"/>
      <c r="BG605" s="715"/>
      <c r="BH605" s="715"/>
      <c r="BI605" s="715"/>
      <c r="BJ605" s="715"/>
      <c r="BK605" s="715"/>
      <c r="BL605" s="716"/>
    </row>
    <row r="606" spans="1:66" ht="16.5" thickBot="1">
      <c r="A606" s="33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</row>
    <row r="607" spans="1:66" ht="17.25" thickBot="1">
      <c r="A607" s="32"/>
      <c r="B607" s="32"/>
      <c r="C607" s="58" t="s">
        <v>602</v>
      </c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100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39"/>
      <c r="AM607" s="36"/>
      <c r="AN607" s="32"/>
    </row>
    <row r="608" spans="1:66" ht="16.5" thickBot="1">
      <c r="A608" s="1"/>
      <c r="X608" s="3"/>
    </row>
    <row r="609" spans="1:66" ht="23.25" customHeight="1">
      <c r="A609" s="6"/>
      <c r="B609" s="7"/>
      <c r="C609" s="1210" t="s">
        <v>42</v>
      </c>
      <c r="D609" s="1211"/>
      <c r="E609" s="888"/>
      <c r="F609" s="1218" t="s">
        <v>853</v>
      </c>
      <c r="G609" s="1219"/>
      <c r="H609" s="888"/>
      <c r="I609" s="1218" t="s">
        <v>854</v>
      </c>
      <c r="J609" s="1219"/>
      <c r="K609" s="888"/>
      <c r="L609" s="1218" t="s">
        <v>855</v>
      </c>
      <c r="M609" s="1219"/>
      <c r="N609" s="888"/>
      <c r="O609" s="1218" t="s">
        <v>856</v>
      </c>
      <c r="P609" s="1219"/>
      <c r="Q609" s="888"/>
      <c r="R609" s="1218" t="s">
        <v>857</v>
      </c>
      <c r="S609" s="1219"/>
      <c r="T609" s="888"/>
      <c r="U609" s="1218" t="s">
        <v>858</v>
      </c>
      <c r="V609" s="1219"/>
      <c r="W609" s="888"/>
      <c r="X609" s="1218" t="s">
        <v>859</v>
      </c>
      <c r="Y609" s="1219"/>
      <c r="Z609" s="888"/>
      <c r="AA609" s="1218" t="s">
        <v>860</v>
      </c>
      <c r="AB609" s="1219"/>
      <c r="AC609" s="888"/>
      <c r="AD609" s="1218" t="s">
        <v>861</v>
      </c>
      <c r="AE609" s="1219"/>
      <c r="AF609" s="888"/>
      <c r="AG609" s="888"/>
      <c r="AH609" s="888"/>
      <c r="AI609" s="888"/>
      <c r="AJ609" s="888"/>
      <c r="AK609" s="888"/>
      <c r="AL609" s="889"/>
      <c r="AM609" s="890" t="s">
        <v>9</v>
      </c>
      <c r="AN609" s="891"/>
      <c r="AO609" s="892"/>
      <c r="AP609" s="892"/>
      <c r="AQ609" s="892"/>
      <c r="AR609" s="892"/>
      <c r="AS609" s="892"/>
      <c r="AT609" s="892"/>
      <c r="AU609" s="892"/>
      <c r="AV609" s="892"/>
      <c r="AW609" s="892"/>
      <c r="AX609" s="892"/>
      <c r="AY609" s="892"/>
      <c r="AZ609" s="892"/>
      <c r="BA609" s="1218" t="s">
        <v>859</v>
      </c>
      <c r="BB609" s="1219"/>
      <c r="BC609" s="888"/>
      <c r="BD609" s="1218" t="s">
        <v>860</v>
      </c>
      <c r="BE609" s="1219"/>
      <c r="BF609" s="888"/>
      <c r="BG609" s="1218" t="s">
        <v>861</v>
      </c>
      <c r="BH609" s="1219"/>
      <c r="BI609" s="131"/>
      <c r="BJ609" s="132"/>
      <c r="BK609" s="133" t="s">
        <v>9</v>
      </c>
      <c r="BL609" s="134"/>
      <c r="BM609" s="131"/>
      <c r="BN609" s="131"/>
    </row>
    <row r="610" spans="1:66" ht="133.5" thickBot="1">
      <c r="A610" s="348" t="s">
        <v>606</v>
      </c>
      <c r="B610" s="46"/>
      <c r="C610" s="54" t="s">
        <v>41</v>
      </c>
      <c r="D610" s="57" t="s">
        <v>32</v>
      </c>
      <c r="E610" s="50"/>
      <c r="F610" s="54" t="s">
        <v>15</v>
      </c>
      <c r="G610" s="57" t="s">
        <v>32</v>
      </c>
      <c r="H610" s="50"/>
      <c r="I610" s="54" t="s">
        <v>15</v>
      </c>
      <c r="J610" s="57" t="s">
        <v>32</v>
      </c>
      <c r="K610" s="50"/>
      <c r="L610" s="54" t="s">
        <v>15</v>
      </c>
      <c r="M610" s="57" t="s">
        <v>32</v>
      </c>
      <c r="N610" s="50"/>
      <c r="O610" s="54" t="s">
        <v>15</v>
      </c>
      <c r="P610" s="57" t="s">
        <v>32</v>
      </c>
      <c r="Q610" s="50"/>
      <c r="R610" s="54" t="s">
        <v>15</v>
      </c>
      <c r="S610" s="57" t="s">
        <v>32</v>
      </c>
      <c r="T610" s="50"/>
      <c r="U610" s="54" t="s">
        <v>15</v>
      </c>
      <c r="V610" s="57" t="s">
        <v>32</v>
      </c>
      <c r="W610" s="50"/>
      <c r="X610" s="54" t="s">
        <v>15</v>
      </c>
      <c r="Y610" s="57" t="s">
        <v>32</v>
      </c>
      <c r="Z610" s="466"/>
      <c r="AA610" s="54" t="s">
        <v>15</v>
      </c>
      <c r="AB610" s="57" t="s">
        <v>32</v>
      </c>
      <c r="AC610" s="50"/>
      <c r="AD610" s="54" t="s">
        <v>15</v>
      </c>
      <c r="AE610" s="57" t="s">
        <v>32</v>
      </c>
      <c r="AF610" s="50"/>
      <c r="AG610" s="50"/>
      <c r="AH610" s="50"/>
      <c r="AI610" s="50"/>
      <c r="AJ610" s="50"/>
      <c r="AK610" s="50"/>
      <c r="AL610" s="54" t="s">
        <v>15</v>
      </c>
      <c r="AM610" s="56" t="s">
        <v>32</v>
      </c>
      <c r="AN610" s="71" t="s">
        <v>9</v>
      </c>
      <c r="BA610" s="630" t="s">
        <v>15</v>
      </c>
      <c r="BB610" s="632" t="s">
        <v>32</v>
      </c>
      <c r="BC610" s="627"/>
      <c r="BD610" s="630" t="s">
        <v>15</v>
      </c>
      <c r="BE610" s="632" t="s">
        <v>32</v>
      </c>
      <c r="BF610" s="50"/>
      <c r="BG610" s="54" t="s">
        <v>15</v>
      </c>
      <c r="BH610" s="57" t="s">
        <v>32</v>
      </c>
      <c r="BI610" s="50"/>
      <c r="BJ610" s="54" t="s">
        <v>15</v>
      </c>
      <c r="BK610" s="56" t="s">
        <v>32</v>
      </c>
      <c r="BL610" s="71" t="s">
        <v>9</v>
      </c>
      <c r="BM610" s="50"/>
      <c r="BN610" s="50"/>
    </row>
    <row r="611" spans="1:66" ht="16.5" thickBot="1">
      <c r="A611" s="20"/>
      <c r="E611" s="4"/>
      <c r="H611" s="4"/>
      <c r="K611" s="4"/>
      <c r="N611" s="4"/>
      <c r="Q611" s="4"/>
      <c r="T611" s="4"/>
      <c r="W611" s="4"/>
      <c r="X611" s="3"/>
      <c r="AC611" s="4"/>
      <c r="AF611" s="4"/>
      <c r="AG611" s="4"/>
      <c r="AH611" s="4"/>
      <c r="AI611" s="4"/>
      <c r="AJ611" s="4"/>
      <c r="AK611" s="4"/>
      <c r="BC611" s="611"/>
      <c r="BF611" s="4"/>
      <c r="BI611" s="4"/>
      <c r="BM611" s="4"/>
      <c r="BN611" s="4"/>
    </row>
    <row r="612" spans="1:66">
      <c r="A612" s="1150" t="s">
        <v>621</v>
      </c>
      <c r="B612" s="84" t="s">
        <v>19</v>
      </c>
      <c r="C612" s="254">
        <v>0</v>
      </c>
      <c r="D612" s="255"/>
      <c r="E612" s="24"/>
      <c r="F612" s="254">
        <v>0</v>
      </c>
      <c r="G612" s="256"/>
      <c r="H612" s="24"/>
      <c r="I612" s="254">
        <v>5</v>
      </c>
      <c r="J612" s="256"/>
      <c r="K612" s="24"/>
      <c r="L612" s="254">
        <v>7</v>
      </c>
      <c r="M612" s="256"/>
      <c r="N612" s="24"/>
      <c r="O612" s="254">
        <v>0</v>
      </c>
      <c r="P612" s="256"/>
      <c r="Q612" s="24"/>
      <c r="R612" s="254">
        <v>0</v>
      </c>
      <c r="S612" s="256"/>
      <c r="T612" s="24"/>
      <c r="U612" s="254">
        <v>0</v>
      </c>
      <c r="V612" s="256"/>
      <c r="W612" s="24"/>
      <c r="X612" s="254">
        <v>0</v>
      </c>
      <c r="Y612" s="256"/>
      <c r="Z612" s="133"/>
      <c r="AA612" s="254">
        <v>0</v>
      </c>
      <c r="AB612" s="256"/>
      <c r="AC612" s="24"/>
      <c r="AD612" s="254">
        <v>0</v>
      </c>
      <c r="AE612" s="256"/>
      <c r="AF612" s="24"/>
      <c r="AG612" s="24"/>
      <c r="AH612" s="24"/>
      <c r="AI612" s="24"/>
      <c r="AJ612" s="24"/>
      <c r="AK612" s="24"/>
      <c r="AL612" s="254">
        <f>SUM(C612,F612,I612,L612,O612,R612,U612,X612,AA612,AD612)</f>
        <v>12</v>
      </c>
      <c r="AM612" s="255">
        <f>SUM(D612,G612,J612,M612,P612,S612,V612,Y612,AB612,AE612)</f>
        <v>0</v>
      </c>
      <c r="AN612" s="256">
        <f>SUM(AL612:AM612)</f>
        <v>12</v>
      </c>
      <c r="BA612" s="254">
        <v>0</v>
      </c>
      <c r="BB612" s="256"/>
      <c r="BC612" s="618"/>
      <c r="BD612" s="254">
        <v>0</v>
      </c>
      <c r="BE612" s="256"/>
      <c r="BF612" s="24"/>
      <c r="BG612" s="254">
        <v>0</v>
      </c>
      <c r="BH612" s="256"/>
      <c r="BI612" s="24"/>
      <c r="BJ612" s="254">
        <f t="shared" ref="BJ612:BK614" si="375">SUM(AF612,AI612,AL612,AO612,AR612,AU612,AX612,BA612,BD612,BG612)</f>
        <v>12</v>
      </c>
      <c r="BK612" s="255">
        <f t="shared" si="375"/>
        <v>0</v>
      </c>
      <c r="BL612" s="256">
        <f>SUM(BJ612:BK612)</f>
        <v>12</v>
      </c>
      <c r="BM612" s="24"/>
      <c r="BN612" s="24"/>
    </row>
    <row r="613" spans="1:66">
      <c r="A613" s="1151"/>
      <c r="B613" s="85" t="s">
        <v>21</v>
      </c>
      <c r="C613" s="257">
        <v>0</v>
      </c>
      <c r="D613" s="15"/>
      <c r="E613" s="24"/>
      <c r="F613" s="257">
        <v>0</v>
      </c>
      <c r="G613" s="258"/>
      <c r="H613" s="24"/>
      <c r="I613" s="257">
        <v>3</v>
      </c>
      <c r="J613" s="258"/>
      <c r="K613" s="24"/>
      <c r="L613" s="257">
        <v>5</v>
      </c>
      <c r="M613" s="258"/>
      <c r="N613" s="24"/>
      <c r="O613" s="257">
        <v>0</v>
      </c>
      <c r="P613" s="258"/>
      <c r="Q613" s="24"/>
      <c r="R613" s="257">
        <v>0</v>
      </c>
      <c r="S613" s="258"/>
      <c r="T613" s="24"/>
      <c r="U613" s="257">
        <v>0</v>
      </c>
      <c r="V613" s="258"/>
      <c r="W613" s="24"/>
      <c r="X613" s="257">
        <v>0</v>
      </c>
      <c r="Y613" s="258"/>
      <c r="Z613" s="395"/>
      <c r="AA613" s="257">
        <v>0</v>
      </c>
      <c r="AB613" s="258"/>
      <c r="AC613" s="24"/>
      <c r="AD613" s="257">
        <v>0</v>
      </c>
      <c r="AE613" s="258"/>
      <c r="AF613" s="24"/>
      <c r="AG613" s="24"/>
      <c r="AH613" s="24"/>
      <c r="AI613" s="24"/>
      <c r="AJ613" s="24"/>
      <c r="AK613" s="24"/>
      <c r="AL613" s="257">
        <f t="shared" ref="AL613:AM614" si="376">SUM(C613,F613,I613,L613,O613,R613,U613,X613,AA613,AD613)</f>
        <v>8</v>
      </c>
      <c r="AM613" s="15">
        <f t="shared" si="376"/>
        <v>0</v>
      </c>
      <c r="AN613" s="258">
        <f t="shared" ref="AN613:AN614" si="377">SUM(AL613:AM613)</f>
        <v>8</v>
      </c>
      <c r="BA613" s="257">
        <v>0</v>
      </c>
      <c r="BB613" s="258"/>
      <c r="BC613" s="618"/>
      <c r="BD613" s="257">
        <v>0</v>
      </c>
      <c r="BE613" s="258"/>
      <c r="BF613" s="24"/>
      <c r="BG613" s="257">
        <v>0</v>
      </c>
      <c r="BH613" s="258"/>
      <c r="BI613" s="24"/>
      <c r="BJ613" s="257">
        <f t="shared" si="375"/>
        <v>8</v>
      </c>
      <c r="BK613" s="15">
        <f t="shared" si="375"/>
        <v>0</v>
      </c>
      <c r="BL613" s="258">
        <f t="shared" ref="BL613:BL614" si="378">SUM(BJ613:BK613)</f>
        <v>8</v>
      </c>
      <c r="BM613" s="24"/>
      <c r="BN613" s="24"/>
    </row>
    <row r="614" spans="1:66" ht="16.5" thickBot="1">
      <c r="A614" s="1152"/>
      <c r="B614" s="86" t="s">
        <v>22</v>
      </c>
      <c r="C614" s="259">
        <v>0</v>
      </c>
      <c r="D614" s="260"/>
      <c r="E614" s="24"/>
      <c r="F614" s="259">
        <v>0</v>
      </c>
      <c r="G614" s="261"/>
      <c r="H614" s="24"/>
      <c r="I614" s="259">
        <v>0</v>
      </c>
      <c r="J614" s="261"/>
      <c r="K614" s="24"/>
      <c r="L614" s="259">
        <v>0</v>
      </c>
      <c r="M614" s="261"/>
      <c r="N614" s="24"/>
      <c r="O614" s="259">
        <v>0</v>
      </c>
      <c r="P614" s="261"/>
      <c r="Q614" s="24"/>
      <c r="R614" s="259">
        <v>0</v>
      </c>
      <c r="S614" s="261"/>
      <c r="T614" s="24"/>
      <c r="U614" s="259">
        <v>0</v>
      </c>
      <c r="V614" s="261"/>
      <c r="W614" s="24"/>
      <c r="X614" s="259">
        <v>0</v>
      </c>
      <c r="Y614" s="261"/>
      <c r="Z614" s="396"/>
      <c r="AA614" s="259">
        <v>0</v>
      </c>
      <c r="AB614" s="261"/>
      <c r="AC614" s="24"/>
      <c r="AD614" s="259">
        <v>0</v>
      </c>
      <c r="AE614" s="261"/>
      <c r="AF614" s="24"/>
      <c r="AG614" s="24"/>
      <c r="AH614" s="24"/>
      <c r="AI614" s="24"/>
      <c r="AJ614" s="24"/>
      <c r="AK614" s="24"/>
      <c r="AL614" s="259">
        <f t="shared" si="376"/>
        <v>0</v>
      </c>
      <c r="AM614" s="260">
        <f t="shared" si="376"/>
        <v>0</v>
      </c>
      <c r="AN614" s="261">
        <f t="shared" si="377"/>
        <v>0</v>
      </c>
      <c r="BA614" s="259">
        <v>0</v>
      </c>
      <c r="BB614" s="261"/>
      <c r="BC614" s="618"/>
      <c r="BD614" s="259">
        <v>0</v>
      </c>
      <c r="BE614" s="261"/>
      <c r="BF614" s="24"/>
      <c r="BG614" s="259">
        <v>0</v>
      </c>
      <c r="BH614" s="261"/>
      <c r="BI614" s="24"/>
      <c r="BJ614" s="259">
        <f t="shared" si="375"/>
        <v>0</v>
      </c>
      <c r="BK614" s="260">
        <f t="shared" si="375"/>
        <v>0</v>
      </c>
      <c r="BL614" s="261">
        <f t="shared" si="378"/>
        <v>0</v>
      </c>
      <c r="BM614" s="24"/>
      <c r="BN614" s="24"/>
    </row>
    <row r="615" spans="1:66" ht="16.5" thickBot="1">
      <c r="A615" s="349"/>
      <c r="C615" s="2"/>
      <c r="D615" s="2"/>
      <c r="E615" s="24"/>
      <c r="F615" s="2"/>
      <c r="G615" s="2"/>
      <c r="H615" s="24"/>
      <c r="I615" s="2"/>
      <c r="J615" s="2"/>
      <c r="K615" s="24"/>
      <c r="L615" s="2"/>
      <c r="M615" s="2"/>
      <c r="N615" s="24"/>
      <c r="O615" s="2"/>
      <c r="P615" s="2"/>
      <c r="Q615" s="24"/>
      <c r="R615" s="2"/>
      <c r="S615" s="2"/>
      <c r="T615" s="24"/>
      <c r="U615" s="2"/>
      <c r="V615" s="2"/>
      <c r="W615" s="24"/>
      <c r="Y615" s="2"/>
      <c r="Z615" s="2"/>
      <c r="AA615" s="2"/>
      <c r="AB615" s="2"/>
      <c r="AC615" s="24"/>
      <c r="AD615" s="2"/>
      <c r="AE615" s="2"/>
      <c r="AF615" s="24"/>
      <c r="AG615" s="24"/>
      <c r="AH615" s="24"/>
      <c r="AI615" s="24"/>
      <c r="AJ615" s="24"/>
      <c r="AK615" s="24"/>
      <c r="AL615" s="2"/>
      <c r="AM615" s="467"/>
      <c r="AN615" s="2"/>
      <c r="BA615" s="2"/>
      <c r="BB615" s="2"/>
      <c r="BC615" s="618"/>
      <c r="BD615" s="2"/>
      <c r="BE615" s="2"/>
      <c r="BF615" s="24"/>
      <c r="BG615" s="2"/>
      <c r="BH615" s="2"/>
      <c r="BI615" s="24"/>
      <c r="BJ615" s="2"/>
      <c r="BK615" s="721"/>
      <c r="BL615" s="721"/>
      <c r="BM615" s="24"/>
      <c r="BN615" s="24"/>
    </row>
    <row r="616" spans="1:66">
      <c r="A616" s="1150" t="s">
        <v>622</v>
      </c>
      <c r="B616" s="84" t="s">
        <v>19</v>
      </c>
      <c r="C616" s="254">
        <v>3</v>
      </c>
      <c r="D616" s="255"/>
      <c r="E616" s="24"/>
      <c r="F616" s="254">
        <v>13</v>
      </c>
      <c r="G616" s="256"/>
      <c r="H616" s="24"/>
      <c r="I616" s="254">
        <v>0</v>
      </c>
      <c r="J616" s="256"/>
      <c r="K616" s="24"/>
      <c r="L616" s="254">
        <v>0</v>
      </c>
      <c r="M616" s="256"/>
      <c r="N616" s="24"/>
      <c r="O616" s="254">
        <v>0</v>
      </c>
      <c r="P616" s="256"/>
      <c r="Q616" s="24"/>
      <c r="R616" s="254">
        <v>0</v>
      </c>
      <c r="S616" s="256"/>
      <c r="T616" s="24"/>
      <c r="U616" s="254">
        <v>0</v>
      </c>
      <c r="V616" s="256"/>
      <c r="W616" s="24"/>
      <c r="X616" s="254">
        <v>0</v>
      </c>
      <c r="Y616" s="256"/>
      <c r="Z616" s="133"/>
      <c r="AA616" s="254">
        <v>0</v>
      </c>
      <c r="AB616" s="256"/>
      <c r="AC616" s="24"/>
      <c r="AD616" s="254">
        <v>0</v>
      </c>
      <c r="AE616" s="256"/>
      <c r="AF616" s="24"/>
      <c r="AG616" s="24"/>
      <c r="AH616" s="24"/>
      <c r="AI616" s="24"/>
      <c r="AJ616" s="24"/>
      <c r="AK616" s="24"/>
      <c r="AL616" s="254">
        <f>SUM(C616,F616,I616,L616,O616,R616,U616,X616,AA616,AD616)</f>
        <v>16</v>
      </c>
      <c r="AM616" s="255">
        <f t="shared" ref="AM616:AM622" si="379">SUM(D616,G616,J616,M616,P616,S616,V616,Y616,AB616,AE616)</f>
        <v>0</v>
      </c>
      <c r="AN616" s="256">
        <f t="shared" ref="AN616:AN618" si="380">SUM(AL616:AM616)</f>
        <v>16</v>
      </c>
      <c r="BA616" s="254">
        <v>0</v>
      </c>
      <c r="BB616" s="256"/>
      <c r="BC616" s="618"/>
      <c r="BD616" s="254">
        <v>0</v>
      </c>
      <c r="BE616" s="256"/>
      <c r="BF616" s="24"/>
      <c r="BG616" s="254">
        <v>0</v>
      </c>
      <c r="BH616" s="256"/>
      <c r="BI616" s="24"/>
      <c r="BJ616" s="254">
        <f t="shared" ref="BJ616:BK618" si="381">SUM(AF616,AI616,AL616,AO616,AR616,AU616,AX616,BA616,BD616,BG616)</f>
        <v>16</v>
      </c>
      <c r="BK616" s="255">
        <f t="shared" si="381"/>
        <v>0</v>
      </c>
      <c r="BL616" s="256">
        <f t="shared" ref="BL616:BL618" si="382">SUM(BJ616:BK616)</f>
        <v>16</v>
      </c>
      <c r="BM616" s="24"/>
      <c r="BN616" s="24"/>
    </row>
    <row r="617" spans="1:66">
      <c r="A617" s="1151"/>
      <c r="B617" s="85" t="s">
        <v>21</v>
      </c>
      <c r="C617" s="257">
        <v>3</v>
      </c>
      <c r="D617" s="15"/>
      <c r="E617" s="24"/>
      <c r="F617" s="257">
        <v>10</v>
      </c>
      <c r="G617" s="258"/>
      <c r="H617" s="24"/>
      <c r="I617" s="257">
        <v>0</v>
      </c>
      <c r="J617" s="258"/>
      <c r="K617" s="24"/>
      <c r="L617" s="257">
        <v>0</v>
      </c>
      <c r="M617" s="258"/>
      <c r="N617" s="24"/>
      <c r="O617" s="257">
        <v>0</v>
      </c>
      <c r="P617" s="258"/>
      <c r="Q617" s="24"/>
      <c r="R617" s="257">
        <v>0</v>
      </c>
      <c r="S617" s="258"/>
      <c r="T617" s="24"/>
      <c r="U617" s="257">
        <v>0</v>
      </c>
      <c r="V617" s="258"/>
      <c r="W617" s="24"/>
      <c r="X617" s="257">
        <v>0</v>
      </c>
      <c r="Y617" s="258"/>
      <c r="Z617" s="395"/>
      <c r="AA617" s="257">
        <v>0</v>
      </c>
      <c r="AB617" s="258"/>
      <c r="AC617" s="24"/>
      <c r="AD617" s="257">
        <v>0</v>
      </c>
      <c r="AE617" s="258"/>
      <c r="AF617" s="24"/>
      <c r="AG617" s="24"/>
      <c r="AH617" s="24"/>
      <c r="AI617" s="24"/>
      <c r="AJ617" s="24"/>
      <c r="AK617" s="24"/>
      <c r="AL617" s="257">
        <f t="shared" ref="AL617:AL618" si="383">SUM(C617,F617,I617,L617,O617,R617,U617,X617,AA617,AD617)</f>
        <v>13</v>
      </c>
      <c r="AM617" s="15">
        <f t="shared" si="379"/>
        <v>0</v>
      </c>
      <c r="AN617" s="258">
        <f t="shared" si="380"/>
        <v>13</v>
      </c>
      <c r="BA617" s="257">
        <v>0</v>
      </c>
      <c r="BB617" s="258"/>
      <c r="BC617" s="618"/>
      <c r="BD617" s="257">
        <v>0</v>
      </c>
      <c r="BE617" s="258"/>
      <c r="BF617" s="24"/>
      <c r="BG617" s="257">
        <v>0</v>
      </c>
      <c r="BH617" s="258"/>
      <c r="BI617" s="24"/>
      <c r="BJ617" s="257">
        <f t="shared" si="381"/>
        <v>13</v>
      </c>
      <c r="BK617" s="15">
        <f t="shared" si="381"/>
        <v>0</v>
      </c>
      <c r="BL617" s="258">
        <f t="shared" si="382"/>
        <v>13</v>
      </c>
      <c r="BM617" s="24"/>
      <c r="BN617" s="24"/>
    </row>
    <row r="618" spans="1:66" ht="16.5" thickBot="1">
      <c r="A618" s="1152"/>
      <c r="B618" s="86" t="s">
        <v>22</v>
      </c>
      <c r="C618" s="259">
        <v>0</v>
      </c>
      <c r="D618" s="260"/>
      <c r="E618" s="24"/>
      <c r="F618" s="259">
        <v>0</v>
      </c>
      <c r="G618" s="261"/>
      <c r="H618" s="24"/>
      <c r="I618" s="259">
        <v>0</v>
      </c>
      <c r="J618" s="261"/>
      <c r="K618" s="24"/>
      <c r="L618" s="259">
        <v>0</v>
      </c>
      <c r="M618" s="261"/>
      <c r="N618" s="24"/>
      <c r="O618" s="259">
        <v>0</v>
      </c>
      <c r="P618" s="261"/>
      <c r="Q618" s="24"/>
      <c r="R618" s="259">
        <v>0</v>
      </c>
      <c r="S618" s="261"/>
      <c r="T618" s="24"/>
      <c r="U618" s="259">
        <v>0</v>
      </c>
      <c r="V618" s="261"/>
      <c r="W618" s="24"/>
      <c r="X618" s="259">
        <v>0</v>
      </c>
      <c r="Y618" s="261"/>
      <c r="Z618" s="396"/>
      <c r="AA618" s="259">
        <v>0</v>
      </c>
      <c r="AB618" s="261"/>
      <c r="AC618" s="24"/>
      <c r="AD618" s="259">
        <v>0</v>
      </c>
      <c r="AE618" s="261"/>
      <c r="AF618" s="24"/>
      <c r="AG618" s="24"/>
      <c r="AH618" s="24"/>
      <c r="AI618" s="24"/>
      <c r="AJ618" s="24"/>
      <c r="AK618" s="24"/>
      <c r="AL618" s="259">
        <f t="shared" si="383"/>
        <v>0</v>
      </c>
      <c r="AM618" s="260">
        <f t="shared" si="379"/>
        <v>0</v>
      </c>
      <c r="AN618" s="261">
        <f t="shared" si="380"/>
        <v>0</v>
      </c>
      <c r="BA618" s="259">
        <v>0</v>
      </c>
      <c r="BB618" s="261"/>
      <c r="BC618" s="618"/>
      <c r="BD618" s="259">
        <v>0</v>
      </c>
      <c r="BE618" s="261"/>
      <c r="BF618" s="24"/>
      <c r="BG618" s="259">
        <v>0</v>
      </c>
      <c r="BH618" s="261"/>
      <c r="BI618" s="24"/>
      <c r="BJ618" s="259">
        <f t="shared" si="381"/>
        <v>0</v>
      </c>
      <c r="BK618" s="260">
        <f t="shared" si="381"/>
        <v>0</v>
      </c>
      <c r="BL618" s="261">
        <f t="shared" si="382"/>
        <v>0</v>
      </c>
      <c r="BM618" s="24"/>
      <c r="BN618" s="24"/>
    </row>
    <row r="619" spans="1:66" ht="16.5" thickBot="1">
      <c r="A619" s="349"/>
      <c r="C619" s="2"/>
      <c r="D619" s="2"/>
      <c r="E619" s="24"/>
      <c r="F619" s="2"/>
      <c r="G619" s="2"/>
      <c r="H619" s="24"/>
      <c r="I619" s="2"/>
      <c r="J619" s="2"/>
      <c r="K619" s="24"/>
      <c r="L619" s="2"/>
      <c r="M619" s="2"/>
      <c r="N619" s="24"/>
      <c r="O619" s="2"/>
      <c r="P619" s="2"/>
      <c r="Q619" s="24"/>
      <c r="R619" s="2"/>
      <c r="S619" s="2"/>
      <c r="T619" s="24"/>
      <c r="U619" s="2"/>
      <c r="V619" s="2"/>
      <c r="W619" s="24"/>
      <c r="Y619" s="2"/>
      <c r="Z619" s="2"/>
      <c r="AA619" s="2"/>
      <c r="AB619" s="2"/>
      <c r="AC619" s="24"/>
      <c r="AD619" s="2"/>
      <c r="AE619" s="2"/>
      <c r="AF619" s="24"/>
      <c r="AG619" s="24"/>
      <c r="AH619" s="24"/>
      <c r="AI619" s="24"/>
      <c r="AJ619" s="24"/>
      <c r="AK619" s="24"/>
      <c r="AL619" s="2"/>
      <c r="AM619" s="467">
        <f t="shared" si="379"/>
        <v>0</v>
      </c>
      <c r="AN619" s="2"/>
      <c r="BA619" s="2"/>
      <c r="BB619" s="2"/>
      <c r="BC619" s="618"/>
      <c r="BD619" s="2"/>
      <c r="BE619" s="2"/>
      <c r="BF619" s="24"/>
      <c r="BG619" s="2"/>
      <c r="BH619" s="2"/>
      <c r="BI619" s="24"/>
      <c r="BJ619" s="2"/>
      <c r="BK619" s="721"/>
      <c r="BL619" s="721"/>
      <c r="BM619" s="24"/>
      <c r="BN619" s="24"/>
    </row>
    <row r="620" spans="1:66">
      <c r="A620" s="1150" t="s">
        <v>381</v>
      </c>
      <c r="B620" s="84" t="s">
        <v>19</v>
      </c>
      <c r="C620" s="254">
        <v>0</v>
      </c>
      <c r="D620" s="255"/>
      <c r="E620" s="24"/>
      <c r="F620" s="254">
        <v>0</v>
      </c>
      <c r="G620" s="256"/>
      <c r="H620" s="24"/>
      <c r="I620" s="254">
        <v>0</v>
      </c>
      <c r="J620" s="256"/>
      <c r="K620" s="24"/>
      <c r="L620" s="254">
        <v>0</v>
      </c>
      <c r="M620" s="256"/>
      <c r="N620" s="24"/>
      <c r="O620" s="254">
        <v>7</v>
      </c>
      <c r="P620" s="256"/>
      <c r="Q620" s="24"/>
      <c r="R620" s="254">
        <v>4</v>
      </c>
      <c r="S620" s="256"/>
      <c r="T620" s="24"/>
      <c r="U620" s="254">
        <v>2</v>
      </c>
      <c r="V620" s="256"/>
      <c r="W620" s="24"/>
      <c r="X620" s="254">
        <v>0</v>
      </c>
      <c r="Y620" s="256"/>
      <c r="Z620" s="133"/>
      <c r="AA620" s="254">
        <v>0</v>
      </c>
      <c r="AB620" s="256"/>
      <c r="AC620" s="24"/>
      <c r="AD620" s="254">
        <v>0</v>
      </c>
      <c r="AE620" s="256"/>
      <c r="AF620" s="24"/>
      <c r="AG620" s="24"/>
      <c r="AH620" s="24"/>
      <c r="AI620" s="24"/>
      <c r="AJ620" s="24"/>
      <c r="AK620" s="24"/>
      <c r="AL620" s="254">
        <f>SUM(C620,F620,I620,L620,O620,R620,U620,X620,AA620,AD620)</f>
        <v>13</v>
      </c>
      <c r="AM620" s="255">
        <f t="shared" si="379"/>
        <v>0</v>
      </c>
      <c r="AN620" s="256">
        <f t="shared" ref="AN620:AN622" si="384">SUM(AL620:AM620)</f>
        <v>13</v>
      </c>
      <c r="BA620" s="254">
        <v>0</v>
      </c>
      <c r="BB620" s="256"/>
      <c r="BC620" s="618"/>
      <c r="BD620" s="254">
        <v>0</v>
      </c>
      <c r="BE620" s="256"/>
      <c r="BF620" s="24"/>
      <c r="BG620" s="254">
        <v>0</v>
      </c>
      <c r="BH620" s="256"/>
      <c r="BI620" s="24"/>
      <c r="BJ620" s="254">
        <f t="shared" ref="BJ620:BK622" si="385">SUM(AF620,AI620,AL620,AO620,AR620,AU620,AX620,BA620,BD620,BG620)</f>
        <v>13</v>
      </c>
      <c r="BK620" s="255">
        <f t="shared" si="385"/>
        <v>0</v>
      </c>
      <c r="BL620" s="256">
        <f t="shared" ref="BL620:BL622" si="386">SUM(BJ620:BK620)</f>
        <v>13</v>
      </c>
      <c r="BM620" s="24"/>
      <c r="BN620" s="24"/>
    </row>
    <row r="621" spans="1:66">
      <c r="A621" s="1151"/>
      <c r="B621" s="85" t="s">
        <v>21</v>
      </c>
      <c r="C621" s="257">
        <v>0</v>
      </c>
      <c r="D621" s="15"/>
      <c r="E621" s="24"/>
      <c r="F621" s="257">
        <v>0</v>
      </c>
      <c r="G621" s="258"/>
      <c r="H621" s="24"/>
      <c r="I621" s="257">
        <v>0</v>
      </c>
      <c r="J621" s="258"/>
      <c r="K621" s="24"/>
      <c r="L621" s="257">
        <v>0</v>
      </c>
      <c r="M621" s="258"/>
      <c r="N621" s="24"/>
      <c r="O621" s="257">
        <v>5</v>
      </c>
      <c r="P621" s="258"/>
      <c r="Q621" s="24"/>
      <c r="R621" s="257">
        <v>3</v>
      </c>
      <c r="S621" s="258"/>
      <c r="T621" s="24"/>
      <c r="U621" s="257">
        <v>1</v>
      </c>
      <c r="V621" s="258"/>
      <c r="W621" s="24"/>
      <c r="X621" s="257">
        <v>0</v>
      </c>
      <c r="Y621" s="258"/>
      <c r="Z621" s="395"/>
      <c r="AA621" s="257">
        <v>0</v>
      </c>
      <c r="AB621" s="258"/>
      <c r="AC621" s="24"/>
      <c r="AD621" s="257">
        <v>0</v>
      </c>
      <c r="AE621" s="258"/>
      <c r="AF621" s="24"/>
      <c r="AG621" s="24"/>
      <c r="AH621" s="24"/>
      <c r="AI621" s="24"/>
      <c r="AJ621" s="24"/>
      <c r="AK621" s="24"/>
      <c r="AL621" s="257">
        <f t="shared" ref="AL621:AL622" si="387">SUM(C621,F621,I621,L621,O621,R621,U621,X621,AA621,AD621)</f>
        <v>9</v>
      </c>
      <c r="AM621" s="15">
        <f t="shared" si="379"/>
        <v>0</v>
      </c>
      <c r="AN621" s="258">
        <f t="shared" si="384"/>
        <v>9</v>
      </c>
      <c r="BA621" s="257">
        <v>0</v>
      </c>
      <c r="BB621" s="258"/>
      <c r="BC621" s="618"/>
      <c r="BD621" s="257">
        <v>0</v>
      </c>
      <c r="BE621" s="258"/>
      <c r="BF621" s="24"/>
      <c r="BG621" s="257">
        <v>0</v>
      </c>
      <c r="BH621" s="258"/>
      <c r="BI621" s="24"/>
      <c r="BJ621" s="257">
        <f t="shared" si="385"/>
        <v>9</v>
      </c>
      <c r="BK621" s="15">
        <f t="shared" si="385"/>
        <v>0</v>
      </c>
      <c r="BL621" s="258">
        <f t="shared" si="386"/>
        <v>9</v>
      </c>
      <c r="BM621" s="24"/>
      <c r="BN621" s="24"/>
    </row>
    <row r="622" spans="1:66" ht="16.5" thickBot="1">
      <c r="A622" s="1152"/>
      <c r="B622" s="86" t="s">
        <v>22</v>
      </c>
      <c r="C622" s="259">
        <v>0</v>
      </c>
      <c r="D622" s="260"/>
      <c r="E622" s="24"/>
      <c r="F622" s="259">
        <v>0</v>
      </c>
      <c r="G622" s="261"/>
      <c r="H622" s="24"/>
      <c r="I622" s="259">
        <v>0</v>
      </c>
      <c r="J622" s="261"/>
      <c r="K622" s="24"/>
      <c r="L622" s="259">
        <v>0</v>
      </c>
      <c r="M622" s="261"/>
      <c r="N622" s="24"/>
      <c r="O622" s="259">
        <v>0</v>
      </c>
      <c r="P622" s="261"/>
      <c r="Q622" s="24"/>
      <c r="R622" s="259">
        <v>0</v>
      </c>
      <c r="S622" s="261"/>
      <c r="T622" s="24"/>
      <c r="U622" s="259">
        <v>0</v>
      </c>
      <c r="V622" s="261"/>
      <c r="W622" s="24"/>
      <c r="X622" s="259">
        <v>0</v>
      </c>
      <c r="Y622" s="261"/>
      <c r="Z622" s="396"/>
      <c r="AA622" s="259">
        <v>0</v>
      </c>
      <c r="AB622" s="261"/>
      <c r="AC622" s="24"/>
      <c r="AD622" s="259">
        <v>0</v>
      </c>
      <c r="AE622" s="261"/>
      <c r="AF622" s="24"/>
      <c r="AG622" s="24"/>
      <c r="AH622" s="24"/>
      <c r="AI622" s="24"/>
      <c r="AJ622" s="24"/>
      <c r="AK622" s="24"/>
      <c r="AL622" s="259">
        <f t="shared" si="387"/>
        <v>0</v>
      </c>
      <c r="AM622" s="260">
        <f t="shared" si="379"/>
        <v>0</v>
      </c>
      <c r="AN622" s="261">
        <f t="shared" si="384"/>
        <v>0</v>
      </c>
      <c r="BA622" s="259">
        <v>0</v>
      </c>
      <c r="BB622" s="261"/>
      <c r="BC622" s="618"/>
      <c r="BD622" s="259">
        <v>0</v>
      </c>
      <c r="BE622" s="261"/>
      <c r="BF622" s="24"/>
      <c r="BG622" s="259">
        <v>0</v>
      </c>
      <c r="BH622" s="261"/>
      <c r="BI622" s="24"/>
      <c r="BJ622" s="259">
        <f t="shared" si="385"/>
        <v>0</v>
      </c>
      <c r="BK622" s="260">
        <f t="shared" si="385"/>
        <v>0</v>
      </c>
      <c r="BL622" s="261">
        <f t="shared" si="386"/>
        <v>0</v>
      </c>
      <c r="BM622" s="24"/>
      <c r="BN622" s="24"/>
    </row>
    <row r="623" spans="1:66" ht="16.5" thickBot="1">
      <c r="A623" s="349"/>
      <c r="C623" s="2"/>
      <c r="D623" s="2"/>
      <c r="E623" s="24"/>
      <c r="F623" s="2"/>
      <c r="G623" s="2"/>
      <c r="H623" s="24"/>
      <c r="I623" s="2"/>
      <c r="J623" s="2"/>
      <c r="K623" s="24"/>
      <c r="L623" s="2"/>
      <c r="M623" s="2"/>
      <c r="N623" s="24"/>
      <c r="O623" s="2"/>
      <c r="P623" s="2"/>
      <c r="Q623" s="24"/>
      <c r="R623" s="2"/>
      <c r="S623" s="2"/>
      <c r="T623" s="24"/>
      <c r="U623" s="2"/>
      <c r="V623" s="2"/>
      <c r="W623" s="24"/>
      <c r="Y623" s="2"/>
      <c r="Z623" s="2"/>
      <c r="AA623" s="2"/>
      <c r="AB623" s="2"/>
      <c r="AC623" s="24"/>
      <c r="AD623" s="2"/>
      <c r="AE623" s="2"/>
      <c r="AF623" s="24"/>
      <c r="AG623" s="24"/>
      <c r="AH623" s="24"/>
      <c r="AI623" s="24"/>
      <c r="AJ623" s="24"/>
      <c r="AK623" s="24"/>
      <c r="AL623" s="2"/>
      <c r="AM623" s="467"/>
      <c r="AN623" s="2"/>
      <c r="BA623" s="2"/>
      <c r="BB623" s="2"/>
      <c r="BC623" s="618"/>
      <c r="BD623" s="2"/>
      <c r="BE623" s="2"/>
      <c r="BF623" s="24"/>
      <c r="BG623" s="2"/>
      <c r="BH623" s="2"/>
      <c r="BI623" s="24"/>
      <c r="BJ623" s="2"/>
      <c r="BK623" s="721"/>
      <c r="BL623" s="721"/>
      <c r="BM623" s="24"/>
      <c r="BN623" s="24"/>
    </row>
    <row r="624" spans="1:66">
      <c r="A624" s="1150" t="s">
        <v>623</v>
      </c>
      <c r="B624" s="84" t="s">
        <v>19</v>
      </c>
      <c r="C624" s="254">
        <v>0</v>
      </c>
      <c r="D624" s="255"/>
      <c r="E624" s="24"/>
      <c r="F624" s="254">
        <v>7</v>
      </c>
      <c r="G624" s="256"/>
      <c r="H624" s="24"/>
      <c r="I624" s="254">
        <v>0</v>
      </c>
      <c r="J624" s="256"/>
      <c r="K624" s="24"/>
      <c r="L624" s="254">
        <v>0</v>
      </c>
      <c r="M624" s="256"/>
      <c r="N624" s="24"/>
      <c r="O624" s="254">
        <v>0</v>
      </c>
      <c r="P624" s="256"/>
      <c r="Q624" s="24"/>
      <c r="R624" s="254">
        <v>0</v>
      </c>
      <c r="S624" s="256"/>
      <c r="T624" s="24"/>
      <c r="U624" s="254">
        <v>0</v>
      </c>
      <c r="V624" s="256"/>
      <c r="W624" s="24"/>
      <c r="X624" s="254">
        <v>0</v>
      </c>
      <c r="Y624" s="256"/>
      <c r="Z624" s="133"/>
      <c r="AA624" s="254">
        <v>0</v>
      </c>
      <c r="AB624" s="256"/>
      <c r="AC624" s="24"/>
      <c r="AD624" s="254">
        <v>0</v>
      </c>
      <c r="AE624" s="256"/>
      <c r="AF624" s="24"/>
      <c r="AG624" s="24"/>
      <c r="AH624" s="24"/>
      <c r="AI624" s="24"/>
      <c r="AJ624" s="24"/>
      <c r="AK624" s="24"/>
      <c r="AL624" s="254">
        <f>SUM(C624,F624,I624,L624,O624,R624,U624,X624,AA624,AD624)</f>
        <v>7</v>
      </c>
      <c r="AM624" s="255">
        <f t="shared" ref="AM624:AM626" si="388">SUM(D624,G624,J624,M624,P624,S624,V624,Y624,AB624,AE624)</f>
        <v>0</v>
      </c>
      <c r="AN624" s="256">
        <f t="shared" ref="AN624:AN626" si="389">SUM(AL624:AM624)</f>
        <v>7</v>
      </c>
      <c r="BA624" s="254">
        <v>0</v>
      </c>
      <c r="BB624" s="256"/>
      <c r="BC624" s="618"/>
      <c r="BD624" s="254">
        <v>0</v>
      </c>
      <c r="BE624" s="256"/>
      <c r="BF624" s="24"/>
      <c r="BG624" s="254">
        <v>0</v>
      </c>
      <c r="BH624" s="256"/>
      <c r="BI624" s="24"/>
      <c r="BJ624" s="254">
        <f t="shared" ref="BJ624:BK626" si="390">SUM(AF624,AI624,AL624,AO624,AR624,AU624,AX624,BA624,BD624,BG624)</f>
        <v>7</v>
      </c>
      <c r="BK624" s="255">
        <f t="shared" si="390"/>
        <v>0</v>
      </c>
      <c r="BL624" s="256">
        <f t="shared" ref="BL624:BL626" si="391">SUM(BJ624:BK624)</f>
        <v>7</v>
      </c>
      <c r="BM624" s="24"/>
      <c r="BN624" s="24"/>
    </row>
    <row r="625" spans="1:66">
      <c r="A625" s="1151"/>
      <c r="B625" s="85" t="s">
        <v>21</v>
      </c>
      <c r="C625" s="257">
        <v>0</v>
      </c>
      <c r="D625" s="15"/>
      <c r="E625" s="24"/>
      <c r="F625" s="257">
        <v>7</v>
      </c>
      <c r="G625" s="258"/>
      <c r="H625" s="24"/>
      <c r="I625" s="257">
        <v>0</v>
      </c>
      <c r="J625" s="258"/>
      <c r="K625" s="24"/>
      <c r="L625" s="257">
        <v>0</v>
      </c>
      <c r="M625" s="258"/>
      <c r="N625" s="24"/>
      <c r="O625" s="257">
        <v>0</v>
      </c>
      <c r="P625" s="258"/>
      <c r="Q625" s="24"/>
      <c r="R625" s="257">
        <v>0</v>
      </c>
      <c r="S625" s="258"/>
      <c r="T625" s="24"/>
      <c r="U625" s="257">
        <v>0</v>
      </c>
      <c r="V625" s="258"/>
      <c r="W625" s="24"/>
      <c r="X625" s="257">
        <v>0</v>
      </c>
      <c r="Y625" s="258"/>
      <c r="Z625" s="395"/>
      <c r="AA625" s="257">
        <v>0</v>
      </c>
      <c r="AB625" s="258"/>
      <c r="AC625" s="24"/>
      <c r="AD625" s="257">
        <v>0</v>
      </c>
      <c r="AE625" s="258"/>
      <c r="AF625" s="24"/>
      <c r="AG625" s="24"/>
      <c r="AH625" s="24"/>
      <c r="AI625" s="24"/>
      <c r="AJ625" s="24"/>
      <c r="AK625" s="24"/>
      <c r="AL625" s="257">
        <f t="shared" ref="AL625:AL626" si="392">SUM(C625,F625,I625,L625,O625,R625,U625,X625,AA625,AD625)</f>
        <v>7</v>
      </c>
      <c r="AM625" s="15">
        <f t="shared" si="388"/>
        <v>0</v>
      </c>
      <c r="AN625" s="258">
        <f t="shared" si="389"/>
        <v>7</v>
      </c>
      <c r="BA625" s="257">
        <v>0</v>
      </c>
      <c r="BB625" s="258"/>
      <c r="BC625" s="618"/>
      <c r="BD625" s="257">
        <v>0</v>
      </c>
      <c r="BE625" s="258"/>
      <c r="BF625" s="24"/>
      <c r="BG625" s="257">
        <v>0</v>
      </c>
      <c r="BH625" s="258"/>
      <c r="BI625" s="24"/>
      <c r="BJ625" s="257">
        <f t="shared" si="390"/>
        <v>7</v>
      </c>
      <c r="BK625" s="15">
        <f t="shared" si="390"/>
        <v>0</v>
      </c>
      <c r="BL625" s="258">
        <f t="shared" si="391"/>
        <v>7</v>
      </c>
      <c r="BM625" s="24"/>
      <c r="BN625" s="24"/>
    </row>
    <row r="626" spans="1:66" ht="16.5" thickBot="1">
      <c r="A626" s="1152"/>
      <c r="B626" s="86" t="s">
        <v>22</v>
      </c>
      <c r="C626" s="259">
        <v>0</v>
      </c>
      <c r="D626" s="260"/>
      <c r="E626" s="24"/>
      <c r="F626" s="259">
        <v>0</v>
      </c>
      <c r="G626" s="261"/>
      <c r="H626" s="24"/>
      <c r="I626" s="259">
        <v>0</v>
      </c>
      <c r="J626" s="261"/>
      <c r="K626" s="24"/>
      <c r="L626" s="259">
        <v>0</v>
      </c>
      <c r="M626" s="261"/>
      <c r="N626" s="24"/>
      <c r="O626" s="259">
        <v>0</v>
      </c>
      <c r="P626" s="261"/>
      <c r="Q626" s="24"/>
      <c r="R626" s="259">
        <v>0</v>
      </c>
      <c r="S626" s="261"/>
      <c r="T626" s="24"/>
      <c r="U626" s="259">
        <v>0</v>
      </c>
      <c r="V626" s="261"/>
      <c r="W626" s="24"/>
      <c r="X626" s="259">
        <v>0</v>
      </c>
      <c r="Y626" s="261"/>
      <c r="Z626" s="396"/>
      <c r="AA626" s="259">
        <v>0</v>
      </c>
      <c r="AB626" s="261"/>
      <c r="AC626" s="24"/>
      <c r="AD626" s="259">
        <v>0</v>
      </c>
      <c r="AE626" s="261"/>
      <c r="AF626" s="24"/>
      <c r="AG626" s="24"/>
      <c r="AH626" s="24"/>
      <c r="AI626" s="24"/>
      <c r="AJ626" s="24"/>
      <c r="AK626" s="24"/>
      <c r="AL626" s="259">
        <f t="shared" si="392"/>
        <v>0</v>
      </c>
      <c r="AM626" s="260">
        <f t="shared" si="388"/>
        <v>0</v>
      </c>
      <c r="AN626" s="261">
        <f t="shared" si="389"/>
        <v>0</v>
      </c>
      <c r="BA626" s="259">
        <v>0</v>
      </c>
      <c r="BB626" s="261"/>
      <c r="BC626" s="618"/>
      <c r="BD626" s="259">
        <v>0</v>
      </c>
      <c r="BE626" s="261"/>
      <c r="BF626" s="24"/>
      <c r="BG626" s="259">
        <v>0</v>
      </c>
      <c r="BH626" s="261"/>
      <c r="BI626" s="24"/>
      <c r="BJ626" s="259">
        <f t="shared" si="390"/>
        <v>0</v>
      </c>
      <c r="BK626" s="260">
        <f t="shared" si="390"/>
        <v>0</v>
      </c>
      <c r="BL626" s="261">
        <f t="shared" si="391"/>
        <v>0</v>
      </c>
      <c r="BM626" s="24"/>
      <c r="BN626" s="24"/>
    </row>
    <row r="627" spans="1:66" ht="16.5" thickBot="1">
      <c r="A627" s="349"/>
      <c r="C627" s="2"/>
      <c r="D627" s="2"/>
      <c r="E627" s="24"/>
      <c r="F627" s="2"/>
      <c r="G627" s="2"/>
      <c r="H627" s="24"/>
      <c r="I627" s="2"/>
      <c r="J627" s="2"/>
      <c r="K627" s="24"/>
      <c r="L627" s="2"/>
      <c r="M627" s="2"/>
      <c r="N627" s="24"/>
      <c r="O627" s="2"/>
      <c r="P627" s="2"/>
      <c r="Q627" s="24"/>
      <c r="R627" s="2"/>
      <c r="S627" s="2"/>
      <c r="T627" s="24"/>
      <c r="U627" s="2"/>
      <c r="V627" s="2"/>
      <c r="W627" s="24"/>
      <c r="Y627" s="2"/>
      <c r="Z627" s="2"/>
      <c r="AA627" s="2"/>
      <c r="AB627" s="2"/>
      <c r="AC627" s="24"/>
      <c r="AD627" s="2"/>
      <c r="AE627" s="2"/>
      <c r="AF627" s="24"/>
      <c r="AG627" s="24"/>
      <c r="AH627" s="24"/>
      <c r="AI627" s="24"/>
      <c r="AJ627" s="24"/>
      <c r="AK627" s="24"/>
      <c r="AL627" s="2"/>
      <c r="AM627" s="467"/>
      <c r="AN627" s="2"/>
      <c r="BA627" s="2"/>
      <c r="BB627" s="2"/>
      <c r="BC627" s="618"/>
      <c r="BD627" s="2"/>
      <c r="BE627" s="2"/>
      <c r="BF627" s="24"/>
      <c r="BG627" s="2"/>
      <c r="BH627" s="2"/>
      <c r="BI627" s="24"/>
      <c r="BJ627" s="2"/>
      <c r="BK627" s="721"/>
      <c r="BL627" s="721"/>
      <c r="BM627" s="24"/>
      <c r="BN627" s="24"/>
    </row>
    <row r="628" spans="1:66">
      <c r="A628" s="274"/>
      <c r="B628" s="84" t="s">
        <v>19</v>
      </c>
      <c r="C628" s="254"/>
      <c r="D628" s="255"/>
      <c r="E628" s="24"/>
      <c r="F628" s="254"/>
      <c r="G628" s="256"/>
      <c r="H628" s="24"/>
      <c r="I628" s="254"/>
      <c r="J628" s="256"/>
      <c r="K628" s="24"/>
      <c r="L628" s="254"/>
      <c r="M628" s="256"/>
      <c r="N628" s="24"/>
      <c r="O628" s="254"/>
      <c r="P628" s="256"/>
      <c r="Q628" s="24"/>
      <c r="R628" s="254"/>
      <c r="S628" s="256"/>
      <c r="T628" s="24"/>
      <c r="U628" s="254"/>
      <c r="V628" s="256"/>
      <c r="W628" s="24"/>
      <c r="X628" s="254"/>
      <c r="Y628" s="256"/>
      <c r="Z628" s="133"/>
      <c r="AA628" s="254"/>
      <c r="AB628" s="256"/>
      <c r="AC628" s="24"/>
      <c r="AD628" s="254"/>
      <c r="AE628" s="256"/>
      <c r="AF628" s="24"/>
      <c r="AG628" s="24"/>
      <c r="AH628" s="24"/>
      <c r="AI628" s="24"/>
      <c r="AJ628" s="24"/>
      <c r="AK628" s="24"/>
      <c r="AL628" s="254">
        <f>SUM(C628,F628,I628,L628,O628,R628,U628,X628,AA628,AD628)</f>
        <v>0</v>
      </c>
      <c r="AM628" s="255">
        <f t="shared" ref="AM628:AM630" si="393">SUM(D628,G628,J628,M628,P628,S628,V628,Y628,AB628,AE628)</f>
        <v>0</v>
      </c>
      <c r="AN628" s="256">
        <f>SUM(AL628:AM628)</f>
        <v>0</v>
      </c>
      <c r="BA628" s="254"/>
      <c r="BB628" s="256"/>
      <c r="BC628" s="618"/>
      <c r="BD628" s="254"/>
      <c r="BE628" s="256"/>
      <c r="BF628" s="24"/>
      <c r="BG628" s="254"/>
      <c r="BH628" s="256"/>
      <c r="BI628" s="24"/>
      <c r="BJ628" s="254">
        <f t="shared" ref="BJ628:BK630" si="394">SUM(AF628,AI628,AL628,AO628,AR628,AU628,AX628,BA628,BD628,BG628)</f>
        <v>0</v>
      </c>
      <c r="BK628" s="255">
        <f t="shared" si="394"/>
        <v>0</v>
      </c>
      <c r="BL628" s="256">
        <f>SUM(BJ628:BK628)</f>
        <v>0</v>
      </c>
      <c r="BM628" s="24"/>
      <c r="BN628" s="24"/>
    </row>
    <row r="629" spans="1:66">
      <c r="A629" s="88"/>
      <c r="B629" s="85" t="s">
        <v>21</v>
      </c>
      <c r="C629" s="257"/>
      <c r="D629" s="15"/>
      <c r="E629" s="24"/>
      <c r="F629" s="257"/>
      <c r="G629" s="258"/>
      <c r="H629" s="24"/>
      <c r="I629" s="257"/>
      <c r="J629" s="258"/>
      <c r="K629" s="24"/>
      <c r="L629" s="257"/>
      <c r="M629" s="258"/>
      <c r="N629" s="24"/>
      <c r="O629" s="257"/>
      <c r="P629" s="258"/>
      <c r="Q629" s="24"/>
      <c r="R629" s="257"/>
      <c r="S629" s="258"/>
      <c r="T629" s="24"/>
      <c r="U629" s="257"/>
      <c r="V629" s="258"/>
      <c r="W629" s="24"/>
      <c r="X629" s="257"/>
      <c r="Y629" s="258"/>
      <c r="Z629" s="395"/>
      <c r="AA629" s="257"/>
      <c r="AB629" s="258"/>
      <c r="AC629" s="24"/>
      <c r="AD629" s="257"/>
      <c r="AE629" s="258"/>
      <c r="AF629" s="24"/>
      <c r="AG629" s="24"/>
      <c r="AH629" s="24"/>
      <c r="AI629" s="24"/>
      <c r="AJ629" s="24"/>
      <c r="AK629" s="24"/>
      <c r="AL629" s="257">
        <f t="shared" ref="AL629:AL630" si="395">SUM(C629,F629,I629,L629,O629,R629,U629,X629,AA629,AD629)</f>
        <v>0</v>
      </c>
      <c r="AM629" s="15">
        <f t="shared" si="393"/>
        <v>0</v>
      </c>
      <c r="AN629" s="258">
        <f t="shared" ref="AN629:AN630" si="396">SUM(AL629:AM629)</f>
        <v>0</v>
      </c>
      <c r="BA629" s="257"/>
      <c r="BB629" s="258"/>
      <c r="BC629" s="618"/>
      <c r="BD629" s="257"/>
      <c r="BE629" s="258"/>
      <c r="BF629" s="24"/>
      <c r="BG629" s="257"/>
      <c r="BH629" s="258"/>
      <c r="BI629" s="24"/>
      <c r="BJ629" s="257">
        <f t="shared" si="394"/>
        <v>0</v>
      </c>
      <c r="BK629" s="15">
        <f t="shared" si="394"/>
        <v>0</v>
      </c>
      <c r="BL629" s="258">
        <f t="shared" ref="BL629:BL630" si="397">SUM(BJ629:BK629)</f>
        <v>0</v>
      </c>
      <c r="BM629" s="24"/>
      <c r="BN629" s="24"/>
    </row>
    <row r="630" spans="1:66" ht="16.5" thickBot="1">
      <c r="A630" s="141"/>
      <c r="B630" s="86" t="s">
        <v>22</v>
      </c>
      <c r="C630" s="259"/>
      <c r="D630" s="260"/>
      <c r="E630" s="24"/>
      <c r="F630" s="259"/>
      <c r="G630" s="261"/>
      <c r="H630" s="24"/>
      <c r="I630" s="259"/>
      <c r="J630" s="261"/>
      <c r="K630" s="24"/>
      <c r="L630" s="259"/>
      <c r="M630" s="261"/>
      <c r="N630" s="24"/>
      <c r="O630" s="259"/>
      <c r="P630" s="261"/>
      <c r="Q630" s="24"/>
      <c r="R630" s="259"/>
      <c r="S630" s="261"/>
      <c r="T630" s="24"/>
      <c r="U630" s="259"/>
      <c r="V630" s="261"/>
      <c r="W630" s="24"/>
      <c r="X630" s="259"/>
      <c r="Y630" s="261"/>
      <c r="Z630" s="396"/>
      <c r="AA630" s="259"/>
      <c r="AB630" s="261"/>
      <c r="AC630" s="24"/>
      <c r="AD630" s="259"/>
      <c r="AE630" s="261"/>
      <c r="AF630" s="24"/>
      <c r="AG630" s="24"/>
      <c r="AH630" s="24"/>
      <c r="AI630" s="24"/>
      <c r="AJ630" s="24"/>
      <c r="AK630" s="24"/>
      <c r="AL630" s="259">
        <f t="shared" si="395"/>
        <v>0</v>
      </c>
      <c r="AM630" s="260">
        <f t="shared" si="393"/>
        <v>0</v>
      </c>
      <c r="AN630" s="261">
        <f t="shared" si="396"/>
        <v>0</v>
      </c>
      <c r="BA630" s="259"/>
      <c r="BB630" s="261"/>
      <c r="BC630" s="618"/>
      <c r="BD630" s="259"/>
      <c r="BE630" s="261"/>
      <c r="BF630" s="24"/>
      <c r="BG630" s="259"/>
      <c r="BH630" s="261"/>
      <c r="BI630" s="24"/>
      <c r="BJ630" s="259">
        <f t="shared" si="394"/>
        <v>0</v>
      </c>
      <c r="BK630" s="260">
        <f t="shared" si="394"/>
        <v>0</v>
      </c>
      <c r="BL630" s="261">
        <f t="shared" si="397"/>
        <v>0</v>
      </c>
      <c r="BM630" s="24"/>
      <c r="BN630" s="24"/>
    </row>
    <row r="631" spans="1:66" ht="16.5" thickBot="1">
      <c r="A631" s="349"/>
      <c r="C631" s="2"/>
      <c r="D631" s="2"/>
      <c r="E631" s="24"/>
      <c r="F631" s="2"/>
      <c r="G631" s="2"/>
      <c r="H631" s="24"/>
      <c r="I631" s="2"/>
      <c r="J631" s="2"/>
      <c r="K631" s="24"/>
      <c r="L631" s="2"/>
      <c r="M631" s="2"/>
      <c r="N631" s="24"/>
      <c r="O631" s="2"/>
      <c r="P631" s="2"/>
      <c r="Q631" s="24"/>
      <c r="R631" s="2"/>
      <c r="S631" s="2"/>
      <c r="T631" s="24"/>
      <c r="U631" s="2"/>
      <c r="V631" s="2"/>
      <c r="W631" s="24"/>
      <c r="Y631" s="2"/>
      <c r="Z631" s="2"/>
      <c r="AA631" s="2"/>
      <c r="AB631" s="2"/>
      <c r="AC631" s="24"/>
      <c r="AD631" s="2"/>
      <c r="AE631" s="2"/>
      <c r="AF631" s="24"/>
      <c r="AG631" s="24"/>
      <c r="AH631" s="24"/>
      <c r="AI631" s="24"/>
      <c r="AJ631" s="24"/>
      <c r="AK631" s="24"/>
      <c r="AL631" s="2"/>
      <c r="AM631" s="467"/>
      <c r="AN631" s="2"/>
      <c r="BA631" s="2"/>
      <c r="BB631" s="2"/>
      <c r="BC631" s="618"/>
      <c r="BD631" s="2"/>
      <c r="BE631" s="2"/>
      <c r="BF631" s="24"/>
      <c r="BG631" s="2"/>
      <c r="BH631" s="2"/>
      <c r="BI631" s="24"/>
      <c r="BJ631" s="2"/>
      <c r="BK631" s="721"/>
      <c r="BL631" s="721"/>
      <c r="BM631" s="24"/>
      <c r="BN631" s="24"/>
    </row>
    <row r="632" spans="1:66">
      <c r="A632" s="274"/>
      <c r="B632" s="84" t="s">
        <v>19</v>
      </c>
      <c r="C632" s="254"/>
      <c r="D632" s="255"/>
      <c r="E632" s="24"/>
      <c r="F632" s="254"/>
      <c r="G632" s="256"/>
      <c r="H632" s="24"/>
      <c r="I632" s="254"/>
      <c r="J632" s="256"/>
      <c r="K632" s="24"/>
      <c r="L632" s="254"/>
      <c r="M632" s="256"/>
      <c r="N632" s="24"/>
      <c r="O632" s="254"/>
      <c r="P632" s="256"/>
      <c r="Q632" s="24"/>
      <c r="R632" s="254"/>
      <c r="S632" s="256"/>
      <c r="T632" s="24"/>
      <c r="U632" s="254"/>
      <c r="V632" s="256"/>
      <c r="W632" s="24"/>
      <c r="X632" s="254"/>
      <c r="Y632" s="256"/>
      <c r="Z632" s="133"/>
      <c r="AA632" s="254"/>
      <c r="AB632" s="256"/>
      <c r="AC632" s="24"/>
      <c r="AD632" s="254"/>
      <c r="AE632" s="256"/>
      <c r="AF632" s="24"/>
      <c r="AG632" s="24"/>
      <c r="AH632" s="24"/>
      <c r="AI632" s="24"/>
      <c r="AJ632" s="24"/>
      <c r="AK632" s="24"/>
      <c r="AL632" s="254">
        <f>SUM(C632,F632,I632,L632,O632,R632,U632,X632,AA632,AD632)</f>
        <v>0</v>
      </c>
      <c r="AM632" s="255">
        <f t="shared" ref="AM632:AM634" si="398">SUM(D632,G632,J632,M632,P632,S632,V632,Y632,AB632,AE632)</f>
        <v>0</v>
      </c>
      <c r="AN632" s="256">
        <f t="shared" ref="AN632:AN634" si="399">SUM(AL632:AM632)</f>
        <v>0</v>
      </c>
      <c r="BA632" s="254"/>
      <c r="BB632" s="256"/>
      <c r="BC632" s="618"/>
      <c r="BD632" s="254"/>
      <c r="BE632" s="256"/>
      <c r="BF632" s="24"/>
      <c r="BG632" s="254"/>
      <c r="BH632" s="256"/>
      <c r="BI632" s="24"/>
      <c r="BJ632" s="254">
        <f t="shared" ref="BJ632:BK634" si="400">SUM(AF632,AI632,AL632,AO632,AR632,AU632,AX632,BA632,BD632,BG632)</f>
        <v>0</v>
      </c>
      <c r="BK632" s="255">
        <f t="shared" si="400"/>
        <v>0</v>
      </c>
      <c r="BL632" s="256">
        <f t="shared" ref="BL632:BL634" si="401">SUM(BJ632:BK632)</f>
        <v>0</v>
      </c>
      <c r="BM632" s="24"/>
      <c r="BN632" s="24"/>
    </row>
    <row r="633" spans="1:66">
      <c r="A633" s="88"/>
      <c r="B633" s="85" t="s">
        <v>21</v>
      </c>
      <c r="C633" s="257"/>
      <c r="D633" s="15"/>
      <c r="E633" s="24"/>
      <c r="F633" s="257"/>
      <c r="G633" s="258"/>
      <c r="H633" s="24"/>
      <c r="I633" s="257"/>
      <c r="J633" s="258"/>
      <c r="K633" s="24"/>
      <c r="L633" s="257"/>
      <c r="M633" s="258"/>
      <c r="N633" s="24"/>
      <c r="O633" s="257"/>
      <c r="P633" s="258"/>
      <c r="Q633" s="24"/>
      <c r="R633" s="257"/>
      <c r="S633" s="258"/>
      <c r="T633" s="24"/>
      <c r="U633" s="257"/>
      <c r="V633" s="258"/>
      <c r="W633" s="24"/>
      <c r="X633" s="257"/>
      <c r="Y633" s="258"/>
      <c r="Z633" s="395"/>
      <c r="AA633" s="257"/>
      <c r="AB633" s="258"/>
      <c r="AC633" s="24"/>
      <c r="AD633" s="257"/>
      <c r="AE633" s="258"/>
      <c r="AF633" s="24"/>
      <c r="AG633" s="24"/>
      <c r="AH633" s="24"/>
      <c r="AI633" s="24"/>
      <c r="AJ633" s="24"/>
      <c r="AK633" s="24"/>
      <c r="AL633" s="257">
        <f t="shared" ref="AL633:AL634" si="402">SUM(C633,F633,I633,L633,O633,R633,U633,X633,AA633,AD633)</f>
        <v>0</v>
      </c>
      <c r="AM633" s="15">
        <f t="shared" si="398"/>
        <v>0</v>
      </c>
      <c r="AN633" s="258">
        <f t="shared" si="399"/>
        <v>0</v>
      </c>
      <c r="BA633" s="257"/>
      <c r="BB633" s="258"/>
      <c r="BC633" s="618"/>
      <c r="BD633" s="257"/>
      <c r="BE633" s="258"/>
      <c r="BF633" s="24"/>
      <c r="BG633" s="257"/>
      <c r="BH633" s="258"/>
      <c r="BI633" s="24"/>
      <c r="BJ633" s="257">
        <f t="shared" si="400"/>
        <v>0</v>
      </c>
      <c r="BK633" s="15">
        <f t="shared" si="400"/>
        <v>0</v>
      </c>
      <c r="BL633" s="258">
        <f t="shared" si="401"/>
        <v>0</v>
      </c>
      <c r="BM633" s="24"/>
      <c r="BN633" s="24"/>
    </row>
    <row r="634" spans="1:66" ht="16.5" thickBot="1">
      <c r="A634" s="141"/>
      <c r="B634" s="86" t="s">
        <v>22</v>
      </c>
      <c r="C634" s="259"/>
      <c r="D634" s="260"/>
      <c r="E634" s="24"/>
      <c r="F634" s="259"/>
      <c r="G634" s="261"/>
      <c r="H634" s="24"/>
      <c r="I634" s="259"/>
      <c r="J634" s="261"/>
      <c r="K634" s="24"/>
      <c r="L634" s="259"/>
      <c r="M634" s="261"/>
      <c r="N634" s="24"/>
      <c r="O634" s="259"/>
      <c r="P634" s="261"/>
      <c r="Q634" s="24"/>
      <c r="R634" s="259"/>
      <c r="S634" s="261"/>
      <c r="T634" s="24"/>
      <c r="U634" s="259"/>
      <c r="V634" s="261"/>
      <c r="W634" s="24"/>
      <c r="X634" s="259"/>
      <c r="Y634" s="261"/>
      <c r="Z634" s="396"/>
      <c r="AA634" s="259"/>
      <c r="AB634" s="261"/>
      <c r="AC634" s="24"/>
      <c r="AD634" s="259"/>
      <c r="AE634" s="261"/>
      <c r="AF634" s="24"/>
      <c r="AG634" s="24"/>
      <c r="AH634" s="24"/>
      <c r="AI634" s="24"/>
      <c r="AJ634" s="24"/>
      <c r="AK634" s="24"/>
      <c r="AL634" s="259">
        <f t="shared" si="402"/>
        <v>0</v>
      </c>
      <c r="AM634" s="260">
        <f t="shared" si="398"/>
        <v>0</v>
      </c>
      <c r="AN634" s="261">
        <f t="shared" si="399"/>
        <v>0</v>
      </c>
      <c r="BA634" s="259"/>
      <c r="BB634" s="261"/>
      <c r="BC634" s="618"/>
      <c r="BD634" s="259"/>
      <c r="BE634" s="261"/>
      <c r="BF634" s="24"/>
      <c r="BG634" s="259"/>
      <c r="BH634" s="261"/>
      <c r="BI634" s="24"/>
      <c r="BJ634" s="259">
        <f t="shared" si="400"/>
        <v>0</v>
      </c>
      <c r="BK634" s="260">
        <f t="shared" si="400"/>
        <v>0</v>
      </c>
      <c r="BL634" s="261">
        <f t="shared" si="401"/>
        <v>0</v>
      </c>
      <c r="BM634" s="24"/>
      <c r="BN634" s="24"/>
    </row>
    <row r="635" spans="1:66" ht="16.5" thickBot="1">
      <c r="A635" s="20"/>
      <c r="C635" s="2"/>
      <c r="D635" s="2"/>
      <c r="E635" s="24"/>
      <c r="F635" s="2"/>
      <c r="G635" s="2"/>
      <c r="H635" s="24"/>
      <c r="I635" s="2"/>
      <c r="J635" s="2"/>
      <c r="K635" s="24"/>
      <c r="L635" s="2"/>
      <c r="M635" s="2"/>
      <c r="N635" s="24"/>
      <c r="O635" s="2"/>
      <c r="P635" s="2"/>
      <c r="Q635" s="24"/>
      <c r="R635" s="2"/>
      <c r="S635" s="2"/>
      <c r="T635" s="24"/>
      <c r="U635" s="2"/>
      <c r="V635" s="2"/>
      <c r="W635" s="24"/>
      <c r="Y635" s="2"/>
      <c r="Z635" s="2"/>
      <c r="AA635" s="2"/>
      <c r="AB635" s="2"/>
      <c r="AC635" s="24"/>
      <c r="AD635" s="2"/>
      <c r="AE635" s="2"/>
      <c r="AF635" s="24"/>
      <c r="AG635" s="24"/>
      <c r="AH635" s="24"/>
      <c r="AI635" s="24"/>
      <c r="AJ635" s="24"/>
      <c r="AK635" s="24"/>
      <c r="AL635" s="2"/>
      <c r="AM635" s="467"/>
      <c r="AN635" s="2"/>
      <c r="BA635" s="2"/>
      <c r="BB635" s="2"/>
      <c r="BC635" s="618"/>
      <c r="BD635" s="2"/>
      <c r="BE635" s="2"/>
      <c r="BF635" s="24"/>
      <c r="BG635" s="2"/>
      <c r="BH635" s="2"/>
      <c r="BI635" s="24"/>
      <c r="BJ635" s="2"/>
      <c r="BK635" s="721"/>
      <c r="BL635" s="721"/>
      <c r="BM635" s="24"/>
      <c r="BN635" s="24"/>
    </row>
    <row r="636" spans="1:66">
      <c r="A636" s="87"/>
      <c r="B636" s="84" t="s">
        <v>19</v>
      </c>
      <c r="C636" s="254"/>
      <c r="D636" s="255"/>
      <c r="E636" s="24"/>
      <c r="F636" s="254"/>
      <c r="G636" s="256"/>
      <c r="H636" s="24"/>
      <c r="I636" s="254"/>
      <c r="J636" s="256"/>
      <c r="K636" s="24"/>
      <c r="L636" s="254"/>
      <c r="M636" s="256"/>
      <c r="N636" s="24"/>
      <c r="O636" s="254"/>
      <c r="P636" s="256"/>
      <c r="Q636" s="24"/>
      <c r="R636" s="254"/>
      <c r="S636" s="256"/>
      <c r="T636" s="24"/>
      <c r="U636" s="254"/>
      <c r="V636" s="256"/>
      <c r="W636" s="24"/>
      <c r="X636" s="254"/>
      <c r="Y636" s="256"/>
      <c r="Z636" s="133"/>
      <c r="AA636" s="254"/>
      <c r="AB636" s="256"/>
      <c r="AC636" s="24"/>
      <c r="AD636" s="254"/>
      <c r="AE636" s="256"/>
      <c r="AF636" s="24"/>
      <c r="AG636" s="24"/>
      <c r="AH636" s="24"/>
      <c r="AI636" s="24"/>
      <c r="AJ636" s="24"/>
      <c r="AK636" s="24"/>
      <c r="AL636" s="254">
        <f>SUM(C636,F636,I636,L636,O636,R636,U636,X636,AA636,AD636)</f>
        <v>0</v>
      </c>
      <c r="AM636" s="255">
        <f t="shared" ref="AM636:AM638" si="403">SUM(D636,G636,J636,M636,P636,S636,V636,Y636,AB636,AE636)</f>
        <v>0</v>
      </c>
      <c r="AN636" s="256">
        <f t="shared" ref="AN636:AN638" si="404">SUM(AL636:AM636)</f>
        <v>0</v>
      </c>
      <c r="BA636" s="254"/>
      <c r="BB636" s="256"/>
      <c r="BC636" s="618"/>
      <c r="BD636" s="254"/>
      <c r="BE636" s="256"/>
      <c r="BF636" s="24"/>
      <c r="BG636" s="254"/>
      <c r="BH636" s="256"/>
      <c r="BI636" s="24"/>
      <c r="BJ636" s="254">
        <f t="shared" ref="BJ636:BK638" si="405">SUM(AF636,AI636,AL636,AO636,AR636,AU636,AX636,BA636,BD636,BG636)</f>
        <v>0</v>
      </c>
      <c r="BK636" s="255">
        <f t="shared" si="405"/>
        <v>0</v>
      </c>
      <c r="BL636" s="256">
        <f t="shared" ref="BL636:BL638" si="406">SUM(BJ636:BK636)</f>
        <v>0</v>
      </c>
      <c r="BM636" s="24"/>
      <c r="BN636" s="24"/>
    </row>
    <row r="637" spans="1:66">
      <c r="A637" s="82"/>
      <c r="B637" s="85" t="s">
        <v>21</v>
      </c>
      <c r="C637" s="257"/>
      <c r="D637" s="15"/>
      <c r="E637" s="24"/>
      <c r="F637" s="257"/>
      <c r="G637" s="258"/>
      <c r="H637" s="24"/>
      <c r="I637" s="257"/>
      <c r="J637" s="258"/>
      <c r="K637" s="24"/>
      <c r="L637" s="257"/>
      <c r="M637" s="258"/>
      <c r="N637" s="24"/>
      <c r="O637" s="257"/>
      <c r="P637" s="258"/>
      <c r="Q637" s="24"/>
      <c r="R637" s="257"/>
      <c r="S637" s="258"/>
      <c r="T637" s="24"/>
      <c r="U637" s="257"/>
      <c r="V637" s="258"/>
      <c r="W637" s="24"/>
      <c r="X637" s="257"/>
      <c r="Y637" s="258"/>
      <c r="Z637" s="395"/>
      <c r="AA637" s="257"/>
      <c r="AB637" s="258"/>
      <c r="AC637" s="24"/>
      <c r="AD637" s="257"/>
      <c r="AE637" s="258"/>
      <c r="AF637" s="24"/>
      <c r="AG637" s="24"/>
      <c r="AH637" s="24"/>
      <c r="AI637" s="24"/>
      <c r="AJ637" s="24"/>
      <c r="AK637" s="24"/>
      <c r="AL637" s="257">
        <f t="shared" ref="AL637:AL638" si="407">SUM(C637,F637,I637,L637,O637,R637,U637,X637,AA637,AD637)</f>
        <v>0</v>
      </c>
      <c r="AM637" s="15">
        <f t="shared" si="403"/>
        <v>0</v>
      </c>
      <c r="AN637" s="258">
        <f t="shared" si="404"/>
        <v>0</v>
      </c>
      <c r="BA637" s="257"/>
      <c r="BB637" s="258"/>
      <c r="BC637" s="618"/>
      <c r="BD637" s="257"/>
      <c r="BE637" s="258"/>
      <c r="BF637" s="24"/>
      <c r="BG637" s="257"/>
      <c r="BH637" s="258"/>
      <c r="BI637" s="24"/>
      <c r="BJ637" s="257">
        <f t="shared" si="405"/>
        <v>0</v>
      </c>
      <c r="BK637" s="15">
        <f t="shared" si="405"/>
        <v>0</v>
      </c>
      <c r="BL637" s="258">
        <f t="shared" si="406"/>
        <v>0</v>
      </c>
      <c r="BM637" s="24"/>
      <c r="BN637" s="24"/>
    </row>
    <row r="638" spans="1:66" ht="16.5" thickBot="1">
      <c r="A638" s="83"/>
      <c r="B638" s="86" t="s">
        <v>22</v>
      </c>
      <c r="C638" s="259"/>
      <c r="D638" s="260"/>
      <c r="E638" s="24"/>
      <c r="F638" s="259"/>
      <c r="G638" s="261"/>
      <c r="H638" s="24"/>
      <c r="I638" s="259"/>
      <c r="J638" s="261"/>
      <c r="K638" s="24"/>
      <c r="L638" s="259"/>
      <c r="M638" s="261"/>
      <c r="N638" s="24"/>
      <c r="O638" s="259"/>
      <c r="P638" s="261"/>
      <c r="Q638" s="24"/>
      <c r="R638" s="259"/>
      <c r="S638" s="261"/>
      <c r="T638" s="24"/>
      <c r="U638" s="259"/>
      <c r="V638" s="261"/>
      <c r="W638" s="24"/>
      <c r="X638" s="259"/>
      <c r="Y638" s="261"/>
      <c r="Z638" s="396"/>
      <c r="AA638" s="259"/>
      <c r="AB638" s="261"/>
      <c r="AC638" s="24"/>
      <c r="AD638" s="259"/>
      <c r="AE638" s="261"/>
      <c r="AF638" s="24"/>
      <c r="AG638" s="24"/>
      <c r="AH638" s="24"/>
      <c r="AI638" s="24"/>
      <c r="AJ638" s="24"/>
      <c r="AK638" s="24"/>
      <c r="AL638" s="259">
        <f t="shared" si="407"/>
        <v>0</v>
      </c>
      <c r="AM638" s="260">
        <f t="shared" si="403"/>
        <v>0</v>
      </c>
      <c r="AN638" s="261">
        <f t="shared" si="404"/>
        <v>0</v>
      </c>
      <c r="BA638" s="259"/>
      <c r="BB638" s="261"/>
      <c r="BC638" s="618"/>
      <c r="BD638" s="259"/>
      <c r="BE638" s="261"/>
      <c r="BF638" s="24"/>
      <c r="BG638" s="259"/>
      <c r="BH638" s="261"/>
      <c r="BI638" s="24"/>
      <c r="BJ638" s="259">
        <f t="shared" si="405"/>
        <v>0</v>
      </c>
      <c r="BK638" s="260">
        <f t="shared" si="405"/>
        <v>0</v>
      </c>
      <c r="BL638" s="261">
        <f t="shared" si="406"/>
        <v>0</v>
      </c>
      <c r="BM638" s="24"/>
      <c r="BN638" s="24"/>
    </row>
    <row r="639" spans="1:66" ht="16.5" thickBot="1">
      <c r="A639" s="20"/>
      <c r="C639" s="2"/>
      <c r="D639" s="2"/>
      <c r="E639" s="24"/>
      <c r="F639" s="2"/>
      <c r="G639" s="2"/>
      <c r="H639" s="24"/>
      <c r="I639" s="2"/>
      <c r="J639" s="2"/>
      <c r="K639" s="24"/>
      <c r="L639" s="2"/>
      <c r="M639" s="2"/>
      <c r="N639" s="24"/>
      <c r="O639" s="2"/>
      <c r="P639" s="2"/>
      <c r="Q639" s="24"/>
      <c r="R639" s="2"/>
      <c r="S639" s="2"/>
      <c r="T639" s="24"/>
      <c r="U639" s="2"/>
      <c r="V639" s="2"/>
      <c r="W639" s="24"/>
      <c r="Y639" s="2"/>
      <c r="Z639" s="2"/>
      <c r="AA639" s="2"/>
      <c r="AB639" s="2"/>
      <c r="AC639" s="24"/>
      <c r="AD639" s="2"/>
      <c r="AE639" s="2"/>
      <c r="AF639" s="24"/>
      <c r="AG639" s="24"/>
      <c r="AH639" s="24"/>
      <c r="AI639" s="24"/>
      <c r="AJ639" s="24"/>
      <c r="AK639" s="24"/>
      <c r="AL639" s="2"/>
      <c r="AM639" s="467"/>
      <c r="AN639" s="2"/>
      <c r="BA639" s="2"/>
      <c r="BB639" s="2"/>
      <c r="BC639" s="618"/>
      <c r="BD639" s="2"/>
      <c r="BE639" s="2"/>
      <c r="BF639" s="24"/>
      <c r="BG639" s="2"/>
      <c r="BH639" s="2"/>
      <c r="BI639" s="24"/>
      <c r="BJ639" s="2"/>
      <c r="BK639" s="721"/>
      <c r="BL639" s="721"/>
      <c r="BM639" s="24"/>
      <c r="BN639" s="24"/>
    </row>
    <row r="640" spans="1:66">
      <c r="A640" s="87"/>
      <c r="B640" s="84" t="s">
        <v>19</v>
      </c>
      <c r="C640" s="254"/>
      <c r="D640" s="255"/>
      <c r="E640" s="24"/>
      <c r="F640" s="254"/>
      <c r="G640" s="256"/>
      <c r="H640" s="24"/>
      <c r="I640" s="254"/>
      <c r="J640" s="256"/>
      <c r="K640" s="24"/>
      <c r="L640" s="254"/>
      <c r="M640" s="256"/>
      <c r="N640" s="24"/>
      <c r="O640" s="254"/>
      <c r="P640" s="256"/>
      <c r="Q640" s="24"/>
      <c r="R640" s="254"/>
      <c r="S640" s="256"/>
      <c r="T640" s="24"/>
      <c r="U640" s="254"/>
      <c r="V640" s="256"/>
      <c r="W640" s="24"/>
      <c r="X640" s="254"/>
      <c r="Y640" s="256"/>
      <c r="Z640" s="133"/>
      <c r="AA640" s="254"/>
      <c r="AB640" s="256"/>
      <c r="AC640" s="24"/>
      <c r="AD640" s="254"/>
      <c r="AE640" s="256"/>
      <c r="AF640" s="24"/>
      <c r="AG640" s="24"/>
      <c r="AH640" s="24"/>
      <c r="AI640" s="24"/>
      <c r="AJ640" s="24"/>
      <c r="AK640" s="24"/>
      <c r="AL640" s="254">
        <f t="shared" ref="AL640:AL642" si="408">C640+F640+I640</f>
        <v>0</v>
      </c>
      <c r="AM640" s="255">
        <f t="shared" ref="AM640:AM642" si="409">SUM(D640,G640,J640,M640,P640,S640,V640,Y640,AB640,AE640)</f>
        <v>0</v>
      </c>
      <c r="AN640" s="256">
        <f t="shared" ref="AN640:AN642" si="410">SUM(AL640:AM640)</f>
        <v>0</v>
      </c>
      <c r="BA640" s="254"/>
      <c r="BB640" s="256"/>
      <c r="BC640" s="618"/>
      <c r="BD640" s="254"/>
      <c r="BE640" s="256"/>
      <c r="BF640" s="24"/>
      <c r="BG640" s="254"/>
      <c r="BH640" s="256"/>
      <c r="BI640" s="24"/>
      <c r="BJ640" s="254">
        <f>AF640+AI640+AL640</f>
        <v>0</v>
      </c>
      <c r="BK640" s="255">
        <f>SUM(AG640,AJ640,AM640,AP640,AS640,AV640,AY640,BB640,BE640,BH640)</f>
        <v>0</v>
      </c>
      <c r="BL640" s="256">
        <f t="shared" ref="BL640:BL642" si="411">SUM(BJ640:BK640)</f>
        <v>0</v>
      </c>
      <c r="BM640" s="24"/>
      <c r="BN640" s="24"/>
    </row>
    <row r="641" spans="1:66">
      <c r="A641" s="82"/>
      <c r="B641" s="85" t="s">
        <v>21</v>
      </c>
      <c r="C641" s="257"/>
      <c r="D641" s="15"/>
      <c r="E641" s="24"/>
      <c r="F641" s="257"/>
      <c r="G641" s="258"/>
      <c r="H641" s="24"/>
      <c r="I641" s="257"/>
      <c r="J641" s="258"/>
      <c r="K641" s="24"/>
      <c r="L641" s="257"/>
      <c r="M641" s="258"/>
      <c r="N641" s="24"/>
      <c r="O641" s="257"/>
      <c r="P641" s="258"/>
      <c r="Q641" s="24"/>
      <c r="R641" s="257"/>
      <c r="S641" s="258"/>
      <c r="T641" s="24"/>
      <c r="U641" s="257"/>
      <c r="V641" s="258"/>
      <c r="W641" s="24"/>
      <c r="X641" s="257"/>
      <c r="Y641" s="258"/>
      <c r="Z641" s="395"/>
      <c r="AA641" s="257"/>
      <c r="AB641" s="258"/>
      <c r="AC641" s="24"/>
      <c r="AD641" s="257"/>
      <c r="AE641" s="258"/>
      <c r="AF641" s="24"/>
      <c r="AG641" s="24"/>
      <c r="AH641" s="24"/>
      <c r="AI641" s="24"/>
      <c r="AJ641" s="24"/>
      <c r="AK641" s="24"/>
      <c r="AL641" s="257">
        <f t="shared" si="408"/>
        <v>0</v>
      </c>
      <c r="AM641" s="15">
        <f t="shared" si="409"/>
        <v>0</v>
      </c>
      <c r="AN641" s="258">
        <f t="shared" si="410"/>
        <v>0</v>
      </c>
      <c r="BA641" s="257"/>
      <c r="BB641" s="258"/>
      <c r="BC641" s="618"/>
      <c r="BD641" s="257"/>
      <c r="BE641" s="258"/>
      <c r="BF641" s="24"/>
      <c r="BG641" s="257"/>
      <c r="BH641" s="258"/>
      <c r="BI641" s="24"/>
      <c r="BJ641" s="257">
        <f>AF641+AI641+AL641</f>
        <v>0</v>
      </c>
      <c r="BK641" s="15">
        <f>SUM(AG641,AJ641,AM641,AP641,AS641,AV641,AY641,BB641,BE641,BH641)</f>
        <v>0</v>
      </c>
      <c r="BL641" s="258">
        <f t="shared" si="411"/>
        <v>0</v>
      </c>
      <c r="BM641" s="24"/>
      <c r="BN641" s="24"/>
    </row>
    <row r="642" spans="1:66" ht="16.5" thickBot="1">
      <c r="A642" s="83"/>
      <c r="B642" s="86" t="s">
        <v>22</v>
      </c>
      <c r="C642" s="259"/>
      <c r="D642" s="260"/>
      <c r="E642" s="24"/>
      <c r="F642" s="259"/>
      <c r="G642" s="261"/>
      <c r="H642" s="24"/>
      <c r="I642" s="259"/>
      <c r="J642" s="261"/>
      <c r="K642" s="24"/>
      <c r="L642" s="259"/>
      <c r="M642" s="261"/>
      <c r="N642" s="24"/>
      <c r="O642" s="259"/>
      <c r="P642" s="261"/>
      <c r="Q642" s="24"/>
      <c r="R642" s="259"/>
      <c r="S642" s="261"/>
      <c r="T642" s="24"/>
      <c r="U642" s="259"/>
      <c r="V642" s="261"/>
      <c r="W642" s="24"/>
      <c r="X642" s="259"/>
      <c r="Y642" s="261"/>
      <c r="Z642" s="396"/>
      <c r="AA642" s="259"/>
      <c r="AB642" s="261"/>
      <c r="AC642" s="24"/>
      <c r="AD642" s="259"/>
      <c r="AE642" s="261"/>
      <c r="AF642" s="24"/>
      <c r="AG642" s="24"/>
      <c r="AH642" s="24"/>
      <c r="AI642" s="24"/>
      <c r="AJ642" s="24"/>
      <c r="AK642" s="24"/>
      <c r="AL642" s="259">
        <f t="shared" si="408"/>
        <v>0</v>
      </c>
      <c r="AM642" s="260">
        <f t="shared" si="409"/>
        <v>0</v>
      </c>
      <c r="AN642" s="261">
        <f t="shared" si="410"/>
        <v>0</v>
      </c>
      <c r="BA642" s="259"/>
      <c r="BB642" s="261"/>
      <c r="BC642" s="618"/>
      <c r="BD642" s="259"/>
      <c r="BE642" s="261"/>
      <c r="BF642" s="24"/>
      <c r="BG642" s="259"/>
      <c r="BH642" s="261"/>
      <c r="BI642" s="24"/>
      <c r="BJ642" s="259">
        <f>AF642+AI642+AL642</f>
        <v>0</v>
      </c>
      <c r="BK642" s="260">
        <f>SUM(AG642,AJ642,AM642,AP642,AS642,AV642,AY642,BB642,BE642,BH642)</f>
        <v>0</v>
      </c>
      <c r="BL642" s="261">
        <f t="shared" si="411"/>
        <v>0</v>
      </c>
      <c r="BM642" s="24"/>
      <c r="BN642" s="24"/>
    </row>
    <row r="643" spans="1:66" ht="16.5" thickBot="1">
      <c r="A643" s="20"/>
      <c r="C643" s="2"/>
      <c r="D643" s="2"/>
      <c r="E643" s="24"/>
      <c r="F643" s="2"/>
      <c r="G643" s="2"/>
      <c r="H643" s="24"/>
      <c r="I643" s="2"/>
      <c r="J643" s="2"/>
      <c r="K643" s="24"/>
      <c r="L643" s="2"/>
      <c r="M643" s="2"/>
      <c r="N643" s="24"/>
      <c r="O643" s="2"/>
      <c r="P643" s="2"/>
      <c r="Q643" s="24"/>
      <c r="R643" s="2"/>
      <c r="S643" s="2"/>
      <c r="T643" s="24"/>
      <c r="U643" s="2"/>
      <c r="V643" s="2"/>
      <c r="W643" s="24"/>
      <c r="Y643" s="2"/>
      <c r="Z643" s="2"/>
      <c r="AA643" s="2"/>
      <c r="AB643" s="2"/>
      <c r="AC643" s="24"/>
      <c r="AD643" s="2"/>
      <c r="AE643" s="2"/>
      <c r="AF643" s="24"/>
      <c r="AG643" s="24"/>
      <c r="AH643" s="24"/>
      <c r="AI643" s="24"/>
      <c r="AJ643" s="24"/>
      <c r="AK643" s="24"/>
      <c r="AL643" s="2"/>
      <c r="AM643" s="467"/>
      <c r="AN643" s="2"/>
      <c r="BA643" s="2"/>
      <c r="BB643" s="2"/>
      <c r="BC643" s="618"/>
      <c r="BD643" s="2"/>
      <c r="BE643" s="2"/>
      <c r="BF643" s="24"/>
      <c r="BG643" s="2"/>
      <c r="BH643" s="2"/>
      <c r="BI643" s="24"/>
      <c r="BJ643" s="2"/>
      <c r="BK643" s="721"/>
      <c r="BL643" s="721"/>
      <c r="BM643" s="24"/>
      <c r="BN643" s="24"/>
    </row>
    <row r="644" spans="1:66">
      <c r="A644" s="81"/>
      <c r="B644" s="84" t="s">
        <v>19</v>
      </c>
      <c r="C644" s="254"/>
      <c r="D644" s="255"/>
      <c r="E644" s="24"/>
      <c r="F644" s="254"/>
      <c r="G644" s="256"/>
      <c r="H644" s="24"/>
      <c r="I644" s="254"/>
      <c r="J644" s="256"/>
      <c r="K644" s="24"/>
      <c r="L644" s="254"/>
      <c r="M644" s="256"/>
      <c r="N644" s="24"/>
      <c r="O644" s="254"/>
      <c r="P644" s="256"/>
      <c r="Q644" s="24"/>
      <c r="R644" s="254"/>
      <c r="S644" s="256"/>
      <c r="T644" s="24"/>
      <c r="U644" s="254"/>
      <c r="V644" s="256"/>
      <c r="W644" s="24"/>
      <c r="X644" s="254"/>
      <c r="Y644" s="256"/>
      <c r="Z644" s="133"/>
      <c r="AA644" s="254"/>
      <c r="AB644" s="256"/>
      <c r="AC644" s="24"/>
      <c r="AD644" s="254"/>
      <c r="AE644" s="256"/>
      <c r="AF644" s="24"/>
      <c r="AG644" s="24"/>
      <c r="AH644" s="24"/>
      <c r="AI644" s="24"/>
      <c r="AJ644" s="24"/>
      <c r="AK644" s="24"/>
      <c r="AL644" s="254">
        <f t="shared" ref="AL644:AL646" si="412">C644+F644+I644</f>
        <v>0</v>
      </c>
      <c r="AM644" s="255">
        <f t="shared" ref="AM644:AM646" si="413">SUM(D644,G644,J644,M644,P644,S644,V644,Y644,AB644,AE644)</f>
        <v>0</v>
      </c>
      <c r="AN644" s="256">
        <f t="shared" ref="AN644:AN646" si="414">SUM(AL644:AM644)</f>
        <v>0</v>
      </c>
      <c r="BA644" s="254"/>
      <c r="BB644" s="256"/>
      <c r="BC644" s="618"/>
      <c r="BD644" s="254"/>
      <c r="BE644" s="256"/>
      <c r="BF644" s="24"/>
      <c r="BG644" s="254"/>
      <c r="BH644" s="256"/>
      <c r="BI644" s="24"/>
      <c r="BJ644" s="254">
        <f>AF644+AI644+AL644</f>
        <v>0</v>
      </c>
      <c r="BK644" s="255">
        <f>SUM(AG644,AJ644,AM644,AP644,AS644,AV644,AY644,BB644,BE644,BH644)</f>
        <v>0</v>
      </c>
      <c r="BL644" s="256">
        <f t="shared" ref="BL644:BL646" si="415">SUM(BJ644:BK644)</f>
        <v>0</v>
      </c>
      <c r="BM644" s="24"/>
      <c r="BN644" s="24"/>
    </row>
    <row r="645" spans="1:66">
      <c r="A645" s="82"/>
      <c r="B645" s="85" t="s">
        <v>21</v>
      </c>
      <c r="C645" s="257"/>
      <c r="D645" s="15"/>
      <c r="E645" s="24"/>
      <c r="F645" s="257"/>
      <c r="G645" s="258"/>
      <c r="H645" s="24"/>
      <c r="I645" s="257"/>
      <c r="J645" s="258"/>
      <c r="K645" s="24"/>
      <c r="L645" s="257"/>
      <c r="M645" s="258"/>
      <c r="N645" s="24"/>
      <c r="O645" s="257"/>
      <c r="P645" s="258"/>
      <c r="Q645" s="24"/>
      <c r="R645" s="257"/>
      <c r="S645" s="258"/>
      <c r="T645" s="24"/>
      <c r="U645" s="257"/>
      <c r="V645" s="258"/>
      <c r="W645" s="24"/>
      <c r="X645" s="257"/>
      <c r="Y645" s="258"/>
      <c r="Z645" s="395"/>
      <c r="AA645" s="257"/>
      <c r="AB645" s="258"/>
      <c r="AC645" s="24"/>
      <c r="AD645" s="257"/>
      <c r="AE645" s="258"/>
      <c r="AF645" s="24"/>
      <c r="AG645" s="24"/>
      <c r="AH645" s="24"/>
      <c r="AI645" s="24"/>
      <c r="AJ645" s="24"/>
      <c r="AK645" s="24"/>
      <c r="AL645" s="257">
        <f t="shared" si="412"/>
        <v>0</v>
      </c>
      <c r="AM645" s="15">
        <f t="shared" si="413"/>
        <v>0</v>
      </c>
      <c r="AN645" s="258">
        <f t="shared" si="414"/>
        <v>0</v>
      </c>
      <c r="BA645" s="257"/>
      <c r="BB645" s="258"/>
      <c r="BC645" s="618"/>
      <c r="BD645" s="257"/>
      <c r="BE645" s="258"/>
      <c r="BF645" s="24"/>
      <c r="BG645" s="257"/>
      <c r="BH645" s="258"/>
      <c r="BI645" s="24"/>
      <c r="BJ645" s="257">
        <f>AF645+AI645+AL645</f>
        <v>0</v>
      </c>
      <c r="BK645" s="15">
        <f>SUM(AG645,AJ645,AM645,AP645,AS645,AV645,AY645,BB645,BE645,BH645)</f>
        <v>0</v>
      </c>
      <c r="BL645" s="258">
        <f t="shared" si="415"/>
        <v>0</v>
      </c>
      <c r="BM645" s="24"/>
      <c r="BN645" s="24"/>
    </row>
    <row r="646" spans="1:66" ht="16.5" thickBot="1">
      <c r="A646" s="83"/>
      <c r="B646" s="86" t="s">
        <v>22</v>
      </c>
      <c r="C646" s="259"/>
      <c r="D646" s="260"/>
      <c r="E646" s="24"/>
      <c r="F646" s="259"/>
      <c r="G646" s="261"/>
      <c r="H646" s="24"/>
      <c r="I646" s="259"/>
      <c r="J646" s="261"/>
      <c r="K646" s="24"/>
      <c r="L646" s="259"/>
      <c r="M646" s="261"/>
      <c r="N646" s="24"/>
      <c r="O646" s="259"/>
      <c r="P646" s="261"/>
      <c r="Q646" s="24"/>
      <c r="R646" s="259"/>
      <c r="S646" s="261"/>
      <c r="T646" s="24"/>
      <c r="U646" s="259"/>
      <c r="V646" s="261"/>
      <c r="W646" s="24"/>
      <c r="X646" s="259"/>
      <c r="Y646" s="261"/>
      <c r="Z646" s="396"/>
      <c r="AA646" s="259"/>
      <c r="AB646" s="261"/>
      <c r="AC646" s="24"/>
      <c r="AD646" s="259"/>
      <c r="AE646" s="261"/>
      <c r="AF646" s="24"/>
      <c r="AG646" s="24"/>
      <c r="AH646" s="24"/>
      <c r="AI646" s="24"/>
      <c r="AJ646" s="24"/>
      <c r="AK646" s="24"/>
      <c r="AL646" s="259">
        <f t="shared" si="412"/>
        <v>0</v>
      </c>
      <c r="AM646" s="260">
        <f t="shared" si="413"/>
        <v>0</v>
      </c>
      <c r="AN646" s="261">
        <f t="shared" si="414"/>
        <v>0</v>
      </c>
      <c r="BA646" s="259"/>
      <c r="BB646" s="261"/>
      <c r="BC646" s="618"/>
      <c r="BD646" s="259"/>
      <c r="BE646" s="261"/>
      <c r="BF646" s="24"/>
      <c r="BG646" s="259"/>
      <c r="BH646" s="261"/>
      <c r="BI646" s="24"/>
      <c r="BJ646" s="259">
        <f>AF646+AI646+AL646</f>
        <v>0</v>
      </c>
      <c r="BK646" s="260">
        <f>SUM(AG646,AJ646,AM646,AP646,AS646,AV646,AY646,BB646,BE646,BH646)</f>
        <v>0</v>
      </c>
      <c r="BL646" s="261">
        <f t="shared" si="415"/>
        <v>0</v>
      </c>
      <c r="BM646" s="24"/>
      <c r="BN646" s="24"/>
    </row>
    <row r="647" spans="1:66" ht="16.5" thickBot="1">
      <c r="A647" s="20"/>
      <c r="C647" s="2"/>
      <c r="D647" s="2"/>
      <c r="E647" s="24"/>
      <c r="F647" s="2"/>
      <c r="G647" s="2"/>
      <c r="H647" s="24"/>
      <c r="I647" s="2"/>
      <c r="J647" s="2"/>
      <c r="K647" s="24"/>
      <c r="L647" s="2"/>
      <c r="M647" s="2"/>
      <c r="N647" s="24"/>
      <c r="O647" s="2"/>
      <c r="P647" s="2"/>
      <c r="Q647" s="24"/>
      <c r="R647" s="2"/>
      <c r="S647" s="2"/>
      <c r="T647" s="24"/>
      <c r="U647" s="2"/>
      <c r="V647" s="2"/>
      <c r="W647" s="24"/>
      <c r="Y647" s="2"/>
      <c r="Z647" s="2"/>
      <c r="AA647" s="2"/>
      <c r="AB647" s="2"/>
      <c r="AC647" s="24"/>
      <c r="AD647" s="2"/>
      <c r="AE647" s="2"/>
      <c r="AF647" s="24"/>
      <c r="AG647" s="24"/>
      <c r="AH647" s="24"/>
      <c r="AI647" s="24"/>
      <c r="AJ647" s="24"/>
      <c r="AK647" s="24"/>
      <c r="AL647" s="2"/>
      <c r="AM647" s="467"/>
      <c r="AN647" s="2"/>
      <c r="BA647" s="2"/>
      <c r="BB647" s="2"/>
      <c r="BC647" s="618"/>
      <c r="BD647" s="2"/>
      <c r="BE647" s="2"/>
      <c r="BF647" s="24"/>
      <c r="BG647" s="2"/>
      <c r="BH647" s="2"/>
      <c r="BI647" s="24"/>
      <c r="BJ647" s="2"/>
      <c r="BK647" s="721"/>
      <c r="BL647" s="721"/>
      <c r="BM647" s="24"/>
      <c r="BN647" s="24"/>
    </row>
    <row r="648" spans="1:66">
      <c r="A648" s="87"/>
      <c r="B648" s="84" t="s">
        <v>19</v>
      </c>
      <c r="C648" s="278">
        <f t="shared" ref="C648:AE650" si="416">SUM(C612,C616,C620,C624,C628,C632,C636)</f>
        <v>3</v>
      </c>
      <c r="D648" s="256">
        <f t="shared" si="416"/>
        <v>0</v>
      </c>
      <c r="E648" s="697">
        <f t="shared" si="416"/>
        <v>0</v>
      </c>
      <c r="F648" s="254">
        <f t="shared" si="416"/>
        <v>20</v>
      </c>
      <c r="G648" s="256">
        <f t="shared" si="416"/>
        <v>0</v>
      </c>
      <c r="H648" s="697">
        <f t="shared" si="416"/>
        <v>0</v>
      </c>
      <c r="I648" s="254">
        <f t="shared" si="416"/>
        <v>5</v>
      </c>
      <c r="J648" s="256">
        <f t="shared" si="416"/>
        <v>0</v>
      </c>
      <c r="K648" s="697">
        <f t="shared" si="416"/>
        <v>0</v>
      </c>
      <c r="L648" s="254">
        <f t="shared" si="416"/>
        <v>7</v>
      </c>
      <c r="M648" s="256">
        <f t="shared" si="416"/>
        <v>0</v>
      </c>
      <c r="N648" s="697">
        <f t="shared" si="416"/>
        <v>0</v>
      </c>
      <c r="O648" s="254">
        <f t="shared" si="416"/>
        <v>7</v>
      </c>
      <c r="P648" s="256">
        <f t="shared" si="416"/>
        <v>0</v>
      </c>
      <c r="Q648" s="697">
        <f t="shared" si="416"/>
        <v>0</v>
      </c>
      <c r="R648" s="254">
        <f t="shared" si="416"/>
        <v>4</v>
      </c>
      <c r="S648" s="256">
        <f t="shared" si="416"/>
        <v>0</v>
      </c>
      <c r="T648" s="697">
        <f t="shared" si="416"/>
        <v>0</v>
      </c>
      <c r="U648" s="254">
        <f t="shared" si="416"/>
        <v>2</v>
      </c>
      <c r="V648" s="256">
        <f t="shared" si="416"/>
        <v>0</v>
      </c>
      <c r="W648" s="133">
        <f t="shared" si="416"/>
        <v>0</v>
      </c>
      <c r="X648" s="254">
        <f t="shared" si="416"/>
        <v>0</v>
      </c>
      <c r="Y648" s="256">
        <f t="shared" si="416"/>
        <v>0</v>
      </c>
      <c r="Z648" s="133">
        <f t="shared" si="416"/>
        <v>0</v>
      </c>
      <c r="AA648" s="254">
        <f t="shared" si="416"/>
        <v>0</v>
      </c>
      <c r="AB648" s="256">
        <f t="shared" si="416"/>
        <v>0</v>
      </c>
      <c r="AC648" s="133">
        <f t="shared" si="416"/>
        <v>0</v>
      </c>
      <c r="AD648" s="254">
        <f t="shared" si="416"/>
        <v>0</v>
      </c>
      <c r="AE648" s="256">
        <f t="shared" si="416"/>
        <v>0</v>
      </c>
      <c r="AF648" s="24"/>
      <c r="AG648" s="24"/>
      <c r="AH648" s="24"/>
      <c r="AI648" s="24"/>
      <c r="AJ648" s="24"/>
      <c r="AK648" s="24"/>
      <c r="AL648" s="254">
        <f t="shared" ref="AL648:AM650" si="417">SUM(C648,F648,I648,L648,O648,R648,U648,X648,AA648,AD648)</f>
        <v>48</v>
      </c>
      <c r="AM648" s="255">
        <f t="shared" si="417"/>
        <v>0</v>
      </c>
      <c r="AN648" s="256">
        <f t="shared" ref="AN648:AN650" si="418">SUM(AL648:AM648)</f>
        <v>48</v>
      </c>
      <c r="BA648" s="254">
        <f t="shared" ref="BA648:BH650" si="419">SUM(BA612,BA616,BA620,BA624,BA628,BA632,BA636)</f>
        <v>0</v>
      </c>
      <c r="BB648" s="256">
        <f t="shared" si="419"/>
        <v>0</v>
      </c>
      <c r="BC648" s="618"/>
      <c r="BD648" s="254">
        <f t="shared" si="419"/>
        <v>0</v>
      </c>
      <c r="BE648" s="256">
        <f t="shared" si="419"/>
        <v>0</v>
      </c>
      <c r="BF648" s="740">
        <f t="shared" si="419"/>
        <v>0</v>
      </c>
      <c r="BG648" s="254">
        <f t="shared" si="419"/>
        <v>0</v>
      </c>
      <c r="BH648" s="256">
        <f t="shared" si="419"/>
        <v>0</v>
      </c>
      <c r="BI648" s="24"/>
      <c r="BJ648" s="254">
        <f t="shared" ref="BJ648:BK650" si="420">SUM(AF648,AI648,AL648,AO648,AR648,AU648,AX648,BA648,BD648,BG648)</f>
        <v>48</v>
      </c>
      <c r="BK648" s="255">
        <f t="shared" si="420"/>
        <v>0</v>
      </c>
      <c r="BL648" s="256">
        <f t="shared" ref="BL648:BL650" si="421">SUM(BJ648:BK648)</f>
        <v>48</v>
      </c>
      <c r="BM648" s="24"/>
      <c r="BN648" s="24"/>
    </row>
    <row r="649" spans="1:66">
      <c r="A649" s="275" t="s">
        <v>9</v>
      </c>
      <c r="B649" s="85" t="s">
        <v>21</v>
      </c>
      <c r="C649" s="280">
        <f t="shared" si="416"/>
        <v>3</v>
      </c>
      <c r="D649" s="258">
        <f t="shared" si="416"/>
        <v>0</v>
      </c>
      <c r="E649" s="618">
        <f t="shared" si="416"/>
        <v>0</v>
      </c>
      <c r="F649" s="257">
        <f t="shared" si="416"/>
        <v>17</v>
      </c>
      <c r="G649" s="258">
        <f t="shared" si="416"/>
        <v>0</v>
      </c>
      <c r="H649" s="697">
        <f t="shared" si="416"/>
        <v>0</v>
      </c>
      <c r="I649" s="257">
        <f t="shared" si="416"/>
        <v>3</v>
      </c>
      <c r="J649" s="258">
        <f t="shared" si="416"/>
        <v>0</v>
      </c>
      <c r="K649" s="697">
        <f t="shared" si="416"/>
        <v>0</v>
      </c>
      <c r="L649" s="257">
        <f t="shared" si="416"/>
        <v>5</v>
      </c>
      <c r="M649" s="258">
        <f t="shared" si="416"/>
        <v>0</v>
      </c>
      <c r="N649" s="697">
        <f t="shared" si="416"/>
        <v>0</v>
      </c>
      <c r="O649" s="257">
        <f t="shared" si="416"/>
        <v>5</v>
      </c>
      <c r="P649" s="258">
        <f t="shared" si="416"/>
        <v>0</v>
      </c>
      <c r="Q649" s="697">
        <f t="shared" si="416"/>
        <v>0</v>
      </c>
      <c r="R649" s="257">
        <f t="shared" si="416"/>
        <v>3</v>
      </c>
      <c r="S649" s="258">
        <f t="shared" si="416"/>
        <v>0</v>
      </c>
      <c r="T649" s="697">
        <f t="shared" si="416"/>
        <v>0</v>
      </c>
      <c r="U649" s="257">
        <f t="shared" si="416"/>
        <v>1</v>
      </c>
      <c r="V649" s="258">
        <f t="shared" si="416"/>
        <v>0</v>
      </c>
      <c r="W649" s="395">
        <f t="shared" si="416"/>
        <v>0</v>
      </c>
      <c r="X649" s="257">
        <f t="shared" si="416"/>
        <v>0</v>
      </c>
      <c r="Y649" s="258">
        <f t="shared" si="416"/>
        <v>0</v>
      </c>
      <c r="Z649" s="395">
        <f t="shared" si="416"/>
        <v>0</v>
      </c>
      <c r="AA649" s="257">
        <f t="shared" si="416"/>
        <v>0</v>
      </c>
      <c r="AB649" s="258">
        <f t="shared" si="416"/>
        <v>0</v>
      </c>
      <c r="AC649" s="395">
        <f t="shared" si="416"/>
        <v>0</v>
      </c>
      <c r="AD649" s="257">
        <f t="shared" si="416"/>
        <v>0</v>
      </c>
      <c r="AE649" s="258">
        <f t="shared" si="416"/>
        <v>0</v>
      </c>
      <c r="AF649" s="24"/>
      <c r="AG649" s="24"/>
      <c r="AH649" s="24"/>
      <c r="AI649" s="24"/>
      <c r="AJ649" s="24"/>
      <c r="AK649" s="24"/>
      <c r="AL649" s="257">
        <f t="shared" si="417"/>
        <v>37</v>
      </c>
      <c r="AM649" s="15">
        <f t="shared" si="417"/>
        <v>0</v>
      </c>
      <c r="AN649" s="258">
        <f t="shared" si="418"/>
        <v>37</v>
      </c>
      <c r="BA649" s="257">
        <f t="shared" si="419"/>
        <v>0</v>
      </c>
      <c r="BB649" s="258">
        <f t="shared" si="419"/>
        <v>0</v>
      </c>
      <c r="BC649" s="618"/>
      <c r="BD649" s="257">
        <f t="shared" si="419"/>
        <v>0</v>
      </c>
      <c r="BE649" s="258">
        <f t="shared" si="419"/>
        <v>0</v>
      </c>
      <c r="BF649" s="740">
        <f t="shared" si="419"/>
        <v>0</v>
      </c>
      <c r="BG649" s="257">
        <f t="shared" si="419"/>
        <v>0</v>
      </c>
      <c r="BH649" s="258">
        <f t="shared" si="419"/>
        <v>0</v>
      </c>
      <c r="BI649" s="24"/>
      <c r="BJ649" s="257">
        <f t="shared" si="420"/>
        <v>37</v>
      </c>
      <c r="BK649" s="15">
        <f t="shared" si="420"/>
        <v>0</v>
      </c>
      <c r="BL649" s="258">
        <f t="shared" si="421"/>
        <v>37</v>
      </c>
      <c r="BM649" s="24"/>
      <c r="BN649" s="24"/>
    </row>
    <row r="650" spans="1:66" ht="16.5" thickBot="1">
      <c r="A650" s="83"/>
      <c r="B650" s="86" t="s">
        <v>22</v>
      </c>
      <c r="C650" s="282">
        <f t="shared" si="416"/>
        <v>0</v>
      </c>
      <c r="D650" s="261">
        <f t="shared" si="416"/>
        <v>0</v>
      </c>
      <c r="E650" s="697">
        <f t="shared" si="416"/>
        <v>0</v>
      </c>
      <c r="F650" s="259">
        <f t="shared" si="416"/>
        <v>0</v>
      </c>
      <c r="G650" s="261">
        <f t="shared" si="416"/>
        <v>0</v>
      </c>
      <c r="H650" s="697">
        <f t="shared" si="416"/>
        <v>0</v>
      </c>
      <c r="I650" s="259">
        <f t="shared" si="416"/>
        <v>0</v>
      </c>
      <c r="J650" s="261">
        <f t="shared" si="416"/>
        <v>0</v>
      </c>
      <c r="K650" s="697"/>
      <c r="L650" s="259">
        <f t="shared" si="416"/>
        <v>0</v>
      </c>
      <c r="M650" s="261">
        <f t="shared" si="416"/>
        <v>0</v>
      </c>
      <c r="N650" s="697">
        <f t="shared" si="416"/>
        <v>0</v>
      </c>
      <c r="O650" s="259">
        <f t="shared" si="416"/>
        <v>0</v>
      </c>
      <c r="P650" s="261">
        <f t="shared" si="416"/>
        <v>0</v>
      </c>
      <c r="Q650" s="697">
        <f t="shared" si="416"/>
        <v>0</v>
      </c>
      <c r="R650" s="259">
        <f t="shared" si="416"/>
        <v>0</v>
      </c>
      <c r="S650" s="261">
        <f t="shared" si="416"/>
        <v>0</v>
      </c>
      <c r="T650" s="697"/>
      <c r="U650" s="259">
        <f t="shared" si="416"/>
        <v>0</v>
      </c>
      <c r="V650" s="261">
        <f t="shared" si="416"/>
        <v>0</v>
      </c>
      <c r="W650" s="395">
        <f t="shared" si="416"/>
        <v>0</v>
      </c>
      <c r="X650" s="259">
        <f t="shared" si="416"/>
        <v>0</v>
      </c>
      <c r="Y650" s="261">
        <f t="shared" si="416"/>
        <v>0</v>
      </c>
      <c r="Z650" s="395">
        <f t="shared" si="416"/>
        <v>0</v>
      </c>
      <c r="AA650" s="259">
        <f t="shared" si="416"/>
        <v>0</v>
      </c>
      <c r="AB650" s="261">
        <f t="shared" si="416"/>
        <v>0</v>
      </c>
      <c r="AC650" s="395">
        <f t="shared" si="416"/>
        <v>0</v>
      </c>
      <c r="AD650" s="259">
        <f t="shared" si="416"/>
        <v>0</v>
      </c>
      <c r="AE650" s="261">
        <f t="shared" si="416"/>
        <v>0</v>
      </c>
      <c r="AF650" s="24"/>
      <c r="AG650" s="24"/>
      <c r="AH650" s="24"/>
      <c r="AI650" s="24"/>
      <c r="AJ650" s="24"/>
      <c r="AK650" s="24"/>
      <c r="AL650" s="259">
        <f t="shared" si="417"/>
        <v>0</v>
      </c>
      <c r="AM650" s="260">
        <f t="shared" si="417"/>
        <v>0</v>
      </c>
      <c r="AN650" s="261">
        <f t="shared" si="418"/>
        <v>0</v>
      </c>
      <c r="BA650" s="259">
        <f t="shared" si="419"/>
        <v>0</v>
      </c>
      <c r="BB650" s="261">
        <f t="shared" si="419"/>
        <v>0</v>
      </c>
      <c r="BC650" s="618"/>
      <c r="BD650" s="259">
        <f t="shared" si="419"/>
        <v>0</v>
      </c>
      <c r="BE650" s="261">
        <f t="shared" si="419"/>
        <v>0</v>
      </c>
      <c r="BF650" s="740">
        <f t="shared" si="419"/>
        <v>0</v>
      </c>
      <c r="BG650" s="259">
        <f t="shared" si="419"/>
        <v>0</v>
      </c>
      <c r="BH650" s="261">
        <f t="shared" si="419"/>
        <v>0</v>
      </c>
      <c r="BI650" s="24"/>
      <c r="BJ650" s="259">
        <f t="shared" si="420"/>
        <v>0</v>
      </c>
      <c r="BK650" s="260">
        <f t="shared" si="420"/>
        <v>0</v>
      </c>
      <c r="BL650" s="261">
        <f t="shared" si="421"/>
        <v>0</v>
      </c>
      <c r="BM650" s="24"/>
      <c r="BN650" s="24"/>
    </row>
    <row r="651" spans="1:66">
      <c r="A651" s="89" t="s">
        <v>40</v>
      </c>
      <c r="B651" s="24"/>
      <c r="C651" s="25"/>
      <c r="D651" s="25"/>
      <c r="E651" s="619"/>
      <c r="F651" s="25"/>
      <c r="G651" s="25"/>
      <c r="H651" s="619"/>
      <c r="I651" s="25"/>
      <c r="J651" s="25"/>
      <c r="K651" s="619"/>
      <c r="L651" s="25"/>
      <c r="M651" s="25"/>
      <c r="N651" s="619"/>
      <c r="O651" s="25"/>
      <c r="P651" s="25"/>
      <c r="Q651" s="619"/>
      <c r="R651" s="25"/>
      <c r="S651" s="25"/>
      <c r="T651" s="619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BF651" s="611"/>
    </row>
    <row r="652" spans="1:66">
      <c r="A652" s="23"/>
      <c r="B652" s="24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</row>
    <row r="653" spans="1:66">
      <c r="A653" s="89" t="s">
        <v>54</v>
      </c>
      <c r="B653" s="24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</row>
    <row r="654" spans="1:66">
      <c r="A654" s="89" t="s">
        <v>363</v>
      </c>
      <c r="B654" s="24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</row>
    <row r="655" spans="1:66">
      <c r="A655" s="23"/>
      <c r="B655" s="24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</row>
    <row r="656" spans="1:66" ht="18.75">
      <c r="A656" s="1130" t="s">
        <v>26</v>
      </c>
      <c r="B656" s="1130"/>
      <c r="C656" s="1130"/>
      <c r="D656" s="1130"/>
      <c r="E656" s="1130"/>
      <c r="F656" s="1130"/>
      <c r="G656" s="1130"/>
      <c r="H656" s="1130"/>
      <c r="I656" s="1130"/>
      <c r="J656" s="1130"/>
      <c r="K656" s="1130"/>
      <c r="L656" s="1130"/>
      <c r="M656" s="1130"/>
      <c r="N656" s="1130"/>
      <c r="O656" s="1130"/>
      <c r="P656" s="1130"/>
      <c r="Q656" s="1130"/>
      <c r="R656" s="1130"/>
      <c r="S656" s="1130"/>
      <c r="T656" s="1130"/>
      <c r="U656" s="1130"/>
      <c r="V656" s="1130"/>
      <c r="W656" s="1130"/>
      <c r="X656" s="1130"/>
      <c r="Y656" s="1130"/>
      <c r="Z656" s="1130"/>
      <c r="AA656" s="1130"/>
      <c r="AB656" s="1130"/>
      <c r="AC656" s="1130"/>
      <c r="AD656" s="1130"/>
      <c r="AE656" s="1130"/>
      <c r="AF656" s="1130"/>
      <c r="AG656" s="1130"/>
      <c r="AH656" s="1130"/>
      <c r="AI656" s="1130"/>
      <c r="AJ656" s="1130"/>
      <c r="AK656" s="1130"/>
      <c r="AL656" s="1130"/>
      <c r="AM656" s="1130"/>
      <c r="AN656" s="1130"/>
    </row>
    <row r="657" spans="1:66" ht="16.5" thickBot="1">
      <c r="A657" s="1112" t="s">
        <v>27</v>
      </c>
      <c r="B657" s="1112"/>
      <c r="C657" s="1112"/>
      <c r="D657" s="1112"/>
      <c r="E657" s="1112"/>
      <c r="F657" s="1112"/>
      <c r="G657" s="1112"/>
      <c r="H657" s="1112"/>
      <c r="I657" s="1112"/>
      <c r="J657" s="1112"/>
      <c r="K657" s="1112"/>
      <c r="L657" s="1112"/>
      <c r="M657" s="1112"/>
      <c r="N657" s="1112"/>
      <c r="O657" s="1112"/>
      <c r="P657" s="1112"/>
      <c r="Q657" s="1112"/>
      <c r="R657" s="1112"/>
      <c r="S657" s="1112"/>
      <c r="T657" s="1112"/>
      <c r="U657" s="1112"/>
      <c r="V657" s="1112"/>
      <c r="W657" s="1112"/>
      <c r="X657" s="1112"/>
      <c r="Y657" s="1112"/>
      <c r="Z657" s="1112"/>
      <c r="AA657" s="1112"/>
      <c r="AB657" s="1112"/>
      <c r="AC657" s="1112"/>
      <c r="AD657" s="1112"/>
      <c r="AE657" s="1112"/>
      <c r="AF657" s="1112"/>
      <c r="AG657" s="1112"/>
      <c r="AH657" s="1112"/>
      <c r="AI657" s="1112"/>
      <c r="AJ657" s="1112"/>
      <c r="AK657" s="1112"/>
      <c r="AL657" s="1112"/>
      <c r="AM657" s="1112"/>
      <c r="AN657" s="1112"/>
    </row>
    <row r="658" spans="1:66" ht="24" thickBot="1">
      <c r="A658" s="1142" t="s">
        <v>53</v>
      </c>
      <c r="B658" s="1143"/>
      <c r="C658" s="1143"/>
      <c r="D658" s="1143"/>
      <c r="E658" s="1143"/>
      <c r="F658" s="1143"/>
      <c r="G658" s="1143"/>
      <c r="H658" s="1143"/>
      <c r="I658" s="1143"/>
      <c r="J658" s="1143"/>
      <c r="K658" s="1143"/>
      <c r="L658" s="1143"/>
      <c r="M658" s="1143"/>
      <c r="N658" s="1143"/>
      <c r="O658" s="1143"/>
      <c r="P658" s="1143"/>
      <c r="Q658" s="1143"/>
      <c r="R658" s="1143"/>
      <c r="S658" s="1143"/>
      <c r="T658" s="1143"/>
      <c r="U658" s="1143"/>
      <c r="V658" s="1143"/>
      <c r="W658" s="1143"/>
      <c r="X658" s="1143"/>
      <c r="Y658" s="1143"/>
      <c r="Z658" s="1143"/>
      <c r="AA658" s="1143"/>
      <c r="AB658" s="1143"/>
      <c r="AC658" s="1143"/>
      <c r="AD658" s="1143"/>
      <c r="AE658" s="1143"/>
      <c r="AF658" s="1143"/>
      <c r="AG658" s="1143"/>
      <c r="AH658" s="1143"/>
      <c r="AI658" s="1143"/>
      <c r="AJ658" s="1143"/>
      <c r="AK658" s="1143"/>
      <c r="AL658" s="1143"/>
      <c r="AM658" s="1143"/>
      <c r="AN658" s="1144"/>
      <c r="AO658" s="710"/>
      <c r="AP658" s="710"/>
      <c r="AQ658" s="710"/>
      <c r="AR658" s="710"/>
      <c r="AS658" s="710"/>
      <c r="AT658" s="710"/>
      <c r="AU658" s="710"/>
      <c r="AV658" s="710"/>
      <c r="AW658" s="710"/>
      <c r="AX658" s="710"/>
      <c r="AY658" s="710"/>
      <c r="AZ658" s="710"/>
      <c r="BA658" s="711"/>
    </row>
    <row r="659" spans="1:66" ht="16.5" thickBot="1">
      <c r="A659" s="33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</row>
    <row r="660" spans="1:66" ht="16.5">
      <c r="A660" s="40" t="s">
        <v>848</v>
      </c>
      <c r="B660" s="41"/>
      <c r="C660" s="41" t="s">
        <v>849</v>
      </c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34"/>
      <c r="AM660" s="34"/>
      <c r="AN660" s="35"/>
      <c r="AO660" s="712"/>
      <c r="AP660" s="712"/>
      <c r="AQ660" s="712"/>
      <c r="AR660" s="712"/>
      <c r="AS660" s="712"/>
      <c r="AT660" s="712"/>
      <c r="AU660" s="712"/>
      <c r="AV660" s="712"/>
      <c r="AW660" s="712"/>
      <c r="AX660" s="712"/>
      <c r="AY660" s="712"/>
      <c r="AZ660" s="712"/>
      <c r="BA660" s="712"/>
      <c r="BB660" s="712"/>
      <c r="BC660" s="712"/>
      <c r="BD660" s="712"/>
      <c r="BE660" s="712"/>
      <c r="BF660" s="712"/>
      <c r="BG660" s="712"/>
      <c r="BH660" s="712"/>
      <c r="BI660" s="712"/>
      <c r="BJ660" s="712"/>
      <c r="BK660" s="712"/>
      <c r="BL660" s="713"/>
    </row>
    <row r="661" spans="1:66" ht="16.5">
      <c r="A661" s="623" t="s">
        <v>850</v>
      </c>
      <c r="B661" s="624"/>
      <c r="C661" s="624" t="s">
        <v>328</v>
      </c>
      <c r="D661" s="624"/>
      <c r="E661" s="624"/>
      <c r="F661" s="624"/>
      <c r="G661" s="624"/>
      <c r="H661" s="624"/>
      <c r="I661" s="624"/>
      <c r="J661" s="624"/>
      <c r="K661" s="624"/>
      <c r="L661" s="624"/>
      <c r="M661" s="624"/>
      <c r="N661" s="624"/>
      <c r="O661" s="624"/>
      <c r="P661" s="624"/>
      <c r="Q661" s="624"/>
      <c r="R661" s="624"/>
      <c r="S661" s="624"/>
      <c r="T661" s="624"/>
      <c r="U661" s="624"/>
      <c r="V661" s="624"/>
      <c r="W661" s="624"/>
      <c r="X661" s="624"/>
      <c r="Y661" s="624"/>
      <c r="Z661" s="624"/>
      <c r="AA661" s="624"/>
      <c r="AB661" s="624"/>
      <c r="AC661" s="624"/>
      <c r="AD661" s="624"/>
      <c r="AE661" s="624"/>
      <c r="AF661" s="624"/>
      <c r="AG661" s="624"/>
      <c r="AH661" s="624"/>
      <c r="AI661" s="624"/>
      <c r="AJ661" s="624"/>
      <c r="AK661" s="624"/>
      <c r="AL661" s="36"/>
      <c r="AM661" s="36"/>
      <c r="AN661" s="240"/>
      <c r="AO661" s="611"/>
      <c r="AP661" s="611"/>
      <c r="AQ661" s="611"/>
      <c r="AR661" s="611"/>
      <c r="AS661" s="611"/>
      <c r="AT661" s="611"/>
      <c r="AU661" s="611"/>
      <c r="AV661" s="611"/>
      <c r="AW661" s="611"/>
      <c r="AX661" s="611"/>
      <c r="AY661" s="611"/>
      <c r="AZ661" s="611"/>
      <c r="BA661" s="611"/>
      <c r="BB661" s="611"/>
      <c r="BC661" s="611"/>
      <c r="BD661" s="611"/>
      <c r="BE661" s="611"/>
      <c r="BF661" s="611"/>
      <c r="BG661" s="611"/>
      <c r="BH661" s="611"/>
      <c r="BI661" s="611"/>
      <c r="BJ661" s="611"/>
      <c r="BK661" s="611"/>
      <c r="BL661" s="714"/>
    </row>
    <row r="662" spans="1:66" ht="17.25" thickBot="1">
      <c r="A662" s="43" t="s">
        <v>851</v>
      </c>
      <c r="B662" s="625"/>
      <c r="C662" s="625" t="s">
        <v>185</v>
      </c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  <c r="Z662" s="625"/>
      <c r="AA662" s="625"/>
      <c r="AB662" s="625"/>
      <c r="AC662" s="625"/>
      <c r="AD662" s="625"/>
      <c r="AE662" s="625"/>
      <c r="AF662" s="625"/>
      <c r="AG662" s="625"/>
      <c r="AH662" s="625"/>
      <c r="AI662" s="625"/>
      <c r="AJ662" s="625"/>
      <c r="AK662" s="625"/>
      <c r="AL662" s="37"/>
      <c r="AM662" s="37"/>
      <c r="AN662" s="38"/>
      <c r="AO662" s="715"/>
      <c r="AP662" s="715"/>
      <c r="AQ662" s="715"/>
      <c r="AR662" s="715"/>
      <c r="AS662" s="715"/>
      <c r="AT662" s="715"/>
      <c r="AU662" s="715"/>
      <c r="AV662" s="715"/>
      <c r="AW662" s="715"/>
      <c r="AX662" s="715"/>
      <c r="AY662" s="715"/>
      <c r="AZ662" s="715"/>
      <c r="BA662" s="715"/>
      <c r="BB662" s="715"/>
      <c r="BC662" s="715"/>
      <c r="BD662" s="715"/>
      <c r="BE662" s="715"/>
      <c r="BF662" s="715"/>
      <c r="BG662" s="715"/>
      <c r="BH662" s="715"/>
      <c r="BI662" s="715"/>
      <c r="BJ662" s="715"/>
      <c r="BK662" s="715"/>
      <c r="BL662" s="716"/>
    </row>
    <row r="663" spans="1:66" ht="16.5" thickBot="1">
      <c r="A663" s="33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</row>
    <row r="664" spans="1:66" ht="17.25" thickBot="1">
      <c r="A664" s="32"/>
      <c r="B664" s="32"/>
      <c r="C664" s="58" t="s">
        <v>602</v>
      </c>
      <c r="D664" s="58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100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39"/>
      <c r="AM664" s="36"/>
      <c r="AN664" s="32"/>
    </row>
    <row r="665" spans="1:66" ht="16.5" thickBot="1">
      <c r="A665" s="1"/>
      <c r="X665" s="3"/>
    </row>
    <row r="666" spans="1:66" ht="18.75">
      <c r="A666" s="6"/>
      <c r="B666" s="7"/>
      <c r="C666" s="1220" t="s">
        <v>42</v>
      </c>
      <c r="D666" s="1221"/>
      <c r="E666" s="131"/>
      <c r="F666" s="1207" t="s">
        <v>34</v>
      </c>
      <c r="G666" s="1209"/>
      <c r="H666" s="131"/>
      <c r="I666" s="1207" t="s">
        <v>35</v>
      </c>
      <c r="J666" s="1209"/>
      <c r="K666" s="131"/>
      <c r="L666" s="1207" t="s">
        <v>33</v>
      </c>
      <c r="M666" s="1209"/>
      <c r="N666" s="131"/>
      <c r="O666" s="1207" t="s">
        <v>36</v>
      </c>
      <c r="P666" s="1209"/>
      <c r="Q666" s="131"/>
      <c r="R666" s="1207" t="s">
        <v>37</v>
      </c>
      <c r="S666" s="1209"/>
      <c r="T666" s="131"/>
      <c r="U666" s="1207" t="s">
        <v>38</v>
      </c>
      <c r="V666" s="1209"/>
      <c r="W666" s="131"/>
      <c r="X666" s="1207" t="s">
        <v>603</v>
      </c>
      <c r="Y666" s="1209"/>
      <c r="Z666" s="131"/>
      <c r="AA666" s="1207" t="s">
        <v>604</v>
      </c>
      <c r="AB666" s="1209"/>
      <c r="AC666" s="131"/>
      <c r="AD666" s="1207" t="s">
        <v>605</v>
      </c>
      <c r="AE666" s="1209"/>
      <c r="AF666" s="131"/>
      <c r="AG666" s="131"/>
      <c r="AH666" s="131"/>
      <c r="AI666" s="131"/>
      <c r="AJ666" s="131"/>
      <c r="AK666" s="131"/>
      <c r="AL666" s="132"/>
      <c r="AM666" s="133" t="s">
        <v>9</v>
      </c>
      <c r="AN666" s="134"/>
      <c r="BA666" s="1207" t="s">
        <v>603</v>
      </c>
      <c r="BB666" s="1209"/>
      <c r="BC666" s="131"/>
      <c r="BD666" s="1207" t="s">
        <v>604</v>
      </c>
      <c r="BE666" s="1209"/>
      <c r="BF666" s="131"/>
      <c r="BG666" s="1207" t="s">
        <v>605</v>
      </c>
      <c r="BH666" s="1209"/>
      <c r="BI666" s="131"/>
      <c r="BJ666" s="132"/>
      <c r="BK666" s="133" t="s">
        <v>9</v>
      </c>
      <c r="BL666" s="134"/>
      <c r="BM666" s="131"/>
      <c r="BN666" s="131"/>
    </row>
    <row r="667" spans="1:66" ht="133.5" thickBot="1">
      <c r="A667" s="348" t="s">
        <v>606</v>
      </c>
      <c r="B667" s="46"/>
      <c r="C667" s="54" t="s">
        <v>41</v>
      </c>
      <c r="D667" s="57" t="s">
        <v>32</v>
      </c>
      <c r="E667" s="50"/>
      <c r="F667" s="54" t="s">
        <v>15</v>
      </c>
      <c r="G667" s="57" t="s">
        <v>32</v>
      </c>
      <c r="H667" s="50"/>
      <c r="I667" s="54" t="s">
        <v>15</v>
      </c>
      <c r="J667" s="57" t="s">
        <v>32</v>
      </c>
      <c r="K667" s="50"/>
      <c r="L667" s="54" t="s">
        <v>15</v>
      </c>
      <c r="M667" s="57" t="s">
        <v>32</v>
      </c>
      <c r="N667" s="50"/>
      <c r="O667" s="54" t="s">
        <v>15</v>
      </c>
      <c r="P667" s="57" t="s">
        <v>32</v>
      </c>
      <c r="Q667" s="50"/>
      <c r="R667" s="54" t="s">
        <v>15</v>
      </c>
      <c r="S667" s="57" t="s">
        <v>32</v>
      </c>
      <c r="T667" s="50"/>
      <c r="U667" s="54" t="s">
        <v>15</v>
      </c>
      <c r="V667" s="57" t="s">
        <v>32</v>
      </c>
      <c r="W667" s="50"/>
      <c r="X667" s="54" t="s">
        <v>15</v>
      </c>
      <c r="Y667" s="57" t="s">
        <v>32</v>
      </c>
      <c r="Z667" s="466"/>
      <c r="AA667" s="54" t="s">
        <v>15</v>
      </c>
      <c r="AB667" s="57" t="s">
        <v>32</v>
      </c>
      <c r="AC667" s="50"/>
      <c r="AD667" s="54" t="s">
        <v>15</v>
      </c>
      <c r="AE667" s="57" t="s">
        <v>32</v>
      </c>
      <c r="AF667" s="50"/>
      <c r="AG667" s="50"/>
      <c r="AH667" s="50"/>
      <c r="AI667" s="50"/>
      <c r="AJ667" s="50"/>
      <c r="AK667" s="50"/>
      <c r="AL667" s="54" t="s">
        <v>15</v>
      </c>
      <c r="AM667" s="56" t="s">
        <v>32</v>
      </c>
      <c r="AN667" s="71" t="s">
        <v>9</v>
      </c>
      <c r="BA667" s="630" t="s">
        <v>15</v>
      </c>
      <c r="BB667" s="632" t="s">
        <v>32</v>
      </c>
      <c r="BC667" s="627"/>
      <c r="BD667" s="630" t="s">
        <v>15</v>
      </c>
      <c r="BE667" s="632" t="s">
        <v>32</v>
      </c>
      <c r="BF667" s="50"/>
      <c r="BG667" s="54" t="s">
        <v>15</v>
      </c>
      <c r="BH667" s="57" t="s">
        <v>32</v>
      </c>
      <c r="BI667" s="50"/>
      <c r="BJ667" s="54" t="s">
        <v>15</v>
      </c>
      <c r="BK667" s="56" t="s">
        <v>32</v>
      </c>
      <c r="BL667" s="71" t="s">
        <v>9</v>
      </c>
      <c r="BM667" s="50"/>
      <c r="BN667" s="50"/>
    </row>
    <row r="668" spans="1:66" ht="16.5" thickBot="1">
      <c r="A668" s="20"/>
      <c r="E668" s="4"/>
      <c r="H668" s="4"/>
      <c r="K668" s="4"/>
      <c r="N668" s="4"/>
      <c r="Q668" s="4"/>
      <c r="T668" s="4"/>
      <c r="W668" s="4"/>
      <c r="X668" s="3"/>
      <c r="AC668" s="4"/>
      <c r="AF668" s="4"/>
      <c r="AG668" s="4"/>
      <c r="AH668" s="4"/>
      <c r="AI668" s="4"/>
      <c r="AJ668" s="4"/>
      <c r="AK668" s="4"/>
      <c r="BC668" s="611"/>
      <c r="BF668" s="4"/>
      <c r="BI668" s="4"/>
      <c r="BM668" s="4"/>
      <c r="BN668" s="4"/>
    </row>
    <row r="669" spans="1:66">
      <c r="A669" s="274" t="s">
        <v>373</v>
      </c>
      <c r="B669" s="84" t="s">
        <v>19</v>
      </c>
      <c r="C669" s="254">
        <v>0</v>
      </c>
      <c r="D669" s="255"/>
      <c r="E669" s="24"/>
      <c r="F669" s="254">
        <v>0</v>
      </c>
      <c r="G669" s="256"/>
      <c r="H669" s="24"/>
      <c r="I669" s="254">
        <v>5</v>
      </c>
      <c r="J669" s="256"/>
      <c r="K669" s="24"/>
      <c r="L669" s="254">
        <v>1</v>
      </c>
      <c r="M669" s="256"/>
      <c r="N669" s="24"/>
      <c r="O669" s="254">
        <v>4</v>
      </c>
      <c r="P669" s="256"/>
      <c r="Q669" s="24"/>
      <c r="R669" s="254">
        <v>3</v>
      </c>
      <c r="S669" s="256"/>
      <c r="T669" s="24"/>
      <c r="U669" s="254">
        <v>0</v>
      </c>
      <c r="V669" s="256"/>
      <c r="W669" s="24"/>
      <c r="X669" s="254">
        <v>0</v>
      </c>
      <c r="Y669" s="256"/>
      <c r="Z669" s="133"/>
      <c r="AA669" s="254">
        <v>0</v>
      </c>
      <c r="AB669" s="256"/>
      <c r="AC669" s="24"/>
      <c r="AD669" s="254">
        <v>0</v>
      </c>
      <c r="AE669" s="256"/>
      <c r="AF669" s="24"/>
      <c r="AG669" s="24"/>
      <c r="AH669" s="24"/>
      <c r="AI669" s="24"/>
      <c r="AJ669" s="24"/>
      <c r="AK669" s="24"/>
      <c r="AL669" s="254">
        <f>SUM(C669,F669,I669,L669,O669,R669,U669,X669,AA669,AD669)</f>
        <v>13</v>
      </c>
      <c r="AM669" s="255">
        <f>SUM(D669,G669,J669,M669,P669,S669,V669,Y669,AB669,AE669)</f>
        <v>0</v>
      </c>
      <c r="AN669" s="256">
        <f>SUM(AL669:AM669)</f>
        <v>13</v>
      </c>
      <c r="BA669" s="254">
        <v>0</v>
      </c>
      <c r="BB669" s="256"/>
      <c r="BC669" s="618"/>
      <c r="BD669" s="254">
        <v>0</v>
      </c>
      <c r="BE669" s="256"/>
      <c r="BF669" s="24"/>
      <c r="BG669" s="254">
        <v>0</v>
      </c>
      <c r="BH669" s="256"/>
      <c r="BI669" s="24"/>
      <c r="BJ669" s="254">
        <f t="shared" ref="BJ669:BK671" si="422">SUM(AF669,AI669,AL669,AO669,AR669,AU669,AX669,BA669,BD669,BG669)</f>
        <v>13</v>
      </c>
      <c r="BK669" s="255">
        <f t="shared" si="422"/>
        <v>0</v>
      </c>
      <c r="BL669" s="256">
        <f>SUM(BJ669:BK669)</f>
        <v>13</v>
      </c>
      <c r="BM669" s="24"/>
      <c r="BN669" s="24"/>
    </row>
    <row r="670" spans="1:66">
      <c r="A670" s="88"/>
      <c r="B670" s="85" t="s">
        <v>21</v>
      </c>
      <c r="C670" s="257">
        <v>0</v>
      </c>
      <c r="D670" s="15"/>
      <c r="E670" s="24"/>
      <c r="F670" s="257">
        <v>0</v>
      </c>
      <c r="G670" s="258"/>
      <c r="H670" s="24"/>
      <c r="I670" s="257">
        <v>5</v>
      </c>
      <c r="J670" s="258"/>
      <c r="K670" s="24"/>
      <c r="L670" s="257">
        <v>1</v>
      </c>
      <c r="M670" s="258"/>
      <c r="N670" s="24"/>
      <c r="O670" s="257">
        <v>4</v>
      </c>
      <c r="P670" s="258"/>
      <c r="Q670" s="24"/>
      <c r="R670" s="257">
        <v>3</v>
      </c>
      <c r="S670" s="258"/>
      <c r="T670" s="24"/>
      <c r="U670" s="257">
        <v>0</v>
      </c>
      <c r="V670" s="258"/>
      <c r="W670" s="24"/>
      <c r="X670" s="257">
        <v>0</v>
      </c>
      <c r="Y670" s="258"/>
      <c r="Z670" s="395"/>
      <c r="AA670" s="257">
        <v>0</v>
      </c>
      <c r="AB670" s="258"/>
      <c r="AC670" s="24"/>
      <c r="AD670" s="257">
        <v>0</v>
      </c>
      <c r="AE670" s="258"/>
      <c r="AF670" s="24"/>
      <c r="AG670" s="24"/>
      <c r="AH670" s="24"/>
      <c r="AI670" s="24"/>
      <c r="AJ670" s="24"/>
      <c r="AK670" s="24"/>
      <c r="AL670" s="257">
        <f t="shared" ref="AL670:AM671" si="423">SUM(C670,F670,I670,L670,O670,R670,U670,X670,AA670,AD670)</f>
        <v>13</v>
      </c>
      <c r="AM670" s="15">
        <f t="shared" si="423"/>
        <v>0</v>
      </c>
      <c r="AN670" s="258">
        <f t="shared" ref="AN670:AN671" si="424">SUM(AL670:AM670)</f>
        <v>13</v>
      </c>
      <c r="BA670" s="257">
        <v>0</v>
      </c>
      <c r="BB670" s="258"/>
      <c r="BC670" s="618"/>
      <c r="BD670" s="257">
        <v>0</v>
      </c>
      <c r="BE670" s="258"/>
      <c r="BF670" s="24"/>
      <c r="BG670" s="257">
        <v>0</v>
      </c>
      <c r="BH670" s="258"/>
      <c r="BI670" s="24"/>
      <c r="BJ670" s="257">
        <f t="shared" si="422"/>
        <v>13</v>
      </c>
      <c r="BK670" s="15">
        <f t="shared" si="422"/>
        <v>0</v>
      </c>
      <c r="BL670" s="258">
        <f t="shared" ref="BL670:BL671" si="425">SUM(BJ670:BK670)</f>
        <v>13</v>
      </c>
      <c r="BM670" s="24"/>
      <c r="BN670" s="24"/>
    </row>
    <row r="671" spans="1:66" ht="16.5" thickBot="1">
      <c r="A671" s="141"/>
      <c r="B671" s="86" t="s">
        <v>22</v>
      </c>
      <c r="C671" s="259">
        <v>0</v>
      </c>
      <c r="D671" s="260"/>
      <c r="E671" s="24"/>
      <c r="F671" s="259">
        <v>0</v>
      </c>
      <c r="G671" s="261"/>
      <c r="H671" s="24"/>
      <c r="I671" s="259">
        <v>0</v>
      </c>
      <c r="J671" s="261"/>
      <c r="K671" s="24"/>
      <c r="L671" s="259">
        <v>0</v>
      </c>
      <c r="M671" s="261"/>
      <c r="N671" s="24"/>
      <c r="O671" s="259">
        <v>0</v>
      </c>
      <c r="P671" s="261"/>
      <c r="Q671" s="24"/>
      <c r="R671" s="259">
        <v>0</v>
      </c>
      <c r="S671" s="261"/>
      <c r="T671" s="24"/>
      <c r="U671" s="259">
        <v>0</v>
      </c>
      <c r="V671" s="261"/>
      <c r="W671" s="24"/>
      <c r="X671" s="259">
        <v>0</v>
      </c>
      <c r="Y671" s="261"/>
      <c r="Z671" s="396"/>
      <c r="AA671" s="259">
        <v>0</v>
      </c>
      <c r="AB671" s="261"/>
      <c r="AC671" s="24"/>
      <c r="AD671" s="259">
        <v>0</v>
      </c>
      <c r="AE671" s="261"/>
      <c r="AF671" s="24"/>
      <c r="AG671" s="24"/>
      <c r="AH671" s="24"/>
      <c r="AI671" s="24"/>
      <c r="AJ671" s="24"/>
      <c r="AK671" s="24"/>
      <c r="AL671" s="259">
        <f t="shared" si="423"/>
        <v>0</v>
      </c>
      <c r="AM671" s="260">
        <f t="shared" si="423"/>
        <v>0</v>
      </c>
      <c r="AN671" s="261">
        <f t="shared" si="424"/>
        <v>0</v>
      </c>
      <c r="BA671" s="259">
        <v>0</v>
      </c>
      <c r="BB671" s="261"/>
      <c r="BC671" s="618"/>
      <c r="BD671" s="259">
        <v>0</v>
      </c>
      <c r="BE671" s="261"/>
      <c r="BF671" s="24"/>
      <c r="BG671" s="259">
        <v>0</v>
      </c>
      <c r="BH671" s="261"/>
      <c r="BI671" s="24"/>
      <c r="BJ671" s="259">
        <f t="shared" si="422"/>
        <v>0</v>
      </c>
      <c r="BK671" s="260">
        <f t="shared" si="422"/>
        <v>0</v>
      </c>
      <c r="BL671" s="261">
        <f t="shared" si="425"/>
        <v>0</v>
      </c>
      <c r="BM671" s="24"/>
      <c r="BN671" s="24"/>
    </row>
    <row r="672" spans="1:66" ht="16.5" thickBot="1">
      <c r="A672" s="349"/>
      <c r="C672" s="2"/>
      <c r="D672" s="2"/>
      <c r="E672" s="24"/>
      <c r="F672" s="2"/>
      <c r="G672" s="2"/>
      <c r="H672" s="24"/>
      <c r="I672" s="2"/>
      <c r="J672" s="2"/>
      <c r="K672" s="24"/>
      <c r="L672" s="2"/>
      <c r="M672" s="2"/>
      <c r="N672" s="24"/>
      <c r="O672" s="2"/>
      <c r="P672" s="2"/>
      <c r="Q672" s="24"/>
      <c r="R672" s="2"/>
      <c r="S672" s="2"/>
      <c r="T672" s="24"/>
      <c r="U672" s="2"/>
      <c r="V672" s="2"/>
      <c r="W672" s="24"/>
      <c r="Y672" s="2"/>
      <c r="Z672" s="2"/>
      <c r="AA672" s="2"/>
      <c r="AB672" s="2"/>
      <c r="AC672" s="24"/>
      <c r="AD672" s="2"/>
      <c r="AE672" s="2"/>
      <c r="AF672" s="24"/>
      <c r="AG672" s="24"/>
      <c r="AH672" s="24"/>
      <c r="AI672" s="24"/>
      <c r="AJ672" s="24"/>
      <c r="AK672" s="24"/>
      <c r="AL672" s="2"/>
      <c r="AM672" s="467"/>
      <c r="AN672" s="2"/>
      <c r="BA672" s="2"/>
      <c r="BB672" s="2"/>
      <c r="BC672" s="618"/>
      <c r="BD672" s="2"/>
      <c r="BE672" s="2"/>
      <c r="BF672" s="24"/>
      <c r="BG672" s="2"/>
      <c r="BH672" s="2"/>
      <c r="BI672" s="24"/>
      <c r="BJ672" s="2"/>
      <c r="BK672" s="721"/>
      <c r="BL672" s="721"/>
      <c r="BM672" s="24"/>
      <c r="BN672" s="24"/>
    </row>
    <row r="673" spans="1:66">
      <c r="A673" s="1150" t="s">
        <v>624</v>
      </c>
      <c r="B673" s="84" t="s">
        <v>19</v>
      </c>
      <c r="C673" s="254">
        <v>0</v>
      </c>
      <c r="D673" s="255"/>
      <c r="E673" s="24"/>
      <c r="F673" s="254">
        <v>5</v>
      </c>
      <c r="G673" s="256"/>
      <c r="H673" s="24"/>
      <c r="I673" s="254">
        <v>0</v>
      </c>
      <c r="J673" s="256"/>
      <c r="K673" s="24"/>
      <c r="L673" s="254">
        <v>0</v>
      </c>
      <c r="M673" s="256"/>
      <c r="N673" s="24"/>
      <c r="O673" s="254">
        <v>0</v>
      </c>
      <c r="P673" s="256"/>
      <c r="Q673" s="24"/>
      <c r="R673" s="254">
        <v>0</v>
      </c>
      <c r="S673" s="256"/>
      <c r="T673" s="24"/>
      <c r="U673" s="254">
        <v>3</v>
      </c>
      <c r="V673" s="256"/>
      <c r="W673" s="24"/>
      <c r="X673" s="254">
        <v>2</v>
      </c>
      <c r="Y673" s="256"/>
      <c r="Z673" s="133"/>
      <c r="AA673" s="254">
        <v>1</v>
      </c>
      <c r="AB673" s="256"/>
      <c r="AC673" s="24"/>
      <c r="AD673" s="254">
        <v>0</v>
      </c>
      <c r="AE673" s="256"/>
      <c r="AF673" s="24"/>
      <c r="AG673" s="24"/>
      <c r="AH673" s="24"/>
      <c r="AI673" s="24"/>
      <c r="AJ673" s="24"/>
      <c r="AK673" s="24"/>
      <c r="AL673" s="254">
        <f>SUM(C673,F673,I673,L673,O673,R673,U673,X673,AA673,AD673)</f>
        <v>11</v>
      </c>
      <c r="AM673" s="255">
        <f t="shared" ref="AM673:AM679" si="426">SUM(D673,G673,J673,M673,P673,S673,V673,Y673,AB673,AE673)</f>
        <v>0</v>
      </c>
      <c r="AN673" s="256">
        <f t="shared" ref="AN673:AN675" si="427">SUM(AL673:AM673)</f>
        <v>11</v>
      </c>
      <c r="BA673" s="254">
        <v>2</v>
      </c>
      <c r="BB673" s="256"/>
      <c r="BC673" s="618"/>
      <c r="BD673" s="254">
        <v>1</v>
      </c>
      <c r="BE673" s="256"/>
      <c r="BF673" s="24"/>
      <c r="BG673" s="254">
        <v>0</v>
      </c>
      <c r="BH673" s="256"/>
      <c r="BI673" s="24"/>
      <c r="BJ673" s="254">
        <f t="shared" ref="BJ673:BK675" si="428">SUM(AF673,AI673,AL673,AO673,AR673,AU673,AX673,BA673,BD673,BG673)</f>
        <v>14</v>
      </c>
      <c r="BK673" s="255">
        <f t="shared" si="428"/>
        <v>0</v>
      </c>
      <c r="BL673" s="256">
        <f t="shared" ref="BL673:BL675" si="429">SUM(BJ673:BK673)</f>
        <v>14</v>
      </c>
      <c r="BM673" s="24"/>
      <c r="BN673" s="24"/>
    </row>
    <row r="674" spans="1:66">
      <c r="A674" s="1151"/>
      <c r="B674" s="85" t="s">
        <v>21</v>
      </c>
      <c r="C674" s="257">
        <v>0</v>
      </c>
      <c r="D674" s="15"/>
      <c r="E674" s="24"/>
      <c r="F674" s="257">
        <v>3</v>
      </c>
      <c r="G674" s="258"/>
      <c r="H674" s="24"/>
      <c r="I674" s="257">
        <v>0</v>
      </c>
      <c r="J674" s="258"/>
      <c r="K674" s="24"/>
      <c r="L674" s="257">
        <v>0</v>
      </c>
      <c r="M674" s="258"/>
      <c r="N674" s="24"/>
      <c r="O674" s="257">
        <v>0</v>
      </c>
      <c r="P674" s="258"/>
      <c r="Q674" s="24"/>
      <c r="R674" s="257">
        <v>0</v>
      </c>
      <c r="S674" s="258"/>
      <c r="T674" s="24"/>
      <c r="U674" s="257">
        <v>3</v>
      </c>
      <c r="V674" s="258"/>
      <c r="W674" s="24"/>
      <c r="X674" s="257">
        <v>2</v>
      </c>
      <c r="Y674" s="258"/>
      <c r="Z674" s="395"/>
      <c r="AA674" s="257">
        <v>1</v>
      </c>
      <c r="AB674" s="258"/>
      <c r="AC674" s="24"/>
      <c r="AD674" s="257">
        <v>0</v>
      </c>
      <c r="AE674" s="258"/>
      <c r="AF674" s="24"/>
      <c r="AG674" s="24"/>
      <c r="AH674" s="24"/>
      <c r="AI674" s="24"/>
      <c r="AJ674" s="24"/>
      <c r="AK674" s="24"/>
      <c r="AL674" s="257">
        <f t="shared" ref="AL674:AL675" si="430">SUM(C674,F674,I674,L674,O674,R674,U674,X674,AA674,AD674)</f>
        <v>9</v>
      </c>
      <c r="AM674" s="15">
        <f t="shared" si="426"/>
        <v>0</v>
      </c>
      <c r="AN674" s="258">
        <f t="shared" si="427"/>
        <v>9</v>
      </c>
      <c r="BA674" s="257">
        <v>2</v>
      </c>
      <c r="BB674" s="258"/>
      <c r="BC674" s="618"/>
      <c r="BD674" s="257">
        <v>1</v>
      </c>
      <c r="BE674" s="258"/>
      <c r="BF674" s="24"/>
      <c r="BG674" s="257">
        <v>0</v>
      </c>
      <c r="BH674" s="258"/>
      <c r="BI674" s="24"/>
      <c r="BJ674" s="257">
        <f t="shared" si="428"/>
        <v>12</v>
      </c>
      <c r="BK674" s="15">
        <f t="shared" si="428"/>
        <v>0</v>
      </c>
      <c r="BL674" s="258">
        <f t="shared" si="429"/>
        <v>12</v>
      </c>
      <c r="BM674" s="24"/>
      <c r="BN674" s="24"/>
    </row>
    <row r="675" spans="1:66" ht="16.5" thickBot="1">
      <c r="A675" s="1152"/>
      <c r="B675" s="86" t="s">
        <v>22</v>
      </c>
      <c r="C675" s="259">
        <v>0</v>
      </c>
      <c r="D675" s="260"/>
      <c r="E675" s="24"/>
      <c r="F675" s="259">
        <v>0</v>
      </c>
      <c r="G675" s="261"/>
      <c r="H675" s="24"/>
      <c r="I675" s="259">
        <v>0</v>
      </c>
      <c r="J675" s="261"/>
      <c r="K675" s="24"/>
      <c r="L675" s="259">
        <v>0</v>
      </c>
      <c r="M675" s="261"/>
      <c r="N675" s="24"/>
      <c r="O675" s="259">
        <v>0</v>
      </c>
      <c r="P675" s="261"/>
      <c r="Q675" s="24"/>
      <c r="R675" s="259">
        <v>0</v>
      </c>
      <c r="S675" s="261"/>
      <c r="T675" s="24"/>
      <c r="U675" s="259">
        <v>0</v>
      </c>
      <c r="V675" s="261"/>
      <c r="W675" s="24"/>
      <c r="X675" s="259">
        <v>0</v>
      </c>
      <c r="Y675" s="261"/>
      <c r="Z675" s="396"/>
      <c r="AA675" s="259">
        <v>0</v>
      </c>
      <c r="AB675" s="261"/>
      <c r="AC675" s="24"/>
      <c r="AD675" s="259">
        <v>0</v>
      </c>
      <c r="AE675" s="261"/>
      <c r="AF675" s="24"/>
      <c r="AG675" s="24"/>
      <c r="AH675" s="24"/>
      <c r="AI675" s="24"/>
      <c r="AJ675" s="24"/>
      <c r="AK675" s="24"/>
      <c r="AL675" s="259">
        <f t="shared" si="430"/>
        <v>0</v>
      </c>
      <c r="AM675" s="260">
        <f t="shared" si="426"/>
        <v>0</v>
      </c>
      <c r="AN675" s="261">
        <f t="shared" si="427"/>
        <v>0</v>
      </c>
      <c r="BA675" s="259">
        <v>0</v>
      </c>
      <c r="BB675" s="261"/>
      <c r="BC675" s="618"/>
      <c r="BD675" s="259">
        <v>0</v>
      </c>
      <c r="BE675" s="261"/>
      <c r="BF675" s="24"/>
      <c r="BG675" s="259">
        <v>0</v>
      </c>
      <c r="BH675" s="261"/>
      <c r="BI675" s="24"/>
      <c r="BJ675" s="259">
        <f t="shared" si="428"/>
        <v>0</v>
      </c>
      <c r="BK675" s="260">
        <f t="shared" si="428"/>
        <v>0</v>
      </c>
      <c r="BL675" s="261">
        <f t="shared" si="429"/>
        <v>0</v>
      </c>
      <c r="BM675" s="24"/>
      <c r="BN675" s="24"/>
    </row>
    <row r="676" spans="1:66" ht="16.5" thickBot="1">
      <c r="A676" s="20"/>
      <c r="C676" s="2"/>
      <c r="D676" s="2"/>
      <c r="E676" s="24"/>
      <c r="F676" s="2"/>
      <c r="G676" s="2"/>
      <c r="H676" s="24"/>
      <c r="I676" s="2"/>
      <c r="J676" s="2"/>
      <c r="K676" s="24"/>
      <c r="L676" s="2"/>
      <c r="M676" s="2"/>
      <c r="N676" s="24"/>
      <c r="O676" s="2"/>
      <c r="P676" s="2"/>
      <c r="Q676" s="24"/>
      <c r="R676" s="2"/>
      <c r="S676" s="2"/>
      <c r="T676" s="24"/>
      <c r="U676" s="2"/>
      <c r="V676" s="2"/>
      <c r="W676" s="24"/>
      <c r="Y676" s="2"/>
      <c r="Z676" s="2"/>
      <c r="AA676" s="2"/>
      <c r="AB676" s="2"/>
      <c r="AC676" s="24"/>
      <c r="AD676" s="2"/>
      <c r="AE676" s="2"/>
      <c r="AF676" s="24"/>
      <c r="AG676" s="24"/>
      <c r="AH676" s="24"/>
      <c r="AI676" s="24"/>
      <c r="AJ676" s="24"/>
      <c r="AK676" s="24"/>
      <c r="AL676" s="2"/>
      <c r="AM676" s="467"/>
      <c r="AN676" s="2"/>
      <c r="BA676" s="2"/>
      <c r="BB676" s="2"/>
      <c r="BC676" s="618"/>
      <c r="BD676" s="2"/>
      <c r="BE676" s="2"/>
      <c r="BF676" s="24"/>
      <c r="BG676" s="2"/>
      <c r="BH676" s="2"/>
      <c r="BI676" s="24"/>
      <c r="BJ676" s="2"/>
      <c r="BK676" s="721"/>
      <c r="BL676" s="721"/>
      <c r="BM676" s="24"/>
      <c r="BN676" s="24"/>
    </row>
    <row r="677" spans="1:66">
      <c r="A677" s="87"/>
      <c r="B677" s="84" t="s">
        <v>19</v>
      </c>
      <c r="C677" s="254"/>
      <c r="D677" s="255"/>
      <c r="E677" s="24"/>
      <c r="F677" s="254"/>
      <c r="G677" s="256"/>
      <c r="H677" s="24"/>
      <c r="I677" s="254"/>
      <c r="J677" s="256"/>
      <c r="K677" s="24"/>
      <c r="L677" s="254"/>
      <c r="M677" s="256"/>
      <c r="N677" s="24"/>
      <c r="O677" s="254"/>
      <c r="P677" s="256"/>
      <c r="Q677" s="24"/>
      <c r="R677" s="254"/>
      <c r="S677" s="256"/>
      <c r="T677" s="24"/>
      <c r="U677" s="254"/>
      <c r="V677" s="256"/>
      <c r="W677" s="24"/>
      <c r="X677" s="254"/>
      <c r="Y677" s="256"/>
      <c r="Z677" s="133"/>
      <c r="AA677" s="254"/>
      <c r="AB677" s="256"/>
      <c r="AC677" s="24"/>
      <c r="AD677" s="254"/>
      <c r="AE677" s="256"/>
      <c r="AF677" s="24"/>
      <c r="AG677" s="24"/>
      <c r="AH677" s="24"/>
      <c r="AI677" s="24"/>
      <c r="AJ677" s="24"/>
      <c r="AK677" s="24"/>
      <c r="AL677" s="254">
        <f>SUM(C677,F677,I677,L677,O677,R677,U677,X677,AA677,AD677)</f>
        <v>0</v>
      </c>
      <c r="AM677" s="255">
        <f t="shared" si="426"/>
        <v>0</v>
      </c>
      <c r="AN677" s="256">
        <f t="shared" ref="AN677:AN679" si="431">SUM(AL677:AM677)</f>
        <v>0</v>
      </c>
      <c r="BA677" s="254"/>
      <c r="BB677" s="256"/>
      <c r="BC677" s="618"/>
      <c r="BD677" s="254"/>
      <c r="BE677" s="256"/>
      <c r="BF677" s="24"/>
      <c r="BG677" s="254"/>
      <c r="BH677" s="256"/>
      <c r="BI677" s="24"/>
      <c r="BJ677" s="254">
        <f t="shared" ref="BJ677:BK679" si="432">SUM(AF677,AI677,AL677,AO677,AR677,AU677,AX677,BA677,BD677,BG677)</f>
        <v>0</v>
      </c>
      <c r="BK677" s="255">
        <f t="shared" si="432"/>
        <v>0</v>
      </c>
      <c r="BL677" s="256">
        <f t="shared" ref="BL677:BL679" si="433">SUM(BJ677:BK677)</f>
        <v>0</v>
      </c>
      <c r="BM677" s="24"/>
      <c r="BN677" s="24"/>
    </row>
    <row r="678" spans="1:66">
      <c r="A678" s="82"/>
      <c r="B678" s="85" t="s">
        <v>21</v>
      </c>
      <c r="C678" s="257"/>
      <c r="D678" s="15"/>
      <c r="E678" s="24"/>
      <c r="F678" s="257"/>
      <c r="G678" s="258"/>
      <c r="H678" s="24"/>
      <c r="I678" s="257"/>
      <c r="J678" s="258"/>
      <c r="K678" s="24"/>
      <c r="L678" s="257"/>
      <c r="M678" s="258"/>
      <c r="N678" s="24"/>
      <c r="O678" s="257"/>
      <c r="P678" s="258"/>
      <c r="Q678" s="24"/>
      <c r="R678" s="257"/>
      <c r="S678" s="258"/>
      <c r="T678" s="24"/>
      <c r="U678" s="257"/>
      <c r="V678" s="258"/>
      <c r="W678" s="24"/>
      <c r="X678" s="257"/>
      <c r="Y678" s="258"/>
      <c r="Z678" s="395"/>
      <c r="AA678" s="257"/>
      <c r="AB678" s="258"/>
      <c r="AC678" s="24"/>
      <c r="AD678" s="257"/>
      <c r="AE678" s="258"/>
      <c r="AF678" s="24"/>
      <c r="AG678" s="24"/>
      <c r="AH678" s="24"/>
      <c r="AI678" s="24"/>
      <c r="AJ678" s="24"/>
      <c r="AK678" s="24"/>
      <c r="AL678" s="257">
        <f t="shared" ref="AL678:AL679" si="434">SUM(C678,F678,I678,L678,O678,R678,U678,X678,AA678,AD678)</f>
        <v>0</v>
      </c>
      <c r="AM678" s="15">
        <f t="shared" si="426"/>
        <v>0</v>
      </c>
      <c r="AN678" s="258">
        <f t="shared" si="431"/>
        <v>0</v>
      </c>
      <c r="BA678" s="257"/>
      <c r="BB678" s="258"/>
      <c r="BC678" s="618"/>
      <c r="BD678" s="257"/>
      <c r="BE678" s="258"/>
      <c r="BF678" s="24"/>
      <c r="BG678" s="257"/>
      <c r="BH678" s="258"/>
      <c r="BI678" s="24"/>
      <c r="BJ678" s="257">
        <f t="shared" si="432"/>
        <v>0</v>
      </c>
      <c r="BK678" s="15">
        <f t="shared" si="432"/>
        <v>0</v>
      </c>
      <c r="BL678" s="258">
        <f t="shared" si="433"/>
        <v>0</v>
      </c>
      <c r="BM678" s="24"/>
      <c r="BN678" s="24"/>
    </row>
    <row r="679" spans="1:66" ht="16.5" thickBot="1">
      <c r="A679" s="83"/>
      <c r="B679" s="86" t="s">
        <v>22</v>
      </c>
      <c r="C679" s="259"/>
      <c r="D679" s="260"/>
      <c r="E679" s="24"/>
      <c r="F679" s="259"/>
      <c r="G679" s="261"/>
      <c r="H679" s="24"/>
      <c r="I679" s="259"/>
      <c r="J679" s="261"/>
      <c r="K679" s="24"/>
      <c r="L679" s="259"/>
      <c r="M679" s="261"/>
      <c r="N679" s="24"/>
      <c r="O679" s="259"/>
      <c r="P679" s="261"/>
      <c r="Q679" s="24"/>
      <c r="R679" s="259"/>
      <c r="S679" s="261"/>
      <c r="T679" s="24"/>
      <c r="U679" s="259"/>
      <c r="V679" s="261"/>
      <c r="W679" s="24"/>
      <c r="X679" s="259"/>
      <c r="Y679" s="261"/>
      <c r="Z679" s="396"/>
      <c r="AA679" s="259"/>
      <c r="AB679" s="261"/>
      <c r="AC679" s="24"/>
      <c r="AD679" s="259"/>
      <c r="AE679" s="261"/>
      <c r="AF679" s="24"/>
      <c r="AG679" s="24"/>
      <c r="AH679" s="24"/>
      <c r="AI679" s="24"/>
      <c r="AJ679" s="24"/>
      <c r="AK679" s="24"/>
      <c r="AL679" s="259">
        <f t="shared" si="434"/>
        <v>0</v>
      </c>
      <c r="AM679" s="260">
        <f t="shared" si="426"/>
        <v>0</v>
      </c>
      <c r="AN679" s="261">
        <f t="shared" si="431"/>
        <v>0</v>
      </c>
      <c r="BA679" s="259"/>
      <c r="BB679" s="261"/>
      <c r="BC679" s="618"/>
      <c r="BD679" s="259"/>
      <c r="BE679" s="261"/>
      <c r="BF679" s="24"/>
      <c r="BG679" s="259"/>
      <c r="BH679" s="261"/>
      <c r="BI679" s="24"/>
      <c r="BJ679" s="259">
        <f t="shared" si="432"/>
        <v>0</v>
      </c>
      <c r="BK679" s="260">
        <f t="shared" si="432"/>
        <v>0</v>
      </c>
      <c r="BL679" s="261">
        <f t="shared" si="433"/>
        <v>0</v>
      </c>
      <c r="BM679" s="24"/>
      <c r="BN679" s="24"/>
    </row>
    <row r="680" spans="1:66" ht="16.5" thickBot="1">
      <c r="A680" s="20"/>
      <c r="C680" s="2"/>
      <c r="D680" s="2"/>
      <c r="E680" s="24"/>
      <c r="F680" s="2"/>
      <c r="G680" s="2"/>
      <c r="H680" s="24"/>
      <c r="I680" s="2"/>
      <c r="J680" s="2"/>
      <c r="K680" s="24"/>
      <c r="L680" s="2"/>
      <c r="M680" s="2"/>
      <c r="N680" s="24"/>
      <c r="O680" s="2"/>
      <c r="P680" s="2"/>
      <c r="Q680" s="24"/>
      <c r="R680" s="2"/>
      <c r="S680" s="2"/>
      <c r="T680" s="24"/>
      <c r="U680" s="2"/>
      <c r="V680" s="2"/>
      <c r="W680" s="24"/>
      <c r="Y680" s="2"/>
      <c r="Z680" s="2"/>
      <c r="AA680" s="2"/>
      <c r="AB680" s="2"/>
      <c r="AC680" s="24"/>
      <c r="AD680" s="2"/>
      <c r="AE680" s="2"/>
      <c r="AF680" s="24"/>
      <c r="AG680" s="24"/>
      <c r="AH680" s="24"/>
      <c r="AI680" s="24"/>
      <c r="AJ680" s="24"/>
      <c r="AK680" s="24"/>
      <c r="AL680" s="2"/>
      <c r="AM680" s="467"/>
      <c r="AN680" s="2"/>
      <c r="BA680" s="2"/>
      <c r="BB680" s="2"/>
      <c r="BC680" s="618"/>
      <c r="BD680" s="2"/>
      <c r="BE680" s="2"/>
      <c r="BF680" s="24"/>
      <c r="BG680" s="2"/>
      <c r="BH680" s="2"/>
      <c r="BI680" s="24"/>
      <c r="BJ680" s="2"/>
      <c r="BK680" s="721"/>
      <c r="BL680" s="721"/>
      <c r="BM680" s="24"/>
      <c r="BN680" s="24"/>
    </row>
    <row r="681" spans="1:66">
      <c r="A681" s="87"/>
      <c r="B681" s="84" t="s">
        <v>19</v>
      </c>
      <c r="C681" s="254"/>
      <c r="D681" s="255"/>
      <c r="E681" s="24"/>
      <c r="F681" s="254"/>
      <c r="G681" s="256"/>
      <c r="H681" s="24"/>
      <c r="I681" s="254"/>
      <c r="J681" s="256"/>
      <c r="K681" s="24"/>
      <c r="L681" s="254"/>
      <c r="M681" s="256"/>
      <c r="N681" s="24"/>
      <c r="O681" s="254"/>
      <c r="P681" s="256"/>
      <c r="Q681" s="24"/>
      <c r="R681" s="254"/>
      <c r="S681" s="256"/>
      <c r="T681" s="24"/>
      <c r="U681" s="254"/>
      <c r="V681" s="256"/>
      <c r="W681" s="24"/>
      <c r="X681" s="254"/>
      <c r="Y681" s="256"/>
      <c r="Z681" s="133"/>
      <c r="AA681" s="254"/>
      <c r="AB681" s="256"/>
      <c r="AC681" s="24"/>
      <c r="AD681" s="254"/>
      <c r="AE681" s="256"/>
      <c r="AF681" s="24"/>
      <c r="AG681" s="24"/>
      <c r="AH681" s="24"/>
      <c r="AI681" s="24"/>
      <c r="AJ681" s="24"/>
      <c r="AK681" s="24"/>
      <c r="AL681" s="254">
        <f>SUM(C681,F681,I681,L681,O681,R681,U681,X681,AA681,AD681)</f>
        <v>0</v>
      </c>
      <c r="AM681" s="255">
        <f t="shared" ref="AM681:AM683" si="435">SUM(D681,G681,J681,M681,P681,S681,V681,Y681,AB681,AE681)</f>
        <v>0</v>
      </c>
      <c r="AN681" s="256">
        <f t="shared" ref="AN681:AN683" si="436">SUM(AL681:AM681)</f>
        <v>0</v>
      </c>
      <c r="BA681" s="254"/>
      <c r="BB681" s="256"/>
      <c r="BC681" s="618"/>
      <c r="BD681" s="254"/>
      <c r="BE681" s="256"/>
      <c r="BF681" s="24"/>
      <c r="BG681" s="254"/>
      <c r="BH681" s="256"/>
      <c r="BI681" s="24"/>
      <c r="BJ681" s="254">
        <f t="shared" ref="BJ681:BK683" si="437">SUM(AF681,AI681,AL681,AO681,AR681,AU681,AX681,BA681,BD681,BG681)</f>
        <v>0</v>
      </c>
      <c r="BK681" s="255">
        <f t="shared" si="437"/>
        <v>0</v>
      </c>
      <c r="BL681" s="256">
        <f t="shared" ref="BL681:BL683" si="438">SUM(BJ681:BK681)</f>
        <v>0</v>
      </c>
      <c r="BM681" s="24"/>
      <c r="BN681" s="24"/>
    </row>
    <row r="682" spans="1:66">
      <c r="A682" s="82"/>
      <c r="B682" s="85" t="s">
        <v>21</v>
      </c>
      <c r="C682" s="257"/>
      <c r="D682" s="15"/>
      <c r="E682" s="24"/>
      <c r="F682" s="257"/>
      <c r="G682" s="258"/>
      <c r="H682" s="24"/>
      <c r="I682" s="257"/>
      <c r="J682" s="258"/>
      <c r="K682" s="24"/>
      <c r="L682" s="257"/>
      <c r="M682" s="258"/>
      <c r="N682" s="24"/>
      <c r="O682" s="257"/>
      <c r="P682" s="258"/>
      <c r="Q682" s="24"/>
      <c r="R682" s="257"/>
      <c r="S682" s="258"/>
      <c r="T682" s="24"/>
      <c r="U682" s="257"/>
      <c r="V682" s="258"/>
      <c r="W682" s="24"/>
      <c r="X682" s="257"/>
      <c r="Y682" s="258"/>
      <c r="Z682" s="395"/>
      <c r="AA682" s="257"/>
      <c r="AB682" s="258"/>
      <c r="AC682" s="24"/>
      <c r="AD682" s="257"/>
      <c r="AE682" s="258"/>
      <c r="AF682" s="24"/>
      <c r="AG682" s="24"/>
      <c r="AH682" s="24"/>
      <c r="AI682" s="24"/>
      <c r="AJ682" s="24"/>
      <c r="AK682" s="24"/>
      <c r="AL682" s="257">
        <f t="shared" ref="AL682:AL683" si="439">SUM(C682,F682,I682,L682,O682,R682,U682,X682,AA682,AD682)</f>
        <v>0</v>
      </c>
      <c r="AM682" s="15">
        <f t="shared" si="435"/>
        <v>0</v>
      </c>
      <c r="AN682" s="258">
        <f t="shared" si="436"/>
        <v>0</v>
      </c>
      <c r="BA682" s="257"/>
      <c r="BB682" s="258"/>
      <c r="BC682" s="618"/>
      <c r="BD682" s="257"/>
      <c r="BE682" s="258"/>
      <c r="BF682" s="24"/>
      <c r="BG682" s="257"/>
      <c r="BH682" s="258"/>
      <c r="BI682" s="24"/>
      <c r="BJ682" s="257">
        <f t="shared" si="437"/>
        <v>0</v>
      </c>
      <c r="BK682" s="15">
        <f t="shared" si="437"/>
        <v>0</v>
      </c>
      <c r="BL682" s="258">
        <f t="shared" si="438"/>
        <v>0</v>
      </c>
      <c r="BM682" s="24"/>
      <c r="BN682" s="24"/>
    </row>
    <row r="683" spans="1:66" ht="16.5" thickBot="1">
      <c r="A683" s="83"/>
      <c r="B683" s="86" t="s">
        <v>22</v>
      </c>
      <c r="C683" s="259"/>
      <c r="D683" s="260"/>
      <c r="E683" s="24"/>
      <c r="F683" s="259"/>
      <c r="G683" s="261"/>
      <c r="H683" s="24"/>
      <c r="I683" s="259"/>
      <c r="J683" s="261"/>
      <c r="K683" s="24"/>
      <c r="L683" s="259"/>
      <c r="M683" s="261"/>
      <c r="N683" s="24"/>
      <c r="O683" s="259"/>
      <c r="P683" s="261"/>
      <c r="Q683" s="24"/>
      <c r="R683" s="259"/>
      <c r="S683" s="261"/>
      <c r="T683" s="24"/>
      <c r="U683" s="259"/>
      <c r="V683" s="261"/>
      <c r="W683" s="24"/>
      <c r="X683" s="259"/>
      <c r="Y683" s="261"/>
      <c r="Z683" s="396"/>
      <c r="AA683" s="259"/>
      <c r="AB683" s="261"/>
      <c r="AC683" s="24"/>
      <c r="AD683" s="259"/>
      <c r="AE683" s="261"/>
      <c r="AF683" s="24"/>
      <c r="AG683" s="24"/>
      <c r="AH683" s="24"/>
      <c r="AI683" s="24"/>
      <c r="AJ683" s="24"/>
      <c r="AK683" s="24"/>
      <c r="AL683" s="259">
        <f t="shared" si="439"/>
        <v>0</v>
      </c>
      <c r="AM683" s="260">
        <f t="shared" si="435"/>
        <v>0</v>
      </c>
      <c r="AN683" s="261">
        <f t="shared" si="436"/>
        <v>0</v>
      </c>
      <c r="BA683" s="259"/>
      <c r="BB683" s="261"/>
      <c r="BC683" s="618"/>
      <c r="BD683" s="259"/>
      <c r="BE683" s="261"/>
      <c r="BF683" s="24"/>
      <c r="BG683" s="259"/>
      <c r="BH683" s="261"/>
      <c r="BI683" s="24"/>
      <c r="BJ683" s="259">
        <f t="shared" si="437"/>
        <v>0</v>
      </c>
      <c r="BK683" s="260">
        <f t="shared" si="437"/>
        <v>0</v>
      </c>
      <c r="BL683" s="261">
        <f t="shared" si="438"/>
        <v>0</v>
      </c>
      <c r="BM683" s="24"/>
      <c r="BN683" s="24"/>
    </row>
    <row r="684" spans="1:66" ht="16.5" thickBot="1">
      <c r="A684" s="20"/>
      <c r="C684" s="2"/>
      <c r="D684" s="2"/>
      <c r="E684" s="24"/>
      <c r="F684" s="2"/>
      <c r="G684" s="2"/>
      <c r="H684" s="24"/>
      <c r="I684" s="2"/>
      <c r="J684" s="2"/>
      <c r="K684" s="24"/>
      <c r="L684" s="2"/>
      <c r="M684" s="2"/>
      <c r="N684" s="24"/>
      <c r="O684" s="2"/>
      <c r="P684" s="2"/>
      <c r="Q684" s="24"/>
      <c r="R684" s="2"/>
      <c r="S684" s="2"/>
      <c r="T684" s="24"/>
      <c r="U684" s="2"/>
      <c r="V684" s="2"/>
      <c r="W684" s="24"/>
      <c r="Y684" s="2"/>
      <c r="Z684" s="2"/>
      <c r="AA684" s="2"/>
      <c r="AB684" s="2"/>
      <c r="AC684" s="24"/>
      <c r="AD684" s="2"/>
      <c r="AE684" s="2"/>
      <c r="AF684" s="24"/>
      <c r="AG684" s="24"/>
      <c r="AH684" s="24"/>
      <c r="AI684" s="24"/>
      <c r="AJ684" s="24"/>
      <c r="AK684" s="24"/>
      <c r="AL684" s="2"/>
      <c r="AM684" s="467"/>
      <c r="AN684" s="2"/>
      <c r="BA684" s="2"/>
      <c r="BB684" s="2"/>
      <c r="BC684" s="618"/>
      <c r="BD684" s="2"/>
      <c r="BE684" s="2"/>
      <c r="BF684" s="24"/>
      <c r="BG684" s="2"/>
      <c r="BH684" s="2"/>
      <c r="BI684" s="24"/>
      <c r="BJ684" s="2"/>
      <c r="BK684" s="721"/>
      <c r="BL684" s="721"/>
      <c r="BM684" s="24"/>
      <c r="BN684" s="24"/>
    </row>
    <row r="685" spans="1:66">
      <c r="A685" s="81"/>
      <c r="B685" s="84" t="s">
        <v>19</v>
      </c>
      <c r="C685" s="254"/>
      <c r="D685" s="255"/>
      <c r="E685" s="24"/>
      <c r="F685" s="254"/>
      <c r="G685" s="256"/>
      <c r="H685" s="24"/>
      <c r="I685" s="254"/>
      <c r="J685" s="256"/>
      <c r="K685" s="24"/>
      <c r="L685" s="254"/>
      <c r="M685" s="256"/>
      <c r="N685" s="24"/>
      <c r="O685" s="254"/>
      <c r="P685" s="256"/>
      <c r="Q685" s="24"/>
      <c r="R685" s="254"/>
      <c r="S685" s="256"/>
      <c r="T685" s="24"/>
      <c r="U685" s="254"/>
      <c r="V685" s="256"/>
      <c r="W685" s="24"/>
      <c r="X685" s="254"/>
      <c r="Y685" s="256"/>
      <c r="Z685" s="133"/>
      <c r="AA685" s="254"/>
      <c r="AB685" s="256"/>
      <c r="AC685" s="24"/>
      <c r="AD685" s="254"/>
      <c r="AE685" s="256"/>
      <c r="AF685" s="24"/>
      <c r="AG685" s="24"/>
      <c r="AH685" s="24"/>
      <c r="AI685" s="24"/>
      <c r="AJ685" s="24"/>
      <c r="AK685" s="24"/>
      <c r="AL685" s="254">
        <f>SUM(C685,F685,I685,L685,O685,R685,U685,X685,AA685,AD685)</f>
        <v>0</v>
      </c>
      <c r="AM685" s="255">
        <f t="shared" ref="AM685:AM687" si="440">SUM(D685,G685,J685,M685,P685,S685,V685,Y685,AB685,AE685)</f>
        <v>0</v>
      </c>
      <c r="AN685" s="256">
        <f>SUM(AL685:AM685)</f>
        <v>0</v>
      </c>
      <c r="BA685" s="254"/>
      <c r="BB685" s="256"/>
      <c r="BC685" s="618"/>
      <c r="BD685" s="254"/>
      <c r="BE685" s="256"/>
      <c r="BF685" s="24"/>
      <c r="BG685" s="254"/>
      <c r="BH685" s="256"/>
      <c r="BI685" s="24"/>
      <c r="BJ685" s="254">
        <f t="shared" ref="BJ685:BK687" si="441">SUM(AF685,AI685,AL685,AO685,AR685,AU685,AX685,BA685,BD685,BG685)</f>
        <v>0</v>
      </c>
      <c r="BK685" s="255">
        <f t="shared" si="441"/>
        <v>0</v>
      </c>
      <c r="BL685" s="256">
        <f>SUM(BJ685:BK685)</f>
        <v>0</v>
      </c>
      <c r="BM685" s="24"/>
      <c r="BN685" s="24"/>
    </row>
    <row r="686" spans="1:66">
      <c r="A686" s="82"/>
      <c r="B686" s="85" t="s">
        <v>21</v>
      </c>
      <c r="C686" s="257"/>
      <c r="D686" s="15"/>
      <c r="E686" s="24"/>
      <c r="F686" s="257"/>
      <c r="G686" s="258"/>
      <c r="H686" s="24"/>
      <c r="I686" s="257"/>
      <c r="J686" s="258"/>
      <c r="K686" s="24"/>
      <c r="L686" s="257"/>
      <c r="M686" s="258"/>
      <c r="N686" s="24"/>
      <c r="O686" s="257"/>
      <c r="P686" s="258"/>
      <c r="Q686" s="24"/>
      <c r="R686" s="257"/>
      <c r="S686" s="258"/>
      <c r="T686" s="24"/>
      <c r="U686" s="257"/>
      <c r="V686" s="258"/>
      <c r="W686" s="24"/>
      <c r="X686" s="257"/>
      <c r="Y686" s="258"/>
      <c r="Z686" s="395"/>
      <c r="AA686" s="257"/>
      <c r="AB686" s="258"/>
      <c r="AC686" s="24"/>
      <c r="AD686" s="257"/>
      <c r="AE686" s="258"/>
      <c r="AF686" s="24"/>
      <c r="AG686" s="24"/>
      <c r="AH686" s="24"/>
      <c r="AI686" s="24"/>
      <c r="AJ686" s="24"/>
      <c r="AK686" s="24"/>
      <c r="AL686" s="257">
        <f t="shared" ref="AL686:AL687" si="442">SUM(C686,F686,I686,L686,O686,R686,U686,X686,AA686,AD686)</f>
        <v>0</v>
      </c>
      <c r="AM686" s="15">
        <f t="shared" si="440"/>
        <v>0</v>
      </c>
      <c r="AN686" s="258">
        <f t="shared" ref="AN686:AN687" si="443">SUM(AL686:AM686)</f>
        <v>0</v>
      </c>
      <c r="BA686" s="257"/>
      <c r="BB686" s="258"/>
      <c r="BC686" s="618"/>
      <c r="BD686" s="257"/>
      <c r="BE686" s="258"/>
      <c r="BF686" s="24"/>
      <c r="BG686" s="257"/>
      <c r="BH686" s="258"/>
      <c r="BI686" s="24"/>
      <c r="BJ686" s="257">
        <f t="shared" si="441"/>
        <v>0</v>
      </c>
      <c r="BK686" s="15">
        <f t="shared" si="441"/>
        <v>0</v>
      </c>
      <c r="BL686" s="258">
        <f t="shared" ref="BL686:BL687" si="444">SUM(BJ686:BK686)</f>
        <v>0</v>
      </c>
      <c r="BM686" s="24"/>
      <c r="BN686" s="24"/>
    </row>
    <row r="687" spans="1:66" ht="16.5" thickBot="1">
      <c r="A687" s="83"/>
      <c r="B687" s="86" t="s">
        <v>22</v>
      </c>
      <c r="C687" s="259"/>
      <c r="D687" s="260"/>
      <c r="E687" s="24"/>
      <c r="F687" s="259"/>
      <c r="G687" s="261"/>
      <c r="H687" s="24"/>
      <c r="I687" s="259"/>
      <c r="J687" s="261"/>
      <c r="K687" s="24"/>
      <c r="L687" s="259"/>
      <c r="M687" s="261"/>
      <c r="N687" s="24"/>
      <c r="O687" s="259"/>
      <c r="P687" s="261"/>
      <c r="Q687" s="24"/>
      <c r="R687" s="259"/>
      <c r="S687" s="261"/>
      <c r="T687" s="24"/>
      <c r="U687" s="259"/>
      <c r="V687" s="261"/>
      <c r="W687" s="24"/>
      <c r="X687" s="259"/>
      <c r="Y687" s="261"/>
      <c r="Z687" s="396"/>
      <c r="AA687" s="259"/>
      <c r="AB687" s="261"/>
      <c r="AC687" s="24"/>
      <c r="AD687" s="259"/>
      <c r="AE687" s="261"/>
      <c r="AF687" s="24"/>
      <c r="AG687" s="24"/>
      <c r="AH687" s="24"/>
      <c r="AI687" s="24"/>
      <c r="AJ687" s="24"/>
      <c r="AK687" s="24"/>
      <c r="AL687" s="259">
        <f t="shared" si="442"/>
        <v>0</v>
      </c>
      <c r="AM687" s="260">
        <f t="shared" si="440"/>
        <v>0</v>
      </c>
      <c r="AN687" s="261">
        <f t="shared" si="443"/>
        <v>0</v>
      </c>
      <c r="BA687" s="259"/>
      <c r="BB687" s="261"/>
      <c r="BC687" s="618"/>
      <c r="BD687" s="259"/>
      <c r="BE687" s="261"/>
      <c r="BF687" s="24"/>
      <c r="BG687" s="259"/>
      <c r="BH687" s="261"/>
      <c r="BI687" s="24"/>
      <c r="BJ687" s="259">
        <f t="shared" si="441"/>
        <v>0</v>
      </c>
      <c r="BK687" s="260">
        <f t="shared" si="441"/>
        <v>0</v>
      </c>
      <c r="BL687" s="261">
        <f t="shared" si="444"/>
        <v>0</v>
      </c>
      <c r="BM687" s="24"/>
      <c r="BN687" s="24"/>
    </row>
    <row r="688" spans="1:66" ht="16.5" thickBot="1">
      <c r="A688" s="20"/>
      <c r="C688" s="2"/>
      <c r="D688" s="2"/>
      <c r="E688" s="24"/>
      <c r="F688" s="2"/>
      <c r="G688" s="2"/>
      <c r="H688" s="24"/>
      <c r="I688" s="2"/>
      <c r="J688" s="2"/>
      <c r="K688" s="24"/>
      <c r="L688" s="2"/>
      <c r="M688" s="2"/>
      <c r="N688" s="24"/>
      <c r="O688" s="2"/>
      <c r="P688" s="2"/>
      <c r="Q688" s="24"/>
      <c r="R688" s="2"/>
      <c r="S688" s="2"/>
      <c r="T688" s="24"/>
      <c r="U688" s="2"/>
      <c r="V688" s="2"/>
      <c r="W688" s="24"/>
      <c r="Y688" s="2"/>
      <c r="Z688" s="2"/>
      <c r="AA688" s="2"/>
      <c r="AB688" s="2"/>
      <c r="AC688" s="24"/>
      <c r="AD688" s="2"/>
      <c r="AE688" s="2"/>
      <c r="AF688" s="24"/>
      <c r="AG688" s="24"/>
      <c r="AH688" s="24"/>
      <c r="AI688" s="24"/>
      <c r="AJ688" s="24"/>
      <c r="AK688" s="24"/>
      <c r="AL688" s="2"/>
      <c r="AM688" s="467"/>
      <c r="AN688" s="2"/>
      <c r="BA688" s="2"/>
      <c r="BB688" s="2"/>
      <c r="BC688" s="618"/>
      <c r="BD688" s="2"/>
      <c r="BE688" s="2"/>
      <c r="BF688" s="24"/>
      <c r="BG688" s="2"/>
      <c r="BH688" s="2"/>
      <c r="BI688" s="24"/>
      <c r="BJ688" s="721"/>
      <c r="BK688" s="618"/>
      <c r="BL688" s="721"/>
      <c r="BM688" s="24"/>
      <c r="BN688" s="24"/>
    </row>
    <row r="689" spans="1:66">
      <c r="A689" s="81"/>
      <c r="B689" s="84" t="s">
        <v>19</v>
      </c>
      <c r="C689" s="254"/>
      <c r="D689" s="255"/>
      <c r="E689" s="24"/>
      <c r="F689" s="254"/>
      <c r="G689" s="256"/>
      <c r="H689" s="24"/>
      <c r="I689" s="254"/>
      <c r="J689" s="256"/>
      <c r="K689" s="24"/>
      <c r="L689" s="254"/>
      <c r="M689" s="256"/>
      <c r="N689" s="24"/>
      <c r="O689" s="254"/>
      <c r="P689" s="256"/>
      <c r="Q689" s="24"/>
      <c r="R689" s="254"/>
      <c r="S689" s="256"/>
      <c r="T689" s="24"/>
      <c r="U689" s="254"/>
      <c r="V689" s="256"/>
      <c r="W689" s="24"/>
      <c r="X689" s="254"/>
      <c r="Y689" s="256"/>
      <c r="Z689" s="133"/>
      <c r="AA689" s="254"/>
      <c r="AB689" s="256"/>
      <c r="AC689" s="24"/>
      <c r="AD689" s="254"/>
      <c r="AE689" s="256"/>
      <c r="AF689" s="24"/>
      <c r="AG689" s="24"/>
      <c r="AH689" s="24"/>
      <c r="AI689" s="24"/>
      <c r="AJ689" s="24"/>
      <c r="AK689" s="24"/>
      <c r="AL689" s="254">
        <f>SUM(C689,F689,I689,L689,O689,R689,U689,X689,AA689,AD689)</f>
        <v>0</v>
      </c>
      <c r="AM689" s="255">
        <f t="shared" ref="AM689:AM691" si="445">SUM(D689,G689,J689,M689,P689,S689,V689,Y689,AB689,AE689)</f>
        <v>0</v>
      </c>
      <c r="AN689" s="256">
        <f t="shared" ref="AN689:AN691" si="446">SUM(AL689:AM689)</f>
        <v>0</v>
      </c>
      <c r="BA689" s="254"/>
      <c r="BB689" s="256"/>
      <c r="BC689" s="618"/>
      <c r="BD689" s="254"/>
      <c r="BE689" s="256"/>
      <c r="BF689" s="24"/>
      <c r="BG689" s="254"/>
      <c r="BH689" s="256"/>
      <c r="BI689" s="24"/>
      <c r="BJ689" s="254">
        <f t="shared" ref="BJ689:BK691" si="447">SUM(AF689,AI689,AL689,AO689,AR689,AU689,AX689,BA689,BD689,BG689)</f>
        <v>0</v>
      </c>
      <c r="BK689" s="255">
        <f t="shared" si="447"/>
        <v>0</v>
      </c>
      <c r="BL689" s="256">
        <f t="shared" ref="BL689:BL691" si="448">SUM(BJ689:BK689)</f>
        <v>0</v>
      </c>
      <c r="BM689" s="24"/>
      <c r="BN689" s="24"/>
    </row>
    <row r="690" spans="1:66">
      <c r="A690" s="82"/>
      <c r="B690" s="85" t="s">
        <v>21</v>
      </c>
      <c r="C690" s="257"/>
      <c r="D690" s="15"/>
      <c r="E690" s="24"/>
      <c r="F690" s="257"/>
      <c r="G690" s="258"/>
      <c r="H690" s="24"/>
      <c r="I690" s="257"/>
      <c r="J690" s="258"/>
      <c r="K690" s="24"/>
      <c r="L690" s="257"/>
      <c r="M690" s="258"/>
      <c r="N690" s="24"/>
      <c r="O690" s="257"/>
      <c r="P690" s="258"/>
      <c r="Q690" s="24"/>
      <c r="R690" s="257"/>
      <c r="S690" s="258"/>
      <c r="T690" s="24"/>
      <c r="U690" s="257"/>
      <c r="V690" s="258"/>
      <c r="W690" s="24"/>
      <c r="X690" s="257"/>
      <c r="Y690" s="258"/>
      <c r="Z690" s="395"/>
      <c r="AA690" s="257"/>
      <c r="AB690" s="258"/>
      <c r="AC690" s="24"/>
      <c r="AD690" s="257"/>
      <c r="AE690" s="258"/>
      <c r="AF690" s="24"/>
      <c r="AG690" s="24"/>
      <c r="AH690" s="24"/>
      <c r="AI690" s="24"/>
      <c r="AJ690" s="24"/>
      <c r="AK690" s="24"/>
      <c r="AL690" s="257">
        <f t="shared" ref="AL690:AL691" si="449">SUM(C690,F690,I690,L690,O690,R690,U690,X690,AA690,AD690)</f>
        <v>0</v>
      </c>
      <c r="AM690" s="15">
        <f t="shared" si="445"/>
        <v>0</v>
      </c>
      <c r="AN690" s="258">
        <f t="shared" si="446"/>
        <v>0</v>
      </c>
      <c r="BA690" s="257"/>
      <c r="BB690" s="258"/>
      <c r="BC690" s="618"/>
      <c r="BD690" s="257"/>
      <c r="BE690" s="258"/>
      <c r="BF690" s="24"/>
      <c r="BG690" s="257"/>
      <c r="BH690" s="258"/>
      <c r="BI690" s="24"/>
      <c r="BJ690" s="257">
        <f t="shared" si="447"/>
        <v>0</v>
      </c>
      <c r="BK690" s="15">
        <f t="shared" si="447"/>
        <v>0</v>
      </c>
      <c r="BL690" s="258">
        <f t="shared" si="448"/>
        <v>0</v>
      </c>
      <c r="BM690" s="24"/>
      <c r="BN690" s="24"/>
    </row>
    <row r="691" spans="1:66" ht="16.5" thickBot="1">
      <c r="A691" s="83"/>
      <c r="B691" s="86" t="s">
        <v>22</v>
      </c>
      <c r="C691" s="259"/>
      <c r="D691" s="260"/>
      <c r="E691" s="24"/>
      <c r="F691" s="259"/>
      <c r="G691" s="261"/>
      <c r="H691" s="24"/>
      <c r="I691" s="259"/>
      <c r="J691" s="261"/>
      <c r="K691" s="24"/>
      <c r="L691" s="259"/>
      <c r="M691" s="261"/>
      <c r="N691" s="24"/>
      <c r="O691" s="259"/>
      <c r="P691" s="261"/>
      <c r="Q691" s="24"/>
      <c r="R691" s="259"/>
      <c r="S691" s="261"/>
      <c r="T691" s="24"/>
      <c r="U691" s="259"/>
      <c r="V691" s="261"/>
      <c r="W691" s="24"/>
      <c r="X691" s="259"/>
      <c r="Y691" s="261"/>
      <c r="Z691" s="396"/>
      <c r="AA691" s="259"/>
      <c r="AB691" s="261"/>
      <c r="AC691" s="24"/>
      <c r="AD691" s="259"/>
      <c r="AE691" s="261"/>
      <c r="AF691" s="24"/>
      <c r="AG691" s="24"/>
      <c r="AH691" s="24"/>
      <c r="AI691" s="24"/>
      <c r="AJ691" s="24"/>
      <c r="AK691" s="24"/>
      <c r="AL691" s="259">
        <f t="shared" si="449"/>
        <v>0</v>
      </c>
      <c r="AM691" s="260">
        <f t="shared" si="445"/>
        <v>0</v>
      </c>
      <c r="AN691" s="261">
        <f t="shared" si="446"/>
        <v>0</v>
      </c>
      <c r="BA691" s="259"/>
      <c r="BB691" s="261"/>
      <c r="BC691" s="618"/>
      <c r="BD691" s="259"/>
      <c r="BE691" s="261"/>
      <c r="BF691" s="24"/>
      <c r="BG691" s="259"/>
      <c r="BH691" s="261"/>
      <c r="BI691" s="24"/>
      <c r="BJ691" s="259">
        <f t="shared" si="447"/>
        <v>0</v>
      </c>
      <c r="BK691" s="260">
        <f t="shared" si="447"/>
        <v>0</v>
      </c>
      <c r="BL691" s="261">
        <f t="shared" si="448"/>
        <v>0</v>
      </c>
      <c r="BM691" s="24"/>
      <c r="BN691" s="24"/>
    </row>
    <row r="692" spans="1:66" ht="16.5" thickBot="1">
      <c r="A692" s="20"/>
      <c r="C692" s="2"/>
      <c r="D692" s="2"/>
      <c r="E692" s="24"/>
      <c r="F692" s="2"/>
      <c r="G692" s="2"/>
      <c r="H692" s="24"/>
      <c r="I692" s="2"/>
      <c r="J692" s="2"/>
      <c r="K692" s="24"/>
      <c r="L692" s="2"/>
      <c r="M692" s="2"/>
      <c r="N692" s="24"/>
      <c r="O692" s="2"/>
      <c r="P692" s="2"/>
      <c r="Q692" s="24"/>
      <c r="R692" s="2"/>
      <c r="S692" s="2"/>
      <c r="T692" s="24"/>
      <c r="U692" s="2"/>
      <c r="V692" s="2"/>
      <c r="W692" s="24"/>
      <c r="Y692" s="2"/>
      <c r="Z692" s="2"/>
      <c r="AA692" s="2"/>
      <c r="AB692" s="2"/>
      <c r="AC692" s="24"/>
      <c r="AD692" s="2"/>
      <c r="AE692" s="2"/>
      <c r="AF692" s="24"/>
      <c r="AG692" s="24"/>
      <c r="AH692" s="24"/>
      <c r="AI692" s="24"/>
      <c r="AJ692" s="24"/>
      <c r="AK692" s="24"/>
      <c r="AL692" s="2"/>
      <c r="AM692" s="467"/>
      <c r="AN692" s="2"/>
      <c r="BA692" s="2"/>
      <c r="BB692" s="2"/>
      <c r="BC692" s="618"/>
      <c r="BD692" s="2"/>
      <c r="BE692" s="2"/>
      <c r="BF692" s="24"/>
      <c r="BG692" s="2"/>
      <c r="BH692" s="2"/>
      <c r="BI692" s="24"/>
      <c r="BJ692" s="2"/>
      <c r="BK692" s="721"/>
      <c r="BL692" s="721"/>
      <c r="BM692" s="24"/>
      <c r="BN692" s="24"/>
    </row>
    <row r="693" spans="1:66">
      <c r="A693" s="87"/>
      <c r="B693" s="84" t="s">
        <v>19</v>
      </c>
      <c r="C693" s="254"/>
      <c r="D693" s="255"/>
      <c r="E693" s="24"/>
      <c r="F693" s="254"/>
      <c r="G693" s="256"/>
      <c r="H693" s="24"/>
      <c r="I693" s="254"/>
      <c r="J693" s="256"/>
      <c r="K693" s="24"/>
      <c r="L693" s="254"/>
      <c r="M693" s="256"/>
      <c r="N693" s="24"/>
      <c r="O693" s="254"/>
      <c r="P693" s="256"/>
      <c r="Q693" s="24"/>
      <c r="R693" s="254"/>
      <c r="S693" s="256"/>
      <c r="T693" s="24"/>
      <c r="U693" s="254"/>
      <c r="V693" s="256"/>
      <c r="W693" s="24"/>
      <c r="X693" s="254"/>
      <c r="Y693" s="256"/>
      <c r="Z693" s="133"/>
      <c r="AA693" s="254"/>
      <c r="AB693" s="256"/>
      <c r="AC693" s="24"/>
      <c r="AD693" s="254"/>
      <c r="AE693" s="256"/>
      <c r="AF693" s="24"/>
      <c r="AG693" s="24"/>
      <c r="AH693" s="24"/>
      <c r="AI693" s="24"/>
      <c r="AJ693" s="24"/>
      <c r="AK693" s="24"/>
      <c r="AL693" s="254">
        <f>SUM(C693,F693,I693,L693,O693,R693,U693,X693,AA693,AD693)</f>
        <v>0</v>
      </c>
      <c r="AM693" s="255">
        <f t="shared" ref="AM693:AM695" si="450">SUM(D693,G693,J693,M693,P693,S693,V693,Y693,AB693,AE693)</f>
        <v>0</v>
      </c>
      <c r="AN693" s="256">
        <f t="shared" ref="AN693:AN695" si="451">SUM(AL693:AM693)</f>
        <v>0</v>
      </c>
      <c r="BA693" s="254"/>
      <c r="BB693" s="256"/>
      <c r="BC693" s="618"/>
      <c r="BD693" s="254"/>
      <c r="BE693" s="256"/>
      <c r="BF693" s="24"/>
      <c r="BG693" s="254"/>
      <c r="BH693" s="256"/>
      <c r="BI693" s="24"/>
      <c r="BJ693" s="254">
        <f t="shared" ref="BJ693:BK695" si="452">SUM(AF693,AI693,AL693,AO693,AR693,AU693,AX693,BA693,BD693,BG693)</f>
        <v>0</v>
      </c>
      <c r="BK693" s="255">
        <f t="shared" si="452"/>
        <v>0</v>
      </c>
      <c r="BL693" s="256">
        <f t="shared" ref="BL693:BL695" si="453">SUM(BJ693:BK693)</f>
        <v>0</v>
      </c>
      <c r="BM693" s="24"/>
      <c r="BN693" s="24"/>
    </row>
    <row r="694" spans="1:66">
      <c r="A694" s="82"/>
      <c r="B694" s="85" t="s">
        <v>21</v>
      </c>
      <c r="C694" s="257"/>
      <c r="D694" s="15"/>
      <c r="E694" s="24"/>
      <c r="F694" s="257"/>
      <c r="G694" s="258"/>
      <c r="H694" s="24"/>
      <c r="I694" s="257"/>
      <c r="J694" s="258"/>
      <c r="K694" s="24"/>
      <c r="L694" s="257"/>
      <c r="M694" s="258"/>
      <c r="N694" s="24"/>
      <c r="O694" s="257"/>
      <c r="P694" s="258"/>
      <c r="Q694" s="24"/>
      <c r="R694" s="257"/>
      <c r="S694" s="258"/>
      <c r="T694" s="24"/>
      <c r="U694" s="257"/>
      <c r="V694" s="258"/>
      <c r="W694" s="24"/>
      <c r="X694" s="257"/>
      <c r="Y694" s="258"/>
      <c r="Z694" s="395"/>
      <c r="AA694" s="257"/>
      <c r="AB694" s="258"/>
      <c r="AC694" s="24"/>
      <c r="AD694" s="257"/>
      <c r="AE694" s="258"/>
      <c r="AF694" s="24"/>
      <c r="AG694" s="24"/>
      <c r="AH694" s="24"/>
      <c r="AI694" s="24"/>
      <c r="AJ694" s="24"/>
      <c r="AK694" s="24"/>
      <c r="AL694" s="257">
        <f t="shared" ref="AL694:AL695" si="454">SUM(C694,F694,I694,L694,O694,R694,U694,X694,AA694,AD694)</f>
        <v>0</v>
      </c>
      <c r="AM694" s="15">
        <f t="shared" si="450"/>
        <v>0</v>
      </c>
      <c r="AN694" s="258">
        <f t="shared" si="451"/>
        <v>0</v>
      </c>
      <c r="BA694" s="257"/>
      <c r="BB694" s="258"/>
      <c r="BC694" s="618"/>
      <c r="BD694" s="257"/>
      <c r="BE694" s="258"/>
      <c r="BF694" s="24"/>
      <c r="BG694" s="257"/>
      <c r="BH694" s="258"/>
      <c r="BI694" s="24"/>
      <c r="BJ694" s="257">
        <f t="shared" si="452"/>
        <v>0</v>
      </c>
      <c r="BK694" s="15">
        <f t="shared" si="452"/>
        <v>0</v>
      </c>
      <c r="BL694" s="258">
        <f t="shared" si="453"/>
        <v>0</v>
      </c>
      <c r="BM694" s="24"/>
      <c r="BN694" s="24"/>
    </row>
    <row r="695" spans="1:66" ht="16.5" thickBot="1">
      <c r="A695" s="83"/>
      <c r="B695" s="86" t="s">
        <v>22</v>
      </c>
      <c r="C695" s="259"/>
      <c r="D695" s="260"/>
      <c r="E695" s="24"/>
      <c r="F695" s="259"/>
      <c r="G695" s="261"/>
      <c r="H695" s="24"/>
      <c r="I695" s="259"/>
      <c r="J695" s="261"/>
      <c r="K695" s="24"/>
      <c r="L695" s="259"/>
      <c r="M695" s="261"/>
      <c r="N695" s="24"/>
      <c r="O695" s="259"/>
      <c r="P695" s="261"/>
      <c r="Q695" s="24"/>
      <c r="R695" s="259"/>
      <c r="S695" s="261"/>
      <c r="T695" s="24"/>
      <c r="U695" s="259"/>
      <c r="V695" s="261"/>
      <c r="W695" s="24"/>
      <c r="X695" s="259"/>
      <c r="Y695" s="261"/>
      <c r="Z695" s="396"/>
      <c r="AA695" s="259"/>
      <c r="AB695" s="261"/>
      <c r="AC695" s="24"/>
      <c r="AD695" s="259"/>
      <c r="AE695" s="261"/>
      <c r="AF695" s="24"/>
      <c r="AG695" s="24"/>
      <c r="AH695" s="24"/>
      <c r="AI695" s="24"/>
      <c r="AJ695" s="24"/>
      <c r="AK695" s="24"/>
      <c r="AL695" s="259">
        <f t="shared" si="454"/>
        <v>0</v>
      </c>
      <c r="AM695" s="260">
        <f t="shared" si="450"/>
        <v>0</v>
      </c>
      <c r="AN695" s="261">
        <f t="shared" si="451"/>
        <v>0</v>
      </c>
      <c r="BA695" s="259"/>
      <c r="BB695" s="261"/>
      <c r="BC695" s="618"/>
      <c r="BD695" s="259"/>
      <c r="BE695" s="261"/>
      <c r="BF695" s="24"/>
      <c r="BG695" s="259"/>
      <c r="BH695" s="261"/>
      <c r="BI695" s="24"/>
      <c r="BJ695" s="259">
        <f t="shared" si="452"/>
        <v>0</v>
      </c>
      <c r="BK695" s="260">
        <f t="shared" si="452"/>
        <v>0</v>
      </c>
      <c r="BL695" s="261">
        <f t="shared" si="453"/>
        <v>0</v>
      </c>
      <c r="BM695" s="24"/>
      <c r="BN695" s="24"/>
    </row>
    <row r="696" spans="1:66" ht="16.5" thickBot="1">
      <c r="A696" s="20"/>
      <c r="C696" s="2"/>
      <c r="D696" s="2"/>
      <c r="E696" s="24"/>
      <c r="F696" s="2"/>
      <c r="G696" s="2"/>
      <c r="H696" s="24"/>
      <c r="I696" s="2"/>
      <c r="J696" s="2"/>
      <c r="K696" s="24"/>
      <c r="L696" s="2"/>
      <c r="M696" s="2"/>
      <c r="N696" s="24"/>
      <c r="O696" s="2"/>
      <c r="P696" s="2"/>
      <c r="Q696" s="24"/>
      <c r="R696" s="2"/>
      <c r="S696" s="2"/>
      <c r="T696" s="24"/>
      <c r="U696" s="2"/>
      <c r="V696" s="2"/>
      <c r="W696" s="24"/>
      <c r="Y696" s="2"/>
      <c r="Z696" s="2"/>
      <c r="AA696" s="2"/>
      <c r="AB696" s="2"/>
      <c r="AC696" s="24"/>
      <c r="AD696" s="2"/>
      <c r="AE696" s="2"/>
      <c r="AF696" s="24"/>
      <c r="AG696" s="24"/>
      <c r="AH696" s="24"/>
      <c r="AI696" s="24"/>
      <c r="AJ696" s="24"/>
      <c r="AK696" s="24"/>
      <c r="AL696" s="2"/>
      <c r="AM696" s="467"/>
      <c r="AN696" s="2"/>
      <c r="BA696" s="2"/>
      <c r="BB696" s="2"/>
      <c r="BC696" s="618"/>
      <c r="BD696" s="2"/>
      <c r="BE696" s="2"/>
      <c r="BF696" s="24"/>
      <c r="BG696" s="2"/>
      <c r="BH696" s="2"/>
      <c r="BI696" s="24"/>
      <c r="BJ696" s="2"/>
      <c r="BK696" s="721"/>
      <c r="BL696" s="721"/>
      <c r="BM696" s="24"/>
      <c r="BN696" s="24"/>
    </row>
    <row r="697" spans="1:66">
      <c r="A697" s="87"/>
      <c r="B697" s="84" t="s">
        <v>19</v>
      </c>
      <c r="C697" s="254"/>
      <c r="D697" s="255"/>
      <c r="E697" s="24"/>
      <c r="F697" s="254"/>
      <c r="G697" s="256"/>
      <c r="H697" s="24"/>
      <c r="I697" s="254"/>
      <c r="J697" s="256"/>
      <c r="K697" s="24"/>
      <c r="L697" s="254"/>
      <c r="M697" s="256"/>
      <c r="N697" s="24"/>
      <c r="O697" s="254"/>
      <c r="P697" s="256"/>
      <c r="Q697" s="24"/>
      <c r="R697" s="254"/>
      <c r="S697" s="256"/>
      <c r="T697" s="24"/>
      <c r="U697" s="254"/>
      <c r="V697" s="256"/>
      <c r="W697" s="24"/>
      <c r="X697" s="254"/>
      <c r="Y697" s="256"/>
      <c r="Z697" s="133"/>
      <c r="AA697" s="254"/>
      <c r="AB697" s="256"/>
      <c r="AC697" s="24"/>
      <c r="AD697" s="254"/>
      <c r="AE697" s="256"/>
      <c r="AF697" s="24"/>
      <c r="AG697" s="24"/>
      <c r="AH697" s="24"/>
      <c r="AI697" s="24"/>
      <c r="AJ697" s="24"/>
      <c r="AK697" s="24"/>
      <c r="AL697" s="254">
        <f t="shared" ref="AL697:AL699" si="455">C697+F697+I697</f>
        <v>0</v>
      </c>
      <c r="AM697" s="255">
        <f t="shared" ref="AM697:AM699" si="456">SUM(D697,G697,J697,M697,P697,S697,V697,Y697,AB697,AE697)</f>
        <v>0</v>
      </c>
      <c r="AN697" s="256">
        <f t="shared" ref="AN697:AN699" si="457">SUM(AL697:AM697)</f>
        <v>0</v>
      </c>
      <c r="BA697" s="254"/>
      <c r="BB697" s="256"/>
      <c r="BC697" s="618"/>
      <c r="BD697" s="254"/>
      <c r="BE697" s="256"/>
      <c r="BF697" s="24"/>
      <c r="BG697" s="254"/>
      <c r="BH697" s="256"/>
      <c r="BI697" s="24"/>
      <c r="BJ697" s="254">
        <f>AF697+AI697+AL697</f>
        <v>0</v>
      </c>
      <c r="BK697" s="255">
        <f>SUM(AG697,AJ697,AM697,AP697,AS697,AV697,AY697,BB697,BE697,BH697)</f>
        <v>0</v>
      </c>
      <c r="BL697" s="256">
        <f t="shared" ref="BL697:BL699" si="458">SUM(BJ697:BK697)</f>
        <v>0</v>
      </c>
      <c r="BM697" s="24"/>
      <c r="BN697" s="24"/>
    </row>
    <row r="698" spans="1:66">
      <c r="A698" s="82"/>
      <c r="B698" s="85" t="s">
        <v>21</v>
      </c>
      <c r="C698" s="257"/>
      <c r="D698" s="15"/>
      <c r="E698" s="24"/>
      <c r="F698" s="257"/>
      <c r="G698" s="258"/>
      <c r="H698" s="24"/>
      <c r="I698" s="257"/>
      <c r="J698" s="258"/>
      <c r="K698" s="24"/>
      <c r="L698" s="257"/>
      <c r="M698" s="258"/>
      <c r="N698" s="24"/>
      <c r="O698" s="257"/>
      <c r="P698" s="258"/>
      <c r="Q698" s="24"/>
      <c r="R698" s="257"/>
      <c r="S698" s="258"/>
      <c r="T698" s="24"/>
      <c r="U698" s="257"/>
      <c r="V698" s="258"/>
      <c r="W698" s="24"/>
      <c r="X698" s="257"/>
      <c r="Y698" s="258"/>
      <c r="Z698" s="395"/>
      <c r="AA698" s="257"/>
      <c r="AB698" s="258"/>
      <c r="AC698" s="24"/>
      <c r="AD698" s="257"/>
      <c r="AE698" s="258"/>
      <c r="AF698" s="24"/>
      <c r="AG698" s="24"/>
      <c r="AH698" s="24"/>
      <c r="AI698" s="24"/>
      <c r="AJ698" s="24"/>
      <c r="AK698" s="24"/>
      <c r="AL698" s="257">
        <f t="shared" si="455"/>
        <v>0</v>
      </c>
      <c r="AM698" s="15">
        <f t="shared" si="456"/>
        <v>0</v>
      </c>
      <c r="AN698" s="258">
        <f t="shared" si="457"/>
        <v>0</v>
      </c>
      <c r="BA698" s="257"/>
      <c r="BB698" s="258"/>
      <c r="BC698" s="618"/>
      <c r="BD698" s="257"/>
      <c r="BE698" s="258"/>
      <c r="BF698" s="24"/>
      <c r="BG698" s="257"/>
      <c r="BH698" s="258"/>
      <c r="BI698" s="24"/>
      <c r="BJ698" s="257">
        <f>AF698+AI698+AL698</f>
        <v>0</v>
      </c>
      <c r="BK698" s="15">
        <f>SUM(AG698,AJ698,AM698,AP698,AS698,AV698,AY698,BB698,BE698,BH698)</f>
        <v>0</v>
      </c>
      <c r="BL698" s="258">
        <f t="shared" si="458"/>
        <v>0</v>
      </c>
      <c r="BM698" s="24"/>
      <c r="BN698" s="24"/>
    </row>
    <row r="699" spans="1:66" ht="16.5" thickBot="1">
      <c r="A699" s="83"/>
      <c r="B699" s="86" t="s">
        <v>22</v>
      </c>
      <c r="C699" s="259"/>
      <c r="D699" s="260"/>
      <c r="E699" s="24"/>
      <c r="F699" s="259"/>
      <c r="G699" s="261"/>
      <c r="H699" s="24"/>
      <c r="I699" s="259"/>
      <c r="J699" s="261"/>
      <c r="K699" s="24"/>
      <c r="L699" s="259"/>
      <c r="M699" s="261"/>
      <c r="N699" s="24"/>
      <c r="O699" s="259"/>
      <c r="P699" s="261"/>
      <c r="Q699" s="24"/>
      <c r="R699" s="259"/>
      <c r="S699" s="261"/>
      <c r="T699" s="24"/>
      <c r="U699" s="259"/>
      <c r="V699" s="261"/>
      <c r="W699" s="24"/>
      <c r="X699" s="259"/>
      <c r="Y699" s="261"/>
      <c r="Z699" s="396"/>
      <c r="AA699" s="259"/>
      <c r="AB699" s="261"/>
      <c r="AC699" s="24"/>
      <c r="AD699" s="259"/>
      <c r="AE699" s="261"/>
      <c r="AF699" s="24"/>
      <c r="AG699" s="24"/>
      <c r="AH699" s="24"/>
      <c r="AI699" s="24"/>
      <c r="AJ699" s="24"/>
      <c r="AK699" s="24"/>
      <c r="AL699" s="259">
        <f t="shared" si="455"/>
        <v>0</v>
      </c>
      <c r="AM699" s="260">
        <f t="shared" si="456"/>
        <v>0</v>
      </c>
      <c r="AN699" s="261">
        <f t="shared" si="457"/>
        <v>0</v>
      </c>
      <c r="BA699" s="259"/>
      <c r="BB699" s="261"/>
      <c r="BC699" s="618"/>
      <c r="BD699" s="259"/>
      <c r="BE699" s="261"/>
      <c r="BF699" s="24"/>
      <c r="BG699" s="259"/>
      <c r="BH699" s="261"/>
      <c r="BI699" s="24"/>
      <c r="BJ699" s="259">
        <f>AF699+AI699+AL699</f>
        <v>0</v>
      </c>
      <c r="BK699" s="260">
        <f>SUM(AG699,AJ699,AM699,AP699,AS699,AV699,AY699,BB699,BE699,BH699)</f>
        <v>0</v>
      </c>
      <c r="BL699" s="261">
        <f t="shared" si="458"/>
        <v>0</v>
      </c>
      <c r="BM699" s="24"/>
      <c r="BN699" s="24"/>
    </row>
    <row r="700" spans="1:66" ht="16.5" thickBot="1">
      <c r="A700" s="20"/>
      <c r="C700" s="2"/>
      <c r="D700" s="2"/>
      <c r="E700" s="24"/>
      <c r="F700" s="2"/>
      <c r="G700" s="2"/>
      <c r="H700" s="24"/>
      <c r="I700" s="2"/>
      <c r="J700" s="2"/>
      <c r="K700" s="24"/>
      <c r="L700" s="2"/>
      <c r="M700" s="2"/>
      <c r="N700" s="24"/>
      <c r="O700" s="2"/>
      <c r="P700" s="2"/>
      <c r="Q700" s="24"/>
      <c r="R700" s="2"/>
      <c r="S700" s="2"/>
      <c r="T700" s="24"/>
      <c r="U700" s="2"/>
      <c r="V700" s="2"/>
      <c r="W700" s="24"/>
      <c r="Y700" s="2"/>
      <c r="Z700" s="2"/>
      <c r="AA700" s="2"/>
      <c r="AB700" s="2"/>
      <c r="AC700" s="24"/>
      <c r="AD700" s="2"/>
      <c r="AE700" s="2"/>
      <c r="AF700" s="24"/>
      <c r="AG700" s="24"/>
      <c r="AH700" s="24"/>
      <c r="AI700" s="24"/>
      <c r="AJ700" s="24"/>
      <c r="AK700" s="24"/>
      <c r="AL700" s="2"/>
      <c r="AM700" s="467"/>
      <c r="AN700" s="2"/>
      <c r="BA700" s="2"/>
      <c r="BB700" s="2"/>
      <c r="BC700" s="618"/>
      <c r="BD700" s="2"/>
      <c r="BE700" s="2"/>
      <c r="BF700" s="24"/>
      <c r="BG700" s="2"/>
      <c r="BH700" s="2"/>
      <c r="BI700" s="24"/>
      <c r="BJ700" s="2"/>
      <c r="BK700" s="721"/>
      <c r="BL700" s="721"/>
      <c r="BM700" s="24"/>
      <c r="BN700" s="24"/>
    </row>
    <row r="701" spans="1:66">
      <c r="A701" s="81"/>
      <c r="B701" s="84" t="s">
        <v>19</v>
      </c>
      <c r="C701" s="254"/>
      <c r="D701" s="255"/>
      <c r="E701" s="24"/>
      <c r="F701" s="254"/>
      <c r="G701" s="256"/>
      <c r="H701" s="24"/>
      <c r="I701" s="254"/>
      <c r="J701" s="256"/>
      <c r="K701" s="24"/>
      <c r="L701" s="254"/>
      <c r="M701" s="256"/>
      <c r="N701" s="24"/>
      <c r="O701" s="254"/>
      <c r="P701" s="256"/>
      <c r="Q701" s="24"/>
      <c r="R701" s="254"/>
      <c r="S701" s="256"/>
      <c r="T701" s="24"/>
      <c r="U701" s="254"/>
      <c r="V701" s="256"/>
      <c r="W701" s="24"/>
      <c r="X701" s="254"/>
      <c r="Y701" s="256"/>
      <c r="Z701" s="133"/>
      <c r="AA701" s="254"/>
      <c r="AB701" s="256"/>
      <c r="AC701" s="24"/>
      <c r="AD701" s="254"/>
      <c r="AE701" s="256"/>
      <c r="AF701" s="24"/>
      <c r="AG701" s="24"/>
      <c r="AH701" s="24"/>
      <c r="AI701" s="24"/>
      <c r="AJ701" s="24"/>
      <c r="AK701" s="24"/>
      <c r="AL701" s="254">
        <f t="shared" ref="AL701:AL703" si="459">C701+F701+I701</f>
        <v>0</v>
      </c>
      <c r="AM701" s="255">
        <f t="shared" ref="AM701:AM703" si="460">SUM(D701,G701,J701,M701,P701,S701,V701,Y701,AB701,AE701)</f>
        <v>0</v>
      </c>
      <c r="AN701" s="256">
        <f t="shared" ref="AN701:AN703" si="461">SUM(AL701:AM701)</f>
        <v>0</v>
      </c>
      <c r="BA701" s="254"/>
      <c r="BB701" s="256"/>
      <c r="BC701" s="618"/>
      <c r="BD701" s="254"/>
      <c r="BE701" s="256"/>
      <c r="BF701" s="24"/>
      <c r="BG701" s="254"/>
      <c r="BH701" s="256"/>
      <c r="BI701" s="24"/>
      <c r="BJ701" s="254">
        <f>AF701+AI701+AL701</f>
        <v>0</v>
      </c>
      <c r="BK701" s="255">
        <f>SUM(AG701,AJ701,AM701,AP701,AS701,AV701,AY701,BB701,BE701,BH701)</f>
        <v>0</v>
      </c>
      <c r="BL701" s="256">
        <f t="shared" ref="BL701:BL703" si="462">SUM(BJ701:BK701)</f>
        <v>0</v>
      </c>
      <c r="BM701" s="24"/>
      <c r="BN701" s="24"/>
    </row>
    <row r="702" spans="1:66">
      <c r="A702" s="82"/>
      <c r="B702" s="85" t="s">
        <v>21</v>
      </c>
      <c r="C702" s="257"/>
      <c r="D702" s="15"/>
      <c r="E702" s="24"/>
      <c r="F702" s="257"/>
      <c r="G702" s="258"/>
      <c r="H702" s="24"/>
      <c r="I702" s="257"/>
      <c r="J702" s="258"/>
      <c r="K702" s="24"/>
      <c r="L702" s="257"/>
      <c r="M702" s="258"/>
      <c r="N702" s="24"/>
      <c r="O702" s="257"/>
      <c r="P702" s="258"/>
      <c r="Q702" s="24"/>
      <c r="R702" s="257"/>
      <c r="S702" s="258"/>
      <c r="T702" s="24"/>
      <c r="U702" s="257"/>
      <c r="V702" s="258"/>
      <c r="W702" s="24"/>
      <c r="X702" s="257"/>
      <c r="Y702" s="258"/>
      <c r="Z702" s="395"/>
      <c r="AA702" s="257"/>
      <c r="AB702" s="258"/>
      <c r="AC702" s="24"/>
      <c r="AD702" s="257"/>
      <c r="AE702" s="258"/>
      <c r="AF702" s="24"/>
      <c r="AG702" s="24"/>
      <c r="AH702" s="24"/>
      <c r="AI702" s="24"/>
      <c r="AJ702" s="24"/>
      <c r="AK702" s="24"/>
      <c r="AL702" s="257">
        <f t="shared" si="459"/>
        <v>0</v>
      </c>
      <c r="AM702" s="15">
        <f t="shared" si="460"/>
        <v>0</v>
      </c>
      <c r="AN702" s="258">
        <f t="shared" si="461"/>
        <v>0</v>
      </c>
      <c r="BA702" s="257"/>
      <c r="BB702" s="258"/>
      <c r="BC702" s="618"/>
      <c r="BD702" s="257"/>
      <c r="BE702" s="258"/>
      <c r="BF702" s="24"/>
      <c r="BG702" s="257"/>
      <c r="BH702" s="258"/>
      <c r="BI702" s="24"/>
      <c r="BJ702" s="257">
        <f>AF702+AI702+AL702</f>
        <v>0</v>
      </c>
      <c r="BK702" s="15">
        <f>SUM(AG702,AJ702,AM702,AP702,AS702,AV702,AY702,BB702,BE702,BH702)</f>
        <v>0</v>
      </c>
      <c r="BL702" s="258">
        <f t="shared" si="462"/>
        <v>0</v>
      </c>
      <c r="BM702" s="24"/>
      <c r="BN702" s="24"/>
    </row>
    <row r="703" spans="1:66" ht="16.5" thickBot="1">
      <c r="A703" s="83"/>
      <c r="B703" s="86" t="s">
        <v>22</v>
      </c>
      <c r="C703" s="259"/>
      <c r="D703" s="260"/>
      <c r="E703" s="24"/>
      <c r="F703" s="259"/>
      <c r="G703" s="261"/>
      <c r="H703" s="24"/>
      <c r="I703" s="259"/>
      <c r="J703" s="261"/>
      <c r="K703" s="24"/>
      <c r="L703" s="259"/>
      <c r="M703" s="261"/>
      <c r="N703" s="24"/>
      <c r="O703" s="259"/>
      <c r="P703" s="261"/>
      <c r="Q703" s="24"/>
      <c r="R703" s="259"/>
      <c r="S703" s="261"/>
      <c r="T703" s="24"/>
      <c r="U703" s="259"/>
      <c r="V703" s="261"/>
      <c r="W703" s="24"/>
      <c r="X703" s="259"/>
      <c r="Y703" s="261"/>
      <c r="Z703" s="396"/>
      <c r="AA703" s="259"/>
      <c r="AB703" s="261"/>
      <c r="AC703" s="24"/>
      <c r="AD703" s="259"/>
      <c r="AE703" s="261"/>
      <c r="AF703" s="24"/>
      <c r="AG703" s="24"/>
      <c r="AH703" s="24"/>
      <c r="AI703" s="24"/>
      <c r="AJ703" s="24"/>
      <c r="AK703" s="24"/>
      <c r="AL703" s="259">
        <f t="shared" si="459"/>
        <v>0</v>
      </c>
      <c r="AM703" s="260">
        <f t="shared" si="460"/>
        <v>0</v>
      </c>
      <c r="AN703" s="261">
        <f t="shared" si="461"/>
        <v>0</v>
      </c>
      <c r="BA703" s="259"/>
      <c r="BB703" s="261"/>
      <c r="BC703" s="618"/>
      <c r="BD703" s="259"/>
      <c r="BE703" s="261"/>
      <c r="BF703" s="24"/>
      <c r="BG703" s="259"/>
      <c r="BH703" s="261"/>
      <c r="BI703" s="24"/>
      <c r="BJ703" s="259">
        <f>AF703+AI703+AL703</f>
        <v>0</v>
      </c>
      <c r="BK703" s="260">
        <f>SUM(AG703,AJ703,AM703,AP703,AS703,AV703,AY703,BB703,BE703,BH703)</f>
        <v>0</v>
      </c>
      <c r="BL703" s="261">
        <f t="shared" si="462"/>
        <v>0</v>
      </c>
      <c r="BM703" s="24"/>
      <c r="BN703" s="24"/>
    </row>
    <row r="704" spans="1:66" ht="16.5" thickBot="1">
      <c r="A704" s="20"/>
      <c r="C704" s="2"/>
      <c r="D704" s="2"/>
      <c r="E704" s="24"/>
      <c r="F704" s="2"/>
      <c r="G704" s="2"/>
      <c r="H704" s="24"/>
      <c r="I704" s="2"/>
      <c r="J704" s="2"/>
      <c r="K704" s="24"/>
      <c r="L704" s="2"/>
      <c r="M704" s="2"/>
      <c r="N704" s="24"/>
      <c r="O704" s="2"/>
      <c r="P704" s="2"/>
      <c r="Q704" s="24"/>
      <c r="R704" s="2"/>
      <c r="S704" s="2"/>
      <c r="T704" s="24"/>
      <c r="U704" s="2"/>
      <c r="V704" s="2"/>
      <c r="W704" s="24"/>
      <c r="Y704" s="2"/>
      <c r="Z704" s="2"/>
      <c r="AA704" s="2"/>
      <c r="AB704" s="2"/>
      <c r="AC704" s="24"/>
      <c r="AD704" s="2"/>
      <c r="AE704" s="2"/>
      <c r="AF704" s="24"/>
      <c r="AG704" s="24"/>
      <c r="AH704" s="24"/>
      <c r="AI704" s="24"/>
      <c r="AJ704" s="24"/>
      <c r="AK704" s="24"/>
      <c r="AL704" s="2"/>
      <c r="AM704" s="467"/>
      <c r="AN704" s="2"/>
      <c r="BA704" s="2"/>
      <c r="BB704" s="2"/>
      <c r="BC704" s="618"/>
      <c r="BD704" s="2"/>
      <c r="BE704" s="2"/>
      <c r="BF704" s="24"/>
      <c r="BG704" s="2"/>
      <c r="BH704" s="2"/>
      <c r="BI704" s="24"/>
      <c r="BJ704" s="2"/>
      <c r="BK704" s="721"/>
      <c r="BL704" s="721"/>
      <c r="BM704" s="24"/>
      <c r="BN704" s="24"/>
    </row>
    <row r="705" spans="1:66">
      <c r="A705" s="87"/>
      <c r="B705" s="84" t="s">
        <v>19</v>
      </c>
      <c r="C705" s="254">
        <f t="shared" ref="C705:AE707" si="463">SUM(C669,C673,C677,C681,C685,C689,C693)</f>
        <v>0</v>
      </c>
      <c r="D705" s="256">
        <f t="shared" si="463"/>
        <v>0</v>
      </c>
      <c r="E705" s="618">
        <f t="shared" si="463"/>
        <v>0</v>
      </c>
      <c r="F705" s="254">
        <f t="shared" si="463"/>
        <v>5</v>
      </c>
      <c r="G705" s="256">
        <f t="shared" si="463"/>
        <v>0</v>
      </c>
      <c r="H705" s="618">
        <f t="shared" si="463"/>
        <v>0</v>
      </c>
      <c r="I705" s="254">
        <f t="shared" si="463"/>
        <v>5</v>
      </c>
      <c r="J705" s="256">
        <f t="shared" si="463"/>
        <v>0</v>
      </c>
      <c r="K705" s="618">
        <f t="shared" si="463"/>
        <v>0</v>
      </c>
      <c r="L705" s="254">
        <f t="shared" si="463"/>
        <v>1</v>
      </c>
      <c r="M705" s="256">
        <f t="shared" si="463"/>
        <v>0</v>
      </c>
      <c r="N705" s="618">
        <f t="shared" si="463"/>
        <v>0</v>
      </c>
      <c r="O705" s="254">
        <f t="shared" si="463"/>
        <v>4</v>
      </c>
      <c r="P705" s="256">
        <f t="shared" si="463"/>
        <v>0</v>
      </c>
      <c r="Q705" s="618">
        <f t="shared" si="463"/>
        <v>0</v>
      </c>
      <c r="R705" s="254">
        <f t="shared" si="463"/>
        <v>3</v>
      </c>
      <c r="S705" s="256">
        <f t="shared" si="463"/>
        <v>0</v>
      </c>
      <c r="T705" s="618">
        <f t="shared" si="463"/>
        <v>0</v>
      </c>
      <c r="U705" s="254">
        <f t="shared" si="463"/>
        <v>3</v>
      </c>
      <c r="V705" s="256">
        <f t="shared" si="463"/>
        <v>0</v>
      </c>
      <c r="W705" s="133">
        <f t="shared" si="463"/>
        <v>0</v>
      </c>
      <c r="X705" s="254">
        <f t="shared" si="463"/>
        <v>2</v>
      </c>
      <c r="Y705" s="256">
        <f t="shared" si="463"/>
        <v>0</v>
      </c>
      <c r="Z705" s="133">
        <f t="shared" si="463"/>
        <v>0</v>
      </c>
      <c r="AA705" s="254">
        <f t="shared" si="463"/>
        <v>1</v>
      </c>
      <c r="AB705" s="256">
        <f t="shared" si="463"/>
        <v>0</v>
      </c>
      <c r="AC705" s="133">
        <f t="shared" si="463"/>
        <v>0</v>
      </c>
      <c r="AD705" s="254">
        <f t="shared" si="463"/>
        <v>0</v>
      </c>
      <c r="AE705" s="256">
        <f t="shared" si="463"/>
        <v>0</v>
      </c>
      <c r="AF705" s="24"/>
      <c r="AG705" s="24"/>
      <c r="AH705" s="24"/>
      <c r="AI705" s="24"/>
      <c r="AJ705" s="24"/>
      <c r="AK705" s="24"/>
      <c r="AL705" s="254">
        <f t="shared" ref="AL705:AM707" si="464">SUM(C705,F705,I705,L705,O705,R705,U705,X705,AA705,AD705)</f>
        <v>24</v>
      </c>
      <c r="AM705" s="255">
        <f t="shared" si="464"/>
        <v>0</v>
      </c>
      <c r="AN705" s="256">
        <f t="shared" ref="AN705:AN707" si="465">SUM(AL705:AM705)</f>
        <v>24</v>
      </c>
      <c r="BA705" s="254">
        <f t="shared" ref="BA705:BH707" si="466">SUM(BA669,BA673,BA677,BA681,BA685,BA689,BA693)</f>
        <v>2</v>
      </c>
      <c r="BB705" s="256">
        <f t="shared" si="466"/>
        <v>0</v>
      </c>
      <c r="BC705" s="618"/>
      <c r="BD705" s="254">
        <f t="shared" si="466"/>
        <v>1</v>
      </c>
      <c r="BE705" s="256">
        <f t="shared" si="466"/>
        <v>0</v>
      </c>
      <c r="BF705" s="618">
        <f t="shared" si="466"/>
        <v>0</v>
      </c>
      <c r="BG705" s="254">
        <f t="shared" si="466"/>
        <v>0</v>
      </c>
      <c r="BH705" s="256">
        <f t="shared" si="466"/>
        <v>0</v>
      </c>
      <c r="BI705" s="24"/>
      <c r="BJ705" s="254">
        <f t="shared" ref="BJ705:BK707" si="467">SUM(AF705,AI705,AL705,AO705,AR705,AU705,AX705,BA705,BD705,BG705)</f>
        <v>27</v>
      </c>
      <c r="BK705" s="255">
        <f t="shared" si="467"/>
        <v>0</v>
      </c>
      <c r="BL705" s="256">
        <f t="shared" ref="BL705:BL707" si="468">SUM(BJ705:BK705)</f>
        <v>27</v>
      </c>
      <c r="BM705" s="24"/>
      <c r="BN705" s="24"/>
    </row>
    <row r="706" spans="1:66">
      <c r="A706" s="275" t="s">
        <v>9</v>
      </c>
      <c r="B706" s="85" t="s">
        <v>21</v>
      </c>
      <c r="C706" s="257">
        <f t="shared" si="463"/>
        <v>0</v>
      </c>
      <c r="D706" s="258">
        <f t="shared" si="463"/>
        <v>0</v>
      </c>
      <c r="E706" s="618">
        <f t="shared" si="463"/>
        <v>0</v>
      </c>
      <c r="F706" s="257">
        <f t="shared" si="463"/>
        <v>3</v>
      </c>
      <c r="G706" s="258">
        <f t="shared" si="463"/>
        <v>0</v>
      </c>
      <c r="H706" s="618">
        <f t="shared" si="463"/>
        <v>0</v>
      </c>
      <c r="I706" s="257">
        <f t="shared" si="463"/>
        <v>5</v>
      </c>
      <c r="J706" s="258">
        <f t="shared" si="463"/>
        <v>0</v>
      </c>
      <c r="K706" s="618">
        <f t="shared" si="463"/>
        <v>0</v>
      </c>
      <c r="L706" s="257">
        <f t="shared" si="463"/>
        <v>1</v>
      </c>
      <c r="M706" s="258">
        <f t="shared" si="463"/>
        <v>0</v>
      </c>
      <c r="N706" s="618">
        <f t="shared" si="463"/>
        <v>0</v>
      </c>
      <c r="O706" s="257">
        <f t="shared" si="463"/>
        <v>4</v>
      </c>
      <c r="P706" s="258">
        <f t="shared" si="463"/>
        <v>0</v>
      </c>
      <c r="Q706" s="618">
        <f t="shared" si="463"/>
        <v>0</v>
      </c>
      <c r="R706" s="257">
        <f t="shared" si="463"/>
        <v>3</v>
      </c>
      <c r="S706" s="258">
        <f t="shared" si="463"/>
        <v>0</v>
      </c>
      <c r="T706" s="618">
        <f t="shared" si="463"/>
        <v>0</v>
      </c>
      <c r="U706" s="257">
        <f t="shared" si="463"/>
        <v>3</v>
      </c>
      <c r="V706" s="258">
        <f t="shared" si="463"/>
        <v>0</v>
      </c>
      <c r="W706" s="395">
        <f t="shared" si="463"/>
        <v>0</v>
      </c>
      <c r="X706" s="257">
        <f t="shared" si="463"/>
        <v>2</v>
      </c>
      <c r="Y706" s="258">
        <f t="shared" si="463"/>
        <v>0</v>
      </c>
      <c r="Z706" s="395">
        <f t="shared" si="463"/>
        <v>0</v>
      </c>
      <c r="AA706" s="257">
        <f t="shared" si="463"/>
        <v>1</v>
      </c>
      <c r="AB706" s="258">
        <f t="shared" si="463"/>
        <v>0</v>
      </c>
      <c r="AC706" s="395">
        <f t="shared" si="463"/>
        <v>0</v>
      </c>
      <c r="AD706" s="257">
        <f t="shared" si="463"/>
        <v>0</v>
      </c>
      <c r="AE706" s="258">
        <f t="shared" si="463"/>
        <v>0</v>
      </c>
      <c r="AF706" s="24"/>
      <c r="AG706" s="24"/>
      <c r="AH706" s="24"/>
      <c r="AI706" s="24"/>
      <c r="AJ706" s="24"/>
      <c r="AK706" s="24"/>
      <c r="AL706" s="257">
        <f t="shared" si="464"/>
        <v>22</v>
      </c>
      <c r="AM706" s="15">
        <f t="shared" si="464"/>
        <v>0</v>
      </c>
      <c r="AN706" s="258">
        <f t="shared" si="465"/>
        <v>22</v>
      </c>
      <c r="BA706" s="257">
        <f t="shared" si="466"/>
        <v>2</v>
      </c>
      <c r="BB706" s="258">
        <f t="shared" si="466"/>
        <v>0</v>
      </c>
      <c r="BC706" s="618"/>
      <c r="BD706" s="257">
        <f t="shared" si="466"/>
        <v>1</v>
      </c>
      <c r="BE706" s="258">
        <f t="shared" si="466"/>
        <v>0</v>
      </c>
      <c r="BF706" s="618">
        <f t="shared" si="466"/>
        <v>0</v>
      </c>
      <c r="BG706" s="257">
        <f t="shared" si="466"/>
        <v>0</v>
      </c>
      <c r="BH706" s="258">
        <f t="shared" si="466"/>
        <v>0</v>
      </c>
      <c r="BI706" s="24"/>
      <c r="BJ706" s="257">
        <f t="shared" si="467"/>
        <v>25</v>
      </c>
      <c r="BK706" s="15">
        <f t="shared" si="467"/>
        <v>0</v>
      </c>
      <c r="BL706" s="258">
        <f t="shared" si="468"/>
        <v>25</v>
      </c>
      <c r="BM706" s="24"/>
      <c r="BN706" s="24"/>
    </row>
    <row r="707" spans="1:66" ht="16.5" thickBot="1">
      <c r="A707" s="83"/>
      <c r="B707" s="86" t="s">
        <v>22</v>
      </c>
      <c r="C707" s="259">
        <f t="shared" si="463"/>
        <v>0</v>
      </c>
      <c r="D707" s="261">
        <f t="shared" si="463"/>
        <v>0</v>
      </c>
      <c r="E707" s="618">
        <f t="shared" si="463"/>
        <v>0</v>
      </c>
      <c r="F707" s="259">
        <f t="shared" si="463"/>
        <v>0</v>
      </c>
      <c r="G707" s="261">
        <f t="shared" si="463"/>
        <v>0</v>
      </c>
      <c r="H707" s="618">
        <f t="shared" si="463"/>
        <v>0</v>
      </c>
      <c r="I707" s="259">
        <f t="shared" si="463"/>
        <v>0</v>
      </c>
      <c r="J707" s="261">
        <f t="shared" si="463"/>
        <v>0</v>
      </c>
      <c r="K707" s="618"/>
      <c r="L707" s="259">
        <f t="shared" si="463"/>
        <v>0</v>
      </c>
      <c r="M707" s="261">
        <f t="shared" si="463"/>
        <v>0</v>
      </c>
      <c r="N707" s="618">
        <f t="shared" si="463"/>
        <v>0</v>
      </c>
      <c r="O707" s="259">
        <f t="shared" si="463"/>
        <v>0</v>
      </c>
      <c r="P707" s="261">
        <f t="shared" si="463"/>
        <v>0</v>
      </c>
      <c r="Q707" s="618">
        <f t="shared" si="463"/>
        <v>0</v>
      </c>
      <c r="R707" s="259">
        <f t="shared" si="463"/>
        <v>0</v>
      </c>
      <c r="S707" s="261">
        <f t="shared" si="463"/>
        <v>0</v>
      </c>
      <c r="T707" s="618"/>
      <c r="U707" s="259">
        <f t="shared" si="463"/>
        <v>0</v>
      </c>
      <c r="V707" s="261">
        <f t="shared" si="463"/>
        <v>0</v>
      </c>
      <c r="W707" s="395">
        <f t="shared" si="463"/>
        <v>0</v>
      </c>
      <c r="X707" s="259">
        <f t="shared" si="463"/>
        <v>0</v>
      </c>
      <c r="Y707" s="261">
        <f t="shared" si="463"/>
        <v>0</v>
      </c>
      <c r="Z707" s="395">
        <f t="shared" si="463"/>
        <v>0</v>
      </c>
      <c r="AA707" s="259">
        <f t="shared" si="463"/>
        <v>0</v>
      </c>
      <c r="AB707" s="261">
        <f t="shared" si="463"/>
        <v>0</v>
      </c>
      <c r="AC707" s="395">
        <f t="shared" si="463"/>
        <v>0</v>
      </c>
      <c r="AD707" s="259">
        <f t="shared" si="463"/>
        <v>0</v>
      </c>
      <c r="AE707" s="261">
        <f t="shared" si="463"/>
        <v>0</v>
      </c>
      <c r="AF707" s="24"/>
      <c r="AG707" s="24"/>
      <c r="AH707" s="24"/>
      <c r="AI707" s="24"/>
      <c r="AJ707" s="24"/>
      <c r="AK707" s="24"/>
      <c r="AL707" s="259">
        <f t="shared" si="464"/>
        <v>0</v>
      </c>
      <c r="AM707" s="260">
        <f t="shared" si="464"/>
        <v>0</v>
      </c>
      <c r="AN707" s="261">
        <f t="shared" si="465"/>
        <v>0</v>
      </c>
      <c r="BA707" s="259">
        <f t="shared" si="466"/>
        <v>0</v>
      </c>
      <c r="BB707" s="261">
        <f t="shared" si="466"/>
        <v>0</v>
      </c>
      <c r="BC707" s="618"/>
      <c r="BD707" s="259">
        <f t="shared" si="466"/>
        <v>0</v>
      </c>
      <c r="BE707" s="261">
        <f t="shared" si="466"/>
        <v>0</v>
      </c>
      <c r="BF707" s="618">
        <f t="shared" si="466"/>
        <v>0</v>
      </c>
      <c r="BG707" s="259">
        <f t="shared" si="466"/>
        <v>0</v>
      </c>
      <c r="BH707" s="261">
        <f t="shared" si="466"/>
        <v>0</v>
      </c>
      <c r="BI707" s="24"/>
      <c r="BJ707" s="259">
        <f t="shared" si="467"/>
        <v>0</v>
      </c>
      <c r="BK707" s="260">
        <f t="shared" si="467"/>
        <v>0</v>
      </c>
      <c r="BL707" s="261">
        <f t="shared" si="468"/>
        <v>0</v>
      </c>
      <c r="BM707" s="24"/>
      <c r="BN707" s="24"/>
    </row>
    <row r="708" spans="1:66">
      <c r="A708" s="89" t="s">
        <v>40</v>
      </c>
      <c r="B708" s="24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</row>
    <row r="709" spans="1:66">
      <c r="A709" s="23"/>
      <c r="B709" s="24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</row>
    <row r="710" spans="1:66">
      <c r="A710" s="89" t="s">
        <v>54</v>
      </c>
      <c r="B710" s="24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</row>
    <row r="711" spans="1:66">
      <c r="A711" s="89" t="s">
        <v>363</v>
      </c>
      <c r="B711" s="24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</row>
    <row r="712" spans="1:66">
      <c r="A712" s="89"/>
      <c r="B712" s="24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</row>
    <row r="713" spans="1:66">
      <c r="A713" s="89"/>
      <c r="B713" s="24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</row>
    <row r="714" spans="1:66" ht="18.75">
      <c r="A714" s="1130" t="s">
        <v>26</v>
      </c>
      <c r="B714" s="1130"/>
      <c r="C714" s="1130"/>
      <c r="D714" s="1130"/>
      <c r="E714" s="1130"/>
      <c r="F714" s="1130"/>
      <c r="G714" s="1130"/>
      <c r="H714" s="1130"/>
      <c r="I714" s="1130"/>
      <c r="J714" s="1130"/>
      <c r="K714" s="1130"/>
      <c r="L714" s="1130"/>
      <c r="M714" s="1130"/>
      <c r="N714" s="1130"/>
      <c r="O714" s="1130"/>
      <c r="P714" s="1130"/>
      <c r="Q714" s="1130"/>
      <c r="R714" s="1130"/>
      <c r="S714" s="1130"/>
      <c r="T714" s="1130"/>
      <c r="U714" s="1130"/>
      <c r="V714" s="1130"/>
      <c r="W714" s="1130"/>
      <c r="X714" s="1130"/>
      <c r="Y714" s="1130"/>
      <c r="Z714" s="1130"/>
      <c r="AA714" s="1130"/>
      <c r="AB714" s="1130"/>
      <c r="AC714" s="1130"/>
      <c r="AD714" s="1130"/>
      <c r="AE714" s="1130"/>
      <c r="AF714" s="1130"/>
      <c r="AG714" s="1130"/>
      <c r="AH714" s="1130"/>
      <c r="AI714" s="1130"/>
      <c r="AJ714" s="1130"/>
      <c r="AK714" s="1130"/>
      <c r="AL714" s="1130"/>
      <c r="AM714" s="1130"/>
      <c r="AN714" s="1130"/>
    </row>
    <row r="715" spans="1:66" ht="16.5" thickBot="1">
      <c r="A715" s="1112" t="s">
        <v>27</v>
      </c>
      <c r="B715" s="1112"/>
      <c r="C715" s="1112"/>
      <c r="D715" s="1112"/>
      <c r="E715" s="1112"/>
      <c r="F715" s="1112"/>
      <c r="G715" s="1112"/>
      <c r="H715" s="1112"/>
      <c r="I715" s="1112"/>
      <c r="J715" s="1112"/>
      <c r="K715" s="1112"/>
      <c r="L715" s="1112"/>
      <c r="M715" s="1112"/>
      <c r="N715" s="1112"/>
      <c r="O715" s="1112"/>
      <c r="P715" s="1112"/>
      <c r="Q715" s="1112"/>
      <c r="R715" s="1112"/>
      <c r="S715" s="1112"/>
      <c r="T715" s="1112"/>
      <c r="U715" s="1112"/>
      <c r="V715" s="1112"/>
      <c r="W715" s="1112"/>
      <c r="X715" s="1112"/>
      <c r="Y715" s="1112"/>
      <c r="Z715" s="1112"/>
      <c r="AA715" s="1112"/>
      <c r="AB715" s="1112"/>
      <c r="AC715" s="1112"/>
      <c r="AD715" s="1112"/>
      <c r="AE715" s="1112"/>
      <c r="AF715" s="1112"/>
      <c r="AG715" s="1112"/>
      <c r="AH715" s="1112"/>
      <c r="AI715" s="1112"/>
      <c r="AJ715" s="1112"/>
      <c r="AK715" s="1112"/>
      <c r="AL715" s="1112"/>
      <c r="AM715" s="1112"/>
      <c r="AN715" s="1112"/>
    </row>
    <row r="716" spans="1:66" ht="24" thickBot="1">
      <c r="A716" s="1142" t="s">
        <v>53</v>
      </c>
      <c r="B716" s="1143"/>
      <c r="C716" s="1143"/>
      <c r="D716" s="1143"/>
      <c r="E716" s="1143"/>
      <c r="F716" s="1143"/>
      <c r="G716" s="1143"/>
      <c r="H716" s="1143"/>
      <c r="I716" s="1143"/>
      <c r="J716" s="1143"/>
      <c r="K716" s="1143"/>
      <c r="L716" s="1143"/>
      <c r="M716" s="1143"/>
      <c r="N716" s="1143"/>
      <c r="O716" s="1143"/>
      <c r="P716" s="1143"/>
      <c r="Q716" s="1143"/>
      <c r="R716" s="1143"/>
      <c r="S716" s="1143"/>
      <c r="T716" s="1143"/>
      <c r="U716" s="1143"/>
      <c r="V716" s="1143"/>
      <c r="W716" s="1143"/>
      <c r="X716" s="1143"/>
      <c r="Y716" s="1143"/>
      <c r="Z716" s="1143"/>
      <c r="AA716" s="1143"/>
      <c r="AB716" s="1143"/>
      <c r="AC716" s="1143"/>
      <c r="AD716" s="1143"/>
      <c r="AE716" s="1143"/>
      <c r="AF716" s="1143"/>
      <c r="AG716" s="1143"/>
      <c r="AH716" s="1143"/>
      <c r="AI716" s="1143"/>
      <c r="AJ716" s="1143"/>
      <c r="AK716" s="1143"/>
      <c r="AL716" s="1143"/>
      <c r="AM716" s="1143"/>
      <c r="AN716" s="1144"/>
      <c r="AO716" s="710"/>
      <c r="AP716" s="710"/>
      <c r="AQ716" s="710"/>
      <c r="AR716" s="710"/>
      <c r="AS716" s="710"/>
      <c r="AT716" s="710"/>
      <c r="AU716" s="710"/>
      <c r="AV716" s="710"/>
      <c r="AW716" s="710"/>
      <c r="AX716" s="710"/>
      <c r="AY716" s="710"/>
      <c r="AZ716" s="711"/>
    </row>
    <row r="717" spans="1:66" ht="16.5" thickBot="1">
      <c r="A717" s="33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</row>
    <row r="718" spans="1:66" ht="16.5">
      <c r="A718" s="40" t="s">
        <v>848</v>
      </c>
      <c r="B718" s="41"/>
      <c r="C718" s="41" t="s">
        <v>849</v>
      </c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34"/>
      <c r="AM718" s="34"/>
      <c r="AN718" s="35"/>
      <c r="AO718" s="712"/>
      <c r="AP718" s="712"/>
      <c r="AQ718" s="712"/>
      <c r="AR718" s="712"/>
      <c r="AS718" s="712"/>
      <c r="AT718" s="712"/>
      <c r="AU718" s="712"/>
      <c r="AV718" s="712"/>
      <c r="AW718" s="712"/>
      <c r="AX718" s="712"/>
      <c r="AY718" s="712"/>
      <c r="AZ718" s="712"/>
      <c r="BA718" s="712"/>
      <c r="BB718" s="712"/>
      <c r="BC718" s="712"/>
      <c r="BD718" s="712"/>
      <c r="BE718" s="712"/>
      <c r="BF718" s="712"/>
      <c r="BG718" s="712"/>
      <c r="BH718" s="712"/>
      <c r="BI718" s="712"/>
      <c r="BJ718" s="712"/>
      <c r="BK718" s="712"/>
      <c r="BL718" s="713"/>
    </row>
    <row r="719" spans="1:66" ht="16.5">
      <c r="A719" s="623" t="s">
        <v>850</v>
      </c>
      <c r="B719" s="624"/>
      <c r="C719" s="624" t="s">
        <v>328</v>
      </c>
      <c r="D719" s="624"/>
      <c r="E719" s="624"/>
      <c r="F719" s="624"/>
      <c r="G719" s="624"/>
      <c r="H719" s="624"/>
      <c r="I719" s="624"/>
      <c r="J719" s="624"/>
      <c r="K719" s="624"/>
      <c r="L719" s="624"/>
      <c r="M719" s="624"/>
      <c r="N719" s="624"/>
      <c r="O719" s="624"/>
      <c r="P719" s="624"/>
      <c r="Q719" s="624"/>
      <c r="R719" s="624"/>
      <c r="S719" s="624"/>
      <c r="T719" s="624"/>
      <c r="U719" s="624"/>
      <c r="V719" s="624"/>
      <c r="W719" s="624"/>
      <c r="X719" s="624"/>
      <c r="Y719" s="624"/>
      <c r="Z719" s="624"/>
      <c r="AA719" s="624"/>
      <c r="AB719" s="624"/>
      <c r="AC719" s="624"/>
      <c r="AD719" s="624"/>
      <c r="AE719" s="624"/>
      <c r="AF719" s="624"/>
      <c r="AG719" s="624"/>
      <c r="AH719" s="624"/>
      <c r="AI719" s="624"/>
      <c r="AJ719" s="624"/>
      <c r="AK719" s="624"/>
      <c r="AL719" s="36"/>
      <c r="AM719" s="36"/>
      <c r="AN719" s="240"/>
      <c r="AO719" s="611"/>
      <c r="AP719" s="611"/>
      <c r="AQ719" s="611"/>
      <c r="AR719" s="611"/>
      <c r="AS719" s="611"/>
      <c r="AT719" s="611"/>
      <c r="AU719" s="611"/>
      <c r="AV719" s="611"/>
      <c r="AW719" s="611"/>
      <c r="AX719" s="611"/>
      <c r="AY719" s="611"/>
      <c r="AZ719" s="611"/>
      <c r="BA719" s="611"/>
      <c r="BB719" s="611"/>
      <c r="BC719" s="611"/>
      <c r="BD719" s="611"/>
      <c r="BE719" s="611"/>
      <c r="BF719" s="611"/>
      <c r="BG719" s="611"/>
      <c r="BH719" s="611"/>
      <c r="BI719" s="611"/>
      <c r="BJ719" s="611"/>
      <c r="BK719" s="611"/>
      <c r="BL719" s="714"/>
    </row>
    <row r="720" spans="1:66" ht="17.25" thickBot="1">
      <c r="A720" s="43" t="s">
        <v>851</v>
      </c>
      <c r="B720" s="625"/>
      <c r="C720" s="625" t="s">
        <v>183</v>
      </c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  <c r="Z720" s="625"/>
      <c r="AA720" s="625"/>
      <c r="AB720" s="625"/>
      <c r="AC720" s="625"/>
      <c r="AD720" s="625"/>
      <c r="AE720" s="625"/>
      <c r="AF720" s="625"/>
      <c r="AG720" s="625"/>
      <c r="AH720" s="625"/>
      <c r="AI720" s="625"/>
      <c r="AJ720" s="625"/>
      <c r="AK720" s="625"/>
      <c r="AL720" s="37"/>
      <c r="AM720" s="37"/>
      <c r="AN720" s="38"/>
      <c r="AO720" s="715"/>
      <c r="AP720" s="715"/>
      <c r="AQ720" s="715"/>
      <c r="AR720" s="715"/>
      <c r="AS720" s="715"/>
      <c r="AT720" s="715"/>
      <c r="AU720" s="715"/>
      <c r="AV720" s="715"/>
      <c r="AW720" s="715"/>
      <c r="AX720" s="715"/>
      <c r="AY720" s="715"/>
      <c r="AZ720" s="715"/>
      <c r="BA720" s="715"/>
      <c r="BB720" s="715"/>
      <c r="BC720" s="715"/>
      <c r="BD720" s="715"/>
      <c r="BE720" s="715"/>
      <c r="BF720" s="715"/>
      <c r="BG720" s="715"/>
      <c r="BH720" s="715"/>
      <c r="BI720" s="715"/>
      <c r="BJ720" s="715"/>
      <c r="BK720" s="715"/>
      <c r="BL720" s="716"/>
    </row>
    <row r="721" spans="1:66" ht="16.5" thickBot="1">
      <c r="A721" s="33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</row>
    <row r="722" spans="1:66" ht="17.25" thickBot="1">
      <c r="A722" s="32"/>
      <c r="B722" s="32"/>
      <c r="C722" s="58" t="s">
        <v>602</v>
      </c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100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39"/>
      <c r="AM722" s="130"/>
      <c r="AN722" s="130"/>
      <c r="AO722" s="710"/>
      <c r="AP722" s="710"/>
      <c r="AQ722" s="710"/>
      <c r="AR722" s="710"/>
      <c r="AS722" s="710"/>
      <c r="AT722" s="710"/>
      <c r="AU722" s="710"/>
      <c r="AV722" s="710"/>
      <c r="AW722" s="710"/>
      <c r="AX722" s="710"/>
      <c r="AY722" s="710"/>
      <c r="AZ722" s="711"/>
    </row>
    <row r="723" spans="1:66" ht="16.5" thickBot="1">
      <c r="A723" s="1"/>
      <c r="X723" s="3"/>
    </row>
    <row r="724" spans="1:66">
      <c r="A724" s="6"/>
      <c r="B724" s="7"/>
      <c r="C724" s="1210" t="s">
        <v>42</v>
      </c>
      <c r="D724" s="1211"/>
      <c r="E724" s="888"/>
      <c r="F724" s="1218" t="s">
        <v>853</v>
      </c>
      <c r="G724" s="1219"/>
      <c r="H724" s="888"/>
      <c r="I724" s="1218" t="s">
        <v>854</v>
      </c>
      <c r="J724" s="1219"/>
      <c r="K724" s="888"/>
      <c r="L724" s="1218" t="s">
        <v>855</v>
      </c>
      <c r="M724" s="1219"/>
      <c r="N724" s="888"/>
      <c r="O724" s="1218" t="s">
        <v>856</v>
      </c>
      <c r="P724" s="1219"/>
      <c r="Q724" s="888"/>
      <c r="R724" s="1218" t="s">
        <v>857</v>
      </c>
      <c r="S724" s="1219"/>
      <c r="T724" s="888"/>
      <c r="U724" s="1218" t="s">
        <v>858</v>
      </c>
      <c r="V724" s="1219"/>
      <c r="W724" s="888"/>
      <c r="X724" s="1218" t="s">
        <v>859</v>
      </c>
      <c r="Y724" s="1219"/>
      <c r="Z724" s="888"/>
      <c r="AA724" s="1218" t="s">
        <v>860</v>
      </c>
      <c r="AB724" s="1219"/>
      <c r="AC724" s="888"/>
      <c r="AD724" s="1218" t="s">
        <v>861</v>
      </c>
      <c r="AE724" s="1219"/>
      <c r="AF724" s="888"/>
      <c r="AG724" s="888"/>
      <c r="AH724" s="888"/>
      <c r="AI724" s="888"/>
      <c r="AJ724" s="888"/>
      <c r="AK724" s="888"/>
      <c r="AL724" s="889"/>
      <c r="AM724" s="890" t="s">
        <v>9</v>
      </c>
      <c r="AN724" s="891"/>
      <c r="AO724" s="892"/>
      <c r="AP724" s="892"/>
      <c r="AQ724" s="892"/>
      <c r="AR724" s="892"/>
      <c r="AS724" s="892"/>
      <c r="AT724" s="892"/>
      <c r="AU724" s="892"/>
      <c r="AV724" s="892"/>
      <c r="AW724" s="892"/>
      <c r="AX724" s="892"/>
      <c r="AY724" s="892"/>
      <c r="AZ724" s="892"/>
      <c r="BA724" s="1218" t="s">
        <v>859</v>
      </c>
      <c r="BB724" s="1219"/>
      <c r="BC724" s="888"/>
      <c r="BD724" s="1218" t="s">
        <v>860</v>
      </c>
      <c r="BE724" s="1219"/>
      <c r="BF724" s="888"/>
      <c r="BG724" s="1218" t="s">
        <v>861</v>
      </c>
      <c r="BH724" s="1219"/>
      <c r="BI724" s="131"/>
      <c r="BJ724" s="132"/>
      <c r="BK724" s="133" t="s">
        <v>9</v>
      </c>
      <c r="BL724" s="134"/>
      <c r="BM724" s="131"/>
      <c r="BN724" s="131"/>
    </row>
    <row r="725" spans="1:66" ht="133.5" thickBot="1">
      <c r="A725" s="348" t="s">
        <v>606</v>
      </c>
      <c r="B725" s="46"/>
      <c r="C725" s="54" t="s">
        <v>41</v>
      </c>
      <c r="D725" s="57" t="s">
        <v>32</v>
      </c>
      <c r="E725" s="50"/>
      <c r="F725" s="54" t="s">
        <v>15</v>
      </c>
      <c r="G725" s="57" t="s">
        <v>32</v>
      </c>
      <c r="H725" s="50"/>
      <c r="I725" s="54" t="s">
        <v>15</v>
      </c>
      <c r="J725" s="57" t="s">
        <v>32</v>
      </c>
      <c r="K725" s="50"/>
      <c r="L725" s="54" t="s">
        <v>15</v>
      </c>
      <c r="M725" s="57" t="s">
        <v>32</v>
      </c>
      <c r="N725" s="50"/>
      <c r="O725" s="54" t="s">
        <v>15</v>
      </c>
      <c r="P725" s="57" t="s">
        <v>32</v>
      </c>
      <c r="Q725" s="50"/>
      <c r="R725" s="54" t="s">
        <v>15</v>
      </c>
      <c r="S725" s="57" t="s">
        <v>32</v>
      </c>
      <c r="T725" s="50"/>
      <c r="U725" s="54" t="s">
        <v>15</v>
      </c>
      <c r="V725" s="57" t="s">
        <v>32</v>
      </c>
      <c r="W725" s="50"/>
      <c r="X725" s="54" t="s">
        <v>15</v>
      </c>
      <c r="Y725" s="57" t="s">
        <v>32</v>
      </c>
      <c r="Z725" s="466"/>
      <c r="AA725" s="54" t="s">
        <v>15</v>
      </c>
      <c r="AB725" s="57" t="s">
        <v>32</v>
      </c>
      <c r="AC725" s="50"/>
      <c r="AD725" s="54" t="s">
        <v>15</v>
      </c>
      <c r="AE725" s="57" t="s">
        <v>32</v>
      </c>
      <c r="AF725" s="50"/>
      <c r="AG725" s="50"/>
      <c r="AH725" s="50"/>
      <c r="AI725" s="50"/>
      <c r="AJ725" s="50"/>
      <c r="AK725" s="50"/>
      <c r="AL725" s="54" t="s">
        <v>15</v>
      </c>
      <c r="AM725" s="56" t="s">
        <v>32</v>
      </c>
      <c r="AN725" s="71" t="s">
        <v>9</v>
      </c>
      <c r="BA725" s="630" t="s">
        <v>15</v>
      </c>
      <c r="BB725" s="632" t="s">
        <v>32</v>
      </c>
      <c r="BC725" s="627"/>
      <c r="BD725" s="630" t="s">
        <v>15</v>
      </c>
      <c r="BE725" s="632" t="s">
        <v>32</v>
      </c>
      <c r="BF725" s="50"/>
      <c r="BG725" s="54" t="s">
        <v>15</v>
      </c>
      <c r="BH725" s="57" t="s">
        <v>32</v>
      </c>
      <c r="BI725" s="50"/>
      <c r="BJ725" s="54" t="s">
        <v>15</v>
      </c>
      <c r="BK725" s="56" t="s">
        <v>32</v>
      </c>
      <c r="BL725" s="71" t="s">
        <v>9</v>
      </c>
      <c r="BM725" s="50"/>
      <c r="BN725" s="50"/>
    </row>
    <row r="726" spans="1:66" ht="16.5" thickBot="1">
      <c r="A726" s="20"/>
      <c r="E726" s="4"/>
      <c r="H726" s="4"/>
      <c r="K726" s="4"/>
      <c r="N726" s="4"/>
      <c r="Q726" s="4"/>
      <c r="T726" s="4"/>
      <c r="W726" s="4"/>
      <c r="X726" s="3"/>
      <c r="AC726" s="4"/>
      <c r="AF726" s="4"/>
      <c r="AG726" s="4"/>
      <c r="AH726" s="4"/>
      <c r="AI726" s="4"/>
      <c r="AJ726" s="4"/>
      <c r="AK726" s="4"/>
      <c r="BC726" s="611"/>
      <c r="BF726" s="4"/>
      <c r="BI726" s="4"/>
      <c r="BM726" s="4"/>
      <c r="BN726" s="4"/>
    </row>
    <row r="727" spans="1:66">
      <c r="A727" s="1150" t="s">
        <v>379</v>
      </c>
      <c r="B727" s="84" t="s">
        <v>19</v>
      </c>
      <c r="C727" s="254">
        <v>0</v>
      </c>
      <c r="D727" s="255"/>
      <c r="E727" s="24"/>
      <c r="F727" s="254">
        <v>0</v>
      </c>
      <c r="G727" s="256"/>
      <c r="H727" s="24"/>
      <c r="I727" s="254">
        <v>0</v>
      </c>
      <c r="J727" s="256"/>
      <c r="K727" s="24"/>
      <c r="L727" s="254">
        <v>0</v>
      </c>
      <c r="M727" s="256"/>
      <c r="N727" s="24"/>
      <c r="O727" s="254">
        <v>4</v>
      </c>
      <c r="P727" s="256"/>
      <c r="Q727" s="24"/>
      <c r="R727" s="254">
        <v>3</v>
      </c>
      <c r="S727" s="256"/>
      <c r="T727" s="24"/>
      <c r="U727" s="254">
        <v>0</v>
      </c>
      <c r="V727" s="256"/>
      <c r="W727" s="24"/>
      <c r="X727" s="254">
        <v>0</v>
      </c>
      <c r="Y727" s="256"/>
      <c r="Z727" s="133"/>
      <c r="AA727" s="254">
        <v>0</v>
      </c>
      <c r="AB727" s="256"/>
      <c r="AC727" s="24"/>
      <c r="AD727" s="254">
        <v>0</v>
      </c>
      <c r="AE727" s="256"/>
      <c r="AF727" s="24"/>
      <c r="AG727" s="24"/>
      <c r="AH727" s="24"/>
      <c r="AI727" s="24"/>
      <c r="AJ727" s="24"/>
      <c r="AK727" s="24"/>
      <c r="AL727" s="254">
        <f>SUM(C727,F727,I727,L727,O727,R727,U727,X727,AA727,AD727)</f>
        <v>7</v>
      </c>
      <c r="AM727" s="255">
        <f>SUM(D727,G727,J727,M727,P727,S727,V727,Y727,AB727,AE727)</f>
        <v>0</v>
      </c>
      <c r="AN727" s="256">
        <f>SUM(AL727:AM727)</f>
        <v>7</v>
      </c>
      <c r="BA727" s="254">
        <v>0</v>
      </c>
      <c r="BB727" s="256"/>
      <c r="BC727" s="618"/>
      <c r="BD727" s="254">
        <v>0</v>
      </c>
      <c r="BE727" s="256"/>
      <c r="BF727" s="24"/>
      <c r="BG727" s="254">
        <v>0</v>
      </c>
      <c r="BH727" s="256"/>
      <c r="BI727" s="24"/>
      <c r="BJ727" s="254">
        <f t="shared" ref="BJ727:BK729" si="469">SUM(AF727,AI727,AL727,AO727,AR727,AU727,AX727,BA727,BD727,BG727)</f>
        <v>7</v>
      </c>
      <c r="BK727" s="255">
        <f t="shared" si="469"/>
        <v>0</v>
      </c>
      <c r="BL727" s="256">
        <f>SUM(BJ727:BK727)</f>
        <v>7</v>
      </c>
      <c r="BM727" s="24"/>
      <c r="BN727" s="24"/>
    </row>
    <row r="728" spans="1:66">
      <c r="A728" s="1151"/>
      <c r="B728" s="85" t="s">
        <v>21</v>
      </c>
      <c r="C728" s="257">
        <v>0</v>
      </c>
      <c r="D728" s="15"/>
      <c r="E728" s="24"/>
      <c r="F728" s="257">
        <v>0</v>
      </c>
      <c r="G728" s="258"/>
      <c r="H728" s="24"/>
      <c r="I728" s="257">
        <v>0</v>
      </c>
      <c r="J728" s="258"/>
      <c r="K728" s="24"/>
      <c r="L728" s="257">
        <v>0</v>
      </c>
      <c r="M728" s="258"/>
      <c r="N728" s="24"/>
      <c r="O728" s="257">
        <v>3</v>
      </c>
      <c r="P728" s="258"/>
      <c r="Q728" s="24"/>
      <c r="R728" s="257">
        <v>3</v>
      </c>
      <c r="S728" s="258"/>
      <c r="T728" s="24"/>
      <c r="U728" s="257">
        <v>0</v>
      </c>
      <c r="V728" s="258"/>
      <c r="W728" s="24"/>
      <c r="X728" s="257">
        <v>0</v>
      </c>
      <c r="Y728" s="258"/>
      <c r="Z728" s="395"/>
      <c r="AA728" s="257">
        <v>0</v>
      </c>
      <c r="AB728" s="258"/>
      <c r="AC728" s="24"/>
      <c r="AD728" s="257">
        <v>0</v>
      </c>
      <c r="AE728" s="258"/>
      <c r="AF728" s="24"/>
      <c r="AG728" s="24"/>
      <c r="AH728" s="24"/>
      <c r="AI728" s="24"/>
      <c r="AJ728" s="24"/>
      <c r="AK728" s="24"/>
      <c r="AL728" s="257">
        <f t="shared" ref="AL728:AM729" si="470">SUM(C728,F728,I728,L728,O728,R728,U728,X728,AA728,AD728)</f>
        <v>6</v>
      </c>
      <c r="AM728" s="15">
        <f t="shared" si="470"/>
        <v>0</v>
      </c>
      <c r="AN728" s="258">
        <f t="shared" ref="AN728:AN729" si="471">SUM(AL728:AM728)</f>
        <v>6</v>
      </c>
      <c r="BA728" s="257">
        <v>0</v>
      </c>
      <c r="BB728" s="258"/>
      <c r="BC728" s="618"/>
      <c r="BD728" s="257">
        <v>0</v>
      </c>
      <c r="BE728" s="258"/>
      <c r="BF728" s="24"/>
      <c r="BG728" s="257">
        <v>0</v>
      </c>
      <c r="BH728" s="258"/>
      <c r="BI728" s="24"/>
      <c r="BJ728" s="257">
        <f t="shared" si="469"/>
        <v>6</v>
      </c>
      <c r="BK728" s="15">
        <f t="shared" si="469"/>
        <v>0</v>
      </c>
      <c r="BL728" s="258">
        <f t="shared" ref="BL728:BL729" si="472">SUM(BJ728:BK728)</f>
        <v>6</v>
      </c>
      <c r="BM728" s="24"/>
      <c r="BN728" s="24"/>
    </row>
    <row r="729" spans="1:66" ht="16.5" thickBot="1">
      <c r="A729" s="1152"/>
      <c r="B729" s="86" t="s">
        <v>22</v>
      </c>
      <c r="C729" s="259">
        <v>0</v>
      </c>
      <c r="D729" s="260"/>
      <c r="E729" s="24"/>
      <c r="F729" s="259">
        <v>0</v>
      </c>
      <c r="G729" s="261"/>
      <c r="H729" s="24"/>
      <c r="I729" s="259">
        <v>0</v>
      </c>
      <c r="J729" s="261"/>
      <c r="K729" s="24"/>
      <c r="L729" s="259">
        <v>0</v>
      </c>
      <c r="M729" s="261"/>
      <c r="N729" s="24"/>
      <c r="O729" s="259">
        <v>0</v>
      </c>
      <c r="P729" s="261"/>
      <c r="Q729" s="24"/>
      <c r="R729" s="259">
        <v>0</v>
      </c>
      <c r="S729" s="261"/>
      <c r="T729" s="24"/>
      <c r="U729" s="259">
        <v>0</v>
      </c>
      <c r="V729" s="261"/>
      <c r="W729" s="24"/>
      <c r="X729" s="259">
        <v>0</v>
      </c>
      <c r="Y729" s="261"/>
      <c r="Z729" s="396"/>
      <c r="AA729" s="259">
        <v>0</v>
      </c>
      <c r="AB729" s="261"/>
      <c r="AC729" s="24"/>
      <c r="AD729" s="259">
        <v>0</v>
      </c>
      <c r="AE729" s="261"/>
      <c r="AF729" s="24"/>
      <c r="AG729" s="24"/>
      <c r="AH729" s="24"/>
      <c r="AI729" s="24"/>
      <c r="AJ729" s="24"/>
      <c r="AK729" s="24"/>
      <c r="AL729" s="259">
        <f t="shared" si="470"/>
        <v>0</v>
      </c>
      <c r="AM729" s="260">
        <f t="shared" si="470"/>
        <v>0</v>
      </c>
      <c r="AN729" s="261">
        <f t="shared" si="471"/>
        <v>0</v>
      </c>
      <c r="BA729" s="259">
        <v>0</v>
      </c>
      <c r="BB729" s="261"/>
      <c r="BC729" s="618"/>
      <c r="BD729" s="259">
        <v>0</v>
      </c>
      <c r="BE729" s="261"/>
      <c r="BF729" s="24"/>
      <c r="BG729" s="259">
        <v>0</v>
      </c>
      <c r="BH729" s="261"/>
      <c r="BI729" s="24"/>
      <c r="BJ729" s="259">
        <f t="shared" si="469"/>
        <v>0</v>
      </c>
      <c r="BK729" s="260">
        <f t="shared" si="469"/>
        <v>0</v>
      </c>
      <c r="BL729" s="261">
        <f t="shared" si="472"/>
        <v>0</v>
      </c>
      <c r="BM729" s="24"/>
      <c r="BN729" s="24"/>
    </row>
    <row r="730" spans="1:66" ht="16.5" thickBot="1">
      <c r="A730" s="349"/>
      <c r="C730" s="2"/>
      <c r="D730" s="2"/>
      <c r="E730" s="24"/>
      <c r="F730" s="2"/>
      <c r="G730" s="2"/>
      <c r="H730" s="24"/>
      <c r="I730" s="2"/>
      <c r="J730" s="2"/>
      <c r="K730" s="24"/>
      <c r="L730" s="2"/>
      <c r="M730" s="2"/>
      <c r="N730" s="24"/>
      <c r="O730" s="2"/>
      <c r="P730" s="2"/>
      <c r="Q730" s="24"/>
      <c r="R730" s="2"/>
      <c r="S730" s="2"/>
      <c r="T730" s="24"/>
      <c r="U730" s="2"/>
      <c r="V730" s="2"/>
      <c r="W730" s="24"/>
      <c r="Y730" s="2"/>
      <c r="Z730" s="2"/>
      <c r="AA730" s="2"/>
      <c r="AB730" s="2"/>
      <c r="AC730" s="24"/>
      <c r="AD730" s="2"/>
      <c r="AE730" s="2"/>
      <c r="AF730" s="24"/>
      <c r="AG730" s="24"/>
      <c r="AH730" s="24"/>
      <c r="AI730" s="24"/>
      <c r="AJ730" s="24"/>
      <c r="AK730" s="24"/>
      <c r="AL730" s="2"/>
      <c r="AM730" s="467"/>
      <c r="AN730" s="2"/>
      <c r="BA730" s="2"/>
      <c r="BB730" s="2"/>
      <c r="BC730" s="618"/>
      <c r="BD730" s="2"/>
      <c r="BE730" s="2"/>
      <c r="BF730" s="24"/>
      <c r="BG730" s="2"/>
      <c r="BH730" s="2"/>
      <c r="BI730" s="24"/>
      <c r="BJ730" s="2"/>
      <c r="BK730" s="721"/>
      <c r="BL730" s="721"/>
      <c r="BM730" s="24"/>
      <c r="BN730" s="24"/>
    </row>
    <row r="731" spans="1:66">
      <c r="A731" s="1150" t="s">
        <v>625</v>
      </c>
      <c r="B731" s="84" t="s">
        <v>19</v>
      </c>
      <c r="C731" s="254">
        <v>0</v>
      </c>
      <c r="D731" s="255"/>
      <c r="E731" s="24"/>
      <c r="F731" s="254">
        <v>0</v>
      </c>
      <c r="G731" s="256"/>
      <c r="H731" s="24"/>
      <c r="I731" s="254">
        <v>5</v>
      </c>
      <c r="J731" s="256"/>
      <c r="K731" s="24"/>
      <c r="L731" s="254">
        <v>7</v>
      </c>
      <c r="M731" s="256"/>
      <c r="N731" s="24"/>
      <c r="O731" s="254">
        <v>0</v>
      </c>
      <c r="P731" s="256"/>
      <c r="Q731" s="24"/>
      <c r="R731" s="254">
        <v>0</v>
      </c>
      <c r="S731" s="256"/>
      <c r="T731" s="24"/>
      <c r="U731" s="254">
        <v>0</v>
      </c>
      <c r="V731" s="256"/>
      <c r="W731" s="24"/>
      <c r="X731" s="254">
        <v>0</v>
      </c>
      <c r="Y731" s="256"/>
      <c r="Z731" s="133"/>
      <c r="AA731" s="254">
        <v>0</v>
      </c>
      <c r="AB731" s="256"/>
      <c r="AC731" s="24"/>
      <c r="AD731" s="254">
        <v>0</v>
      </c>
      <c r="AE731" s="256"/>
      <c r="AF731" s="24"/>
      <c r="AG731" s="24"/>
      <c r="AH731" s="24"/>
      <c r="AI731" s="24"/>
      <c r="AJ731" s="24"/>
      <c r="AK731" s="24"/>
      <c r="AL731" s="254">
        <f>SUM(C731,F731,I731,L731,O731,R731,U731,X731,AA731,AD731)</f>
        <v>12</v>
      </c>
      <c r="AM731" s="255">
        <f t="shared" ref="AM731:AM737" si="473">SUM(D731,G731,J731,M731,P731,S731,V731,Y731,AB731,AE731)</f>
        <v>0</v>
      </c>
      <c r="AN731" s="256">
        <f t="shared" ref="AN731:AN733" si="474">SUM(AL731:AM731)</f>
        <v>12</v>
      </c>
      <c r="BA731" s="254">
        <v>0</v>
      </c>
      <c r="BB731" s="256"/>
      <c r="BC731" s="618"/>
      <c r="BD731" s="254">
        <v>0</v>
      </c>
      <c r="BE731" s="256"/>
      <c r="BF731" s="24"/>
      <c r="BG731" s="254">
        <v>0</v>
      </c>
      <c r="BH731" s="256"/>
      <c r="BI731" s="24"/>
      <c r="BJ731" s="254">
        <f t="shared" ref="BJ731:BK733" si="475">SUM(AF731,AI731,AL731,AO731,AR731,AU731,AX731,BA731,BD731,BG731)</f>
        <v>12</v>
      </c>
      <c r="BK731" s="255">
        <f t="shared" si="475"/>
        <v>0</v>
      </c>
      <c r="BL731" s="256">
        <f t="shared" ref="BL731:BL733" si="476">SUM(BJ731:BK731)</f>
        <v>12</v>
      </c>
      <c r="BM731" s="24"/>
      <c r="BN731" s="24"/>
    </row>
    <row r="732" spans="1:66">
      <c r="A732" s="1151"/>
      <c r="B732" s="85" t="s">
        <v>21</v>
      </c>
      <c r="C732" s="257">
        <v>0</v>
      </c>
      <c r="D732" s="15"/>
      <c r="E732" s="24"/>
      <c r="F732" s="257">
        <v>0</v>
      </c>
      <c r="G732" s="258"/>
      <c r="H732" s="24"/>
      <c r="I732" s="257">
        <v>5</v>
      </c>
      <c r="J732" s="258"/>
      <c r="K732" s="24"/>
      <c r="L732" s="257">
        <v>7</v>
      </c>
      <c r="M732" s="258"/>
      <c r="N732" s="24"/>
      <c r="O732" s="257">
        <v>0</v>
      </c>
      <c r="P732" s="258"/>
      <c r="Q732" s="24"/>
      <c r="R732" s="257">
        <v>0</v>
      </c>
      <c r="S732" s="258"/>
      <c r="T732" s="24"/>
      <c r="U732" s="257">
        <v>0</v>
      </c>
      <c r="V732" s="258"/>
      <c r="W732" s="24"/>
      <c r="X732" s="257">
        <v>0</v>
      </c>
      <c r="Y732" s="258"/>
      <c r="Z732" s="395"/>
      <c r="AA732" s="257">
        <v>0</v>
      </c>
      <c r="AB732" s="258"/>
      <c r="AC732" s="24"/>
      <c r="AD732" s="257">
        <v>0</v>
      </c>
      <c r="AE732" s="258"/>
      <c r="AF732" s="24"/>
      <c r="AG732" s="24"/>
      <c r="AH732" s="24"/>
      <c r="AI732" s="24"/>
      <c r="AJ732" s="24"/>
      <c r="AK732" s="24"/>
      <c r="AL732" s="257">
        <f t="shared" ref="AL732:AL733" si="477">SUM(C732,F732,I732,L732,O732,R732,U732,X732,AA732,AD732)</f>
        <v>12</v>
      </c>
      <c r="AM732" s="15">
        <f t="shared" si="473"/>
        <v>0</v>
      </c>
      <c r="AN732" s="258">
        <f t="shared" si="474"/>
        <v>12</v>
      </c>
      <c r="BA732" s="257">
        <v>0</v>
      </c>
      <c r="BB732" s="258"/>
      <c r="BC732" s="618"/>
      <c r="BD732" s="257">
        <v>0</v>
      </c>
      <c r="BE732" s="258"/>
      <c r="BF732" s="24"/>
      <c r="BG732" s="257">
        <v>0</v>
      </c>
      <c r="BH732" s="258"/>
      <c r="BI732" s="24"/>
      <c r="BJ732" s="257">
        <f t="shared" si="475"/>
        <v>12</v>
      </c>
      <c r="BK732" s="15">
        <f t="shared" si="475"/>
        <v>0</v>
      </c>
      <c r="BL732" s="258">
        <f t="shared" si="476"/>
        <v>12</v>
      </c>
      <c r="BM732" s="24"/>
      <c r="BN732" s="24"/>
    </row>
    <row r="733" spans="1:66" ht="16.5" thickBot="1">
      <c r="A733" s="1152"/>
      <c r="B733" s="86" t="s">
        <v>22</v>
      </c>
      <c r="C733" s="259">
        <v>0</v>
      </c>
      <c r="D733" s="260"/>
      <c r="E733" s="24"/>
      <c r="F733" s="259">
        <v>0</v>
      </c>
      <c r="G733" s="261"/>
      <c r="H733" s="24"/>
      <c r="I733" s="259">
        <v>0</v>
      </c>
      <c r="J733" s="261"/>
      <c r="K733" s="24"/>
      <c r="L733" s="259">
        <v>0</v>
      </c>
      <c r="M733" s="261"/>
      <c r="N733" s="24"/>
      <c r="O733" s="259">
        <v>0</v>
      </c>
      <c r="P733" s="261"/>
      <c r="Q733" s="24"/>
      <c r="R733" s="259">
        <v>0</v>
      </c>
      <c r="S733" s="261"/>
      <c r="T733" s="24"/>
      <c r="U733" s="259">
        <v>0</v>
      </c>
      <c r="V733" s="261"/>
      <c r="W733" s="24"/>
      <c r="X733" s="259">
        <v>0</v>
      </c>
      <c r="Y733" s="261"/>
      <c r="Z733" s="396"/>
      <c r="AA733" s="259">
        <v>0</v>
      </c>
      <c r="AB733" s="261"/>
      <c r="AC733" s="24"/>
      <c r="AD733" s="259">
        <v>0</v>
      </c>
      <c r="AE733" s="261"/>
      <c r="AF733" s="24"/>
      <c r="AG733" s="24"/>
      <c r="AH733" s="24"/>
      <c r="AI733" s="24"/>
      <c r="AJ733" s="24"/>
      <c r="AK733" s="24"/>
      <c r="AL733" s="259">
        <f t="shared" si="477"/>
        <v>0</v>
      </c>
      <c r="AM733" s="260">
        <f t="shared" si="473"/>
        <v>0</v>
      </c>
      <c r="AN733" s="261">
        <f t="shared" si="474"/>
        <v>0</v>
      </c>
      <c r="BA733" s="259">
        <v>0</v>
      </c>
      <c r="BB733" s="261"/>
      <c r="BC733" s="618"/>
      <c r="BD733" s="259">
        <v>0</v>
      </c>
      <c r="BE733" s="261"/>
      <c r="BF733" s="24"/>
      <c r="BG733" s="259">
        <v>0</v>
      </c>
      <c r="BH733" s="261"/>
      <c r="BI733" s="24"/>
      <c r="BJ733" s="259">
        <f t="shared" si="475"/>
        <v>0</v>
      </c>
      <c r="BK733" s="260">
        <f t="shared" si="475"/>
        <v>0</v>
      </c>
      <c r="BL733" s="261">
        <f t="shared" si="476"/>
        <v>0</v>
      </c>
      <c r="BM733" s="24"/>
      <c r="BN733" s="24"/>
    </row>
    <row r="734" spans="1:66" ht="16.5" thickBot="1">
      <c r="A734" s="349"/>
      <c r="C734" s="2"/>
      <c r="D734" s="2"/>
      <c r="E734" s="24"/>
      <c r="F734" s="2"/>
      <c r="G734" s="2"/>
      <c r="H734" s="24"/>
      <c r="I734" s="2"/>
      <c r="J734" s="2"/>
      <c r="K734" s="24"/>
      <c r="L734" s="2"/>
      <c r="M734" s="2"/>
      <c r="N734" s="24"/>
      <c r="O734" s="2"/>
      <c r="P734" s="2"/>
      <c r="Q734" s="24"/>
      <c r="R734" s="2"/>
      <c r="S734" s="2"/>
      <c r="T734" s="24"/>
      <c r="U734" s="2"/>
      <c r="V734" s="2"/>
      <c r="W734" s="24"/>
      <c r="Y734" s="2"/>
      <c r="Z734" s="2"/>
      <c r="AA734" s="2"/>
      <c r="AB734" s="2"/>
      <c r="AC734" s="24"/>
      <c r="AD734" s="2"/>
      <c r="AE734" s="2"/>
      <c r="AF734" s="24"/>
      <c r="AG734" s="24"/>
      <c r="AH734" s="24"/>
      <c r="AI734" s="24"/>
      <c r="AJ734" s="24"/>
      <c r="AK734" s="24"/>
      <c r="AL734" s="2"/>
      <c r="AM734" s="467"/>
      <c r="AN734" s="2"/>
      <c r="BA734" s="2"/>
      <c r="BB734" s="2"/>
      <c r="BC734" s="618"/>
      <c r="BD734" s="2"/>
      <c r="BE734" s="2"/>
      <c r="BF734" s="24"/>
      <c r="BG734" s="2"/>
      <c r="BH734" s="2"/>
      <c r="BI734" s="24"/>
      <c r="BJ734" s="2"/>
      <c r="BK734" s="721"/>
      <c r="BL734" s="721"/>
      <c r="BM734" s="24"/>
      <c r="BN734" s="24"/>
    </row>
    <row r="735" spans="1:66">
      <c r="A735" s="1150" t="s">
        <v>626</v>
      </c>
      <c r="B735" s="84" t="s">
        <v>19</v>
      </c>
      <c r="C735" s="254">
        <v>0</v>
      </c>
      <c r="D735" s="255"/>
      <c r="E735" s="24"/>
      <c r="F735" s="254">
        <v>13</v>
      </c>
      <c r="G735" s="256"/>
      <c r="H735" s="24"/>
      <c r="I735" s="254">
        <v>0</v>
      </c>
      <c r="J735" s="256"/>
      <c r="K735" s="24"/>
      <c r="L735" s="254">
        <v>0</v>
      </c>
      <c r="M735" s="256"/>
      <c r="N735" s="24"/>
      <c r="O735" s="254">
        <v>0</v>
      </c>
      <c r="P735" s="256"/>
      <c r="Q735" s="24"/>
      <c r="R735" s="254">
        <v>0</v>
      </c>
      <c r="S735" s="256"/>
      <c r="T735" s="24"/>
      <c r="U735" s="254">
        <v>0</v>
      </c>
      <c r="V735" s="256"/>
      <c r="W735" s="24"/>
      <c r="X735" s="254">
        <v>0</v>
      </c>
      <c r="Y735" s="256"/>
      <c r="Z735" s="133"/>
      <c r="AA735" s="254">
        <v>0</v>
      </c>
      <c r="AB735" s="256"/>
      <c r="AC735" s="24"/>
      <c r="AD735" s="254">
        <v>0</v>
      </c>
      <c r="AE735" s="256"/>
      <c r="AF735" s="24"/>
      <c r="AG735" s="24"/>
      <c r="AH735" s="24"/>
      <c r="AI735" s="24"/>
      <c r="AJ735" s="24"/>
      <c r="AK735" s="24"/>
      <c r="AL735" s="254">
        <f>SUM(C735,F735,I735,L735,O735,R735,U735,X735,AA735,AD735)</f>
        <v>13</v>
      </c>
      <c r="AM735" s="255">
        <f t="shared" si="473"/>
        <v>0</v>
      </c>
      <c r="AN735" s="256">
        <f t="shared" ref="AN735:AN737" si="478">SUM(AL735:AM735)</f>
        <v>13</v>
      </c>
      <c r="BA735" s="254">
        <v>0</v>
      </c>
      <c r="BB735" s="256"/>
      <c r="BC735" s="618"/>
      <c r="BD735" s="254">
        <v>0</v>
      </c>
      <c r="BE735" s="256"/>
      <c r="BF735" s="24"/>
      <c r="BG735" s="254">
        <v>0</v>
      </c>
      <c r="BH735" s="256"/>
      <c r="BI735" s="24"/>
      <c r="BJ735" s="254">
        <f t="shared" ref="BJ735:BK737" si="479">SUM(AF735,AI735,AL735,AO735,AR735,AU735,AX735,BA735,BD735,BG735)</f>
        <v>13</v>
      </c>
      <c r="BK735" s="255">
        <f t="shared" si="479"/>
        <v>0</v>
      </c>
      <c r="BL735" s="256">
        <f t="shared" ref="BL735:BL737" si="480">SUM(BJ735:BK735)</f>
        <v>13</v>
      </c>
      <c r="BM735" s="24"/>
      <c r="BN735" s="24"/>
    </row>
    <row r="736" spans="1:66">
      <c r="A736" s="1151"/>
      <c r="B736" s="85" t="s">
        <v>21</v>
      </c>
      <c r="C736" s="257">
        <v>0</v>
      </c>
      <c r="D736" s="15"/>
      <c r="E736" s="24"/>
      <c r="F736" s="257">
        <v>11</v>
      </c>
      <c r="G736" s="258"/>
      <c r="H736" s="24"/>
      <c r="I736" s="257">
        <v>0</v>
      </c>
      <c r="J736" s="258"/>
      <c r="K736" s="24"/>
      <c r="L736" s="257">
        <v>0</v>
      </c>
      <c r="M736" s="258"/>
      <c r="N736" s="24"/>
      <c r="O736" s="257">
        <v>0</v>
      </c>
      <c r="P736" s="258"/>
      <c r="Q736" s="24"/>
      <c r="R736" s="257">
        <v>0</v>
      </c>
      <c r="S736" s="258"/>
      <c r="T736" s="24"/>
      <c r="U736" s="257">
        <v>0</v>
      </c>
      <c r="V736" s="258"/>
      <c r="W736" s="24"/>
      <c r="X736" s="257">
        <v>0</v>
      </c>
      <c r="Y736" s="258"/>
      <c r="Z736" s="395"/>
      <c r="AA736" s="257">
        <v>0</v>
      </c>
      <c r="AB736" s="258"/>
      <c r="AC736" s="24"/>
      <c r="AD736" s="257">
        <v>0</v>
      </c>
      <c r="AE736" s="258"/>
      <c r="AF736" s="24"/>
      <c r="AG736" s="24"/>
      <c r="AH736" s="24"/>
      <c r="AI736" s="24"/>
      <c r="AJ736" s="24"/>
      <c r="AK736" s="24"/>
      <c r="AL736" s="257">
        <f t="shared" ref="AL736:AL737" si="481">SUM(C736,F736,I736,L736,O736,R736,U736,X736,AA736,AD736)</f>
        <v>11</v>
      </c>
      <c r="AM736" s="15">
        <f t="shared" si="473"/>
        <v>0</v>
      </c>
      <c r="AN736" s="258">
        <f t="shared" si="478"/>
        <v>11</v>
      </c>
      <c r="BA736" s="257">
        <v>0</v>
      </c>
      <c r="BB736" s="258"/>
      <c r="BC736" s="618"/>
      <c r="BD736" s="257">
        <v>0</v>
      </c>
      <c r="BE736" s="258"/>
      <c r="BF736" s="24"/>
      <c r="BG736" s="257">
        <v>0</v>
      </c>
      <c r="BH736" s="258"/>
      <c r="BI736" s="24"/>
      <c r="BJ736" s="257">
        <f t="shared" si="479"/>
        <v>11</v>
      </c>
      <c r="BK736" s="15">
        <f t="shared" si="479"/>
        <v>0</v>
      </c>
      <c r="BL736" s="258">
        <f t="shared" si="480"/>
        <v>11</v>
      </c>
      <c r="BM736" s="24"/>
      <c r="BN736" s="24"/>
    </row>
    <row r="737" spans="1:66" ht="16.5" thickBot="1">
      <c r="A737" s="1152"/>
      <c r="B737" s="86" t="s">
        <v>22</v>
      </c>
      <c r="C737" s="259">
        <v>0</v>
      </c>
      <c r="D737" s="260"/>
      <c r="E737" s="24"/>
      <c r="F737" s="259">
        <v>0</v>
      </c>
      <c r="G737" s="261"/>
      <c r="H737" s="24"/>
      <c r="I737" s="259">
        <v>0</v>
      </c>
      <c r="J737" s="261"/>
      <c r="K737" s="24"/>
      <c r="L737" s="259">
        <v>0</v>
      </c>
      <c r="M737" s="261"/>
      <c r="N737" s="24"/>
      <c r="O737" s="259">
        <v>0</v>
      </c>
      <c r="P737" s="261"/>
      <c r="Q737" s="24"/>
      <c r="R737" s="259">
        <v>0</v>
      </c>
      <c r="S737" s="261"/>
      <c r="T737" s="24"/>
      <c r="U737" s="259">
        <v>0</v>
      </c>
      <c r="V737" s="261"/>
      <c r="W737" s="24"/>
      <c r="X737" s="259">
        <v>0</v>
      </c>
      <c r="Y737" s="261"/>
      <c r="Z737" s="396"/>
      <c r="AA737" s="259">
        <v>0</v>
      </c>
      <c r="AB737" s="261"/>
      <c r="AC737" s="24"/>
      <c r="AD737" s="259">
        <v>0</v>
      </c>
      <c r="AE737" s="261"/>
      <c r="AF737" s="24"/>
      <c r="AG737" s="24"/>
      <c r="AH737" s="24"/>
      <c r="AI737" s="24"/>
      <c r="AJ737" s="24"/>
      <c r="AK737" s="24"/>
      <c r="AL737" s="259">
        <f t="shared" si="481"/>
        <v>0</v>
      </c>
      <c r="AM737" s="260">
        <f t="shared" si="473"/>
        <v>0</v>
      </c>
      <c r="AN737" s="261">
        <f t="shared" si="478"/>
        <v>0</v>
      </c>
      <c r="BA737" s="259">
        <v>0</v>
      </c>
      <c r="BB737" s="261"/>
      <c r="BC737" s="618"/>
      <c r="BD737" s="259">
        <v>0</v>
      </c>
      <c r="BE737" s="261"/>
      <c r="BF737" s="24"/>
      <c r="BG737" s="259">
        <v>0</v>
      </c>
      <c r="BH737" s="261"/>
      <c r="BI737" s="24"/>
      <c r="BJ737" s="259">
        <f t="shared" si="479"/>
        <v>0</v>
      </c>
      <c r="BK737" s="260">
        <f t="shared" si="479"/>
        <v>0</v>
      </c>
      <c r="BL737" s="261">
        <f t="shared" si="480"/>
        <v>0</v>
      </c>
      <c r="BM737" s="24"/>
      <c r="BN737" s="24"/>
    </row>
    <row r="738" spans="1:66" ht="16.5" thickBot="1">
      <c r="A738" s="349"/>
      <c r="C738" s="2"/>
      <c r="D738" s="2"/>
      <c r="E738" s="24"/>
      <c r="F738" s="2"/>
      <c r="G738" s="2"/>
      <c r="H738" s="24"/>
      <c r="I738" s="2"/>
      <c r="J738" s="2"/>
      <c r="K738" s="24"/>
      <c r="L738" s="2"/>
      <c r="M738" s="2"/>
      <c r="N738" s="24"/>
      <c r="O738" s="2"/>
      <c r="P738" s="2"/>
      <c r="Q738" s="24"/>
      <c r="R738" s="2"/>
      <c r="S738" s="2"/>
      <c r="T738" s="24"/>
      <c r="U738" s="2"/>
      <c r="V738" s="2"/>
      <c r="W738" s="24"/>
      <c r="Y738" s="2"/>
      <c r="Z738" s="2"/>
      <c r="AA738" s="2"/>
      <c r="AB738" s="2"/>
      <c r="AC738" s="24"/>
      <c r="AD738" s="2"/>
      <c r="AE738" s="2"/>
      <c r="AF738" s="24"/>
      <c r="AG738" s="24"/>
      <c r="AH738" s="24"/>
      <c r="AI738" s="24"/>
      <c r="AJ738" s="24"/>
      <c r="AK738" s="24"/>
      <c r="AL738" s="2"/>
      <c r="AM738" s="467"/>
      <c r="AN738" s="2"/>
      <c r="BA738" s="2"/>
      <c r="BB738" s="2"/>
      <c r="BC738" s="618"/>
      <c r="BD738" s="2"/>
      <c r="BE738" s="2"/>
      <c r="BF738" s="24"/>
      <c r="BG738" s="2"/>
      <c r="BH738" s="2"/>
      <c r="BI738" s="24"/>
      <c r="BJ738" s="2"/>
      <c r="BK738" s="721"/>
      <c r="BL738" s="721"/>
      <c r="BM738" s="24"/>
      <c r="BN738" s="24"/>
    </row>
    <row r="739" spans="1:66">
      <c r="A739" s="1150" t="s">
        <v>378</v>
      </c>
      <c r="B739" s="84" t="s">
        <v>19</v>
      </c>
      <c r="C739" s="254">
        <v>0</v>
      </c>
      <c r="D739" s="255"/>
      <c r="E739" s="24"/>
      <c r="F739" s="254">
        <v>0</v>
      </c>
      <c r="G739" s="256"/>
      <c r="H739" s="24"/>
      <c r="I739" s="254">
        <v>0</v>
      </c>
      <c r="J739" s="256"/>
      <c r="K739" s="24"/>
      <c r="L739" s="254">
        <v>0</v>
      </c>
      <c r="M739" s="256"/>
      <c r="N739" s="24"/>
      <c r="O739" s="254">
        <v>0</v>
      </c>
      <c r="P739" s="256"/>
      <c r="Q739" s="24"/>
      <c r="R739" s="254">
        <v>0</v>
      </c>
      <c r="S739" s="256"/>
      <c r="T739" s="24"/>
      <c r="U739" s="254">
        <v>3</v>
      </c>
      <c r="V739" s="256"/>
      <c r="W739" s="24"/>
      <c r="X739" s="254">
        <v>1</v>
      </c>
      <c r="Y739" s="256"/>
      <c r="Z739" s="133"/>
      <c r="AA739" s="254">
        <v>1</v>
      </c>
      <c r="AB739" s="256"/>
      <c r="AC739" s="24"/>
      <c r="AD739" s="254">
        <v>0</v>
      </c>
      <c r="AE739" s="256"/>
      <c r="AF739" s="24"/>
      <c r="AG739" s="24"/>
      <c r="AH739" s="24"/>
      <c r="AI739" s="24"/>
      <c r="AJ739" s="24"/>
      <c r="AK739" s="24"/>
      <c r="AL739" s="254">
        <f>SUM(C739,F739,I739,L739,O739,R739,U739,X739,AA739,AD739)</f>
        <v>5</v>
      </c>
      <c r="AM739" s="255">
        <f t="shared" ref="AM739:AM741" si="482">SUM(D739,G739,J739,M739,P739,S739,V739,Y739,AB739,AE739)</f>
        <v>0</v>
      </c>
      <c r="AN739" s="256">
        <f t="shared" ref="AN739:AN741" si="483">SUM(AL739:AM739)</f>
        <v>5</v>
      </c>
      <c r="BA739" s="254">
        <v>1</v>
      </c>
      <c r="BB739" s="256"/>
      <c r="BC739" s="618"/>
      <c r="BD739" s="254">
        <v>1</v>
      </c>
      <c r="BE739" s="256"/>
      <c r="BF739" s="24"/>
      <c r="BG739" s="254">
        <v>0</v>
      </c>
      <c r="BH739" s="256"/>
      <c r="BI739" s="24"/>
      <c r="BJ739" s="254">
        <f t="shared" ref="BJ739:BK741" si="484">SUM(AF739,AI739,AL739,AO739,AR739,AU739,AX739,BA739,BD739,BG739)</f>
        <v>7</v>
      </c>
      <c r="BK739" s="255">
        <f t="shared" si="484"/>
        <v>0</v>
      </c>
      <c r="BL739" s="256">
        <f t="shared" ref="BL739:BL741" si="485">SUM(BJ739:BK739)</f>
        <v>7</v>
      </c>
      <c r="BM739" s="24"/>
      <c r="BN739" s="24"/>
    </row>
    <row r="740" spans="1:66">
      <c r="A740" s="1151"/>
      <c r="B740" s="85" t="s">
        <v>21</v>
      </c>
      <c r="C740" s="257">
        <v>0</v>
      </c>
      <c r="D740" s="15"/>
      <c r="E740" s="24"/>
      <c r="F740" s="257">
        <v>0</v>
      </c>
      <c r="G740" s="258"/>
      <c r="H740" s="24"/>
      <c r="I740" s="257">
        <v>0</v>
      </c>
      <c r="J740" s="258"/>
      <c r="K740" s="24"/>
      <c r="L740" s="257">
        <v>0</v>
      </c>
      <c r="M740" s="258"/>
      <c r="N740" s="24"/>
      <c r="O740" s="257">
        <v>0</v>
      </c>
      <c r="P740" s="258"/>
      <c r="Q740" s="24"/>
      <c r="R740" s="257">
        <v>0</v>
      </c>
      <c r="S740" s="258"/>
      <c r="T740" s="24"/>
      <c r="U740" s="257">
        <v>3</v>
      </c>
      <c r="V740" s="258"/>
      <c r="W740" s="24"/>
      <c r="X740" s="257">
        <v>1</v>
      </c>
      <c r="Y740" s="258"/>
      <c r="Z740" s="395"/>
      <c r="AA740" s="257">
        <v>1</v>
      </c>
      <c r="AB740" s="258"/>
      <c r="AC740" s="24"/>
      <c r="AD740" s="257">
        <v>0</v>
      </c>
      <c r="AE740" s="258"/>
      <c r="AF740" s="24"/>
      <c r="AG740" s="24"/>
      <c r="AH740" s="24"/>
      <c r="AI740" s="24"/>
      <c r="AJ740" s="24"/>
      <c r="AK740" s="24"/>
      <c r="AL740" s="257">
        <f t="shared" ref="AL740:AL741" si="486">SUM(C740,F740,I740,L740,O740,R740,U740,X740,AA740,AD740)</f>
        <v>5</v>
      </c>
      <c r="AM740" s="15">
        <f t="shared" si="482"/>
        <v>0</v>
      </c>
      <c r="AN740" s="258">
        <f t="shared" si="483"/>
        <v>5</v>
      </c>
      <c r="BA740" s="257">
        <v>1</v>
      </c>
      <c r="BB740" s="258"/>
      <c r="BC740" s="618"/>
      <c r="BD740" s="257">
        <v>1</v>
      </c>
      <c r="BE740" s="258"/>
      <c r="BF740" s="24"/>
      <c r="BG740" s="257">
        <v>0</v>
      </c>
      <c r="BH740" s="258"/>
      <c r="BI740" s="24"/>
      <c r="BJ740" s="257">
        <f t="shared" si="484"/>
        <v>7</v>
      </c>
      <c r="BK740" s="15">
        <f t="shared" si="484"/>
        <v>0</v>
      </c>
      <c r="BL740" s="258">
        <f t="shared" si="485"/>
        <v>7</v>
      </c>
      <c r="BM740" s="24"/>
      <c r="BN740" s="24"/>
    </row>
    <row r="741" spans="1:66" ht="16.5" thickBot="1">
      <c r="A741" s="1152"/>
      <c r="B741" s="86" t="s">
        <v>22</v>
      </c>
      <c r="C741" s="259">
        <v>0</v>
      </c>
      <c r="D741" s="260"/>
      <c r="E741" s="24"/>
      <c r="F741" s="259">
        <v>0</v>
      </c>
      <c r="G741" s="261"/>
      <c r="H741" s="24"/>
      <c r="I741" s="259">
        <v>0</v>
      </c>
      <c r="J741" s="261"/>
      <c r="K741" s="24"/>
      <c r="L741" s="259">
        <v>0</v>
      </c>
      <c r="M741" s="261"/>
      <c r="N741" s="24"/>
      <c r="O741" s="259">
        <v>0</v>
      </c>
      <c r="P741" s="261"/>
      <c r="Q741" s="24"/>
      <c r="R741" s="259">
        <v>0</v>
      </c>
      <c r="S741" s="261"/>
      <c r="T741" s="24"/>
      <c r="U741" s="259">
        <v>0</v>
      </c>
      <c r="V741" s="261"/>
      <c r="W741" s="24"/>
      <c r="X741" s="259">
        <v>0</v>
      </c>
      <c r="Y741" s="261"/>
      <c r="Z741" s="396"/>
      <c r="AA741" s="259">
        <v>0</v>
      </c>
      <c r="AB741" s="261"/>
      <c r="AC741" s="24"/>
      <c r="AD741" s="259">
        <v>0</v>
      </c>
      <c r="AE741" s="261"/>
      <c r="AF741" s="24"/>
      <c r="AG741" s="24"/>
      <c r="AH741" s="24"/>
      <c r="AI741" s="24"/>
      <c r="AJ741" s="24"/>
      <c r="AK741" s="24"/>
      <c r="AL741" s="259">
        <f t="shared" si="486"/>
        <v>0</v>
      </c>
      <c r="AM741" s="260">
        <f t="shared" si="482"/>
        <v>0</v>
      </c>
      <c r="AN741" s="261">
        <f t="shared" si="483"/>
        <v>0</v>
      </c>
      <c r="BA741" s="259">
        <v>0</v>
      </c>
      <c r="BB741" s="261"/>
      <c r="BC741" s="618"/>
      <c r="BD741" s="259">
        <v>0</v>
      </c>
      <c r="BE741" s="261"/>
      <c r="BF741" s="24"/>
      <c r="BG741" s="259">
        <v>0</v>
      </c>
      <c r="BH741" s="261"/>
      <c r="BI741" s="24"/>
      <c r="BJ741" s="259">
        <f t="shared" si="484"/>
        <v>0</v>
      </c>
      <c r="BK741" s="260">
        <f t="shared" si="484"/>
        <v>0</v>
      </c>
      <c r="BL741" s="261">
        <f t="shared" si="485"/>
        <v>0</v>
      </c>
      <c r="BM741" s="24"/>
      <c r="BN741" s="24"/>
    </row>
    <row r="742" spans="1:66" ht="16.5" thickBot="1">
      <c r="A742" s="349"/>
      <c r="C742" s="2"/>
      <c r="D742" s="2"/>
      <c r="E742" s="24"/>
      <c r="F742" s="2"/>
      <c r="G742" s="2"/>
      <c r="H742" s="24"/>
      <c r="I742" s="2"/>
      <c r="J742" s="2"/>
      <c r="K742" s="24"/>
      <c r="L742" s="2"/>
      <c r="M742" s="2"/>
      <c r="N742" s="24"/>
      <c r="O742" s="2"/>
      <c r="P742" s="2"/>
      <c r="Q742" s="24"/>
      <c r="R742" s="2"/>
      <c r="S742" s="2"/>
      <c r="T742" s="24"/>
      <c r="U742" s="2"/>
      <c r="V742" s="2"/>
      <c r="W742" s="24"/>
      <c r="Y742" s="2"/>
      <c r="Z742" s="2"/>
      <c r="AA742" s="2"/>
      <c r="AB742" s="2"/>
      <c r="AC742" s="24"/>
      <c r="AD742" s="2"/>
      <c r="AE742" s="2"/>
      <c r="AF742" s="24"/>
      <c r="AG742" s="24"/>
      <c r="AH742" s="24"/>
      <c r="AI742" s="24"/>
      <c r="AJ742" s="24"/>
      <c r="AK742" s="24"/>
      <c r="AL742" s="2"/>
      <c r="AM742" s="467"/>
      <c r="AN742" s="2"/>
      <c r="BA742" s="2"/>
      <c r="BB742" s="2"/>
      <c r="BC742" s="618"/>
      <c r="BD742" s="2"/>
      <c r="BE742" s="2"/>
      <c r="BF742" s="24"/>
      <c r="BG742" s="2"/>
      <c r="BH742" s="2"/>
      <c r="BI742" s="24"/>
      <c r="BJ742" s="2"/>
      <c r="BK742" s="721"/>
      <c r="BL742" s="721"/>
      <c r="BM742" s="24"/>
      <c r="BN742" s="24"/>
    </row>
    <row r="743" spans="1:66">
      <c r="A743" s="274"/>
      <c r="B743" s="84" t="s">
        <v>19</v>
      </c>
      <c r="C743" s="254"/>
      <c r="D743" s="255"/>
      <c r="E743" s="24"/>
      <c r="F743" s="254"/>
      <c r="G743" s="256"/>
      <c r="H743" s="24"/>
      <c r="I743" s="254"/>
      <c r="J743" s="256"/>
      <c r="K743" s="24"/>
      <c r="L743" s="254"/>
      <c r="M743" s="256"/>
      <c r="N743" s="24"/>
      <c r="O743" s="254"/>
      <c r="P743" s="256"/>
      <c r="Q743" s="24"/>
      <c r="R743" s="254"/>
      <c r="S743" s="256"/>
      <c r="T743" s="24"/>
      <c r="U743" s="254"/>
      <c r="V743" s="256"/>
      <c r="W743" s="24"/>
      <c r="X743" s="254"/>
      <c r="Y743" s="256"/>
      <c r="Z743" s="133"/>
      <c r="AA743" s="254"/>
      <c r="AB743" s="256"/>
      <c r="AC743" s="24"/>
      <c r="AD743" s="254"/>
      <c r="AE743" s="256"/>
      <c r="AF743" s="24"/>
      <c r="AG743" s="24"/>
      <c r="AH743" s="24"/>
      <c r="AI743" s="24"/>
      <c r="AJ743" s="24"/>
      <c r="AK743" s="24"/>
      <c r="AL743" s="254">
        <f>SUM(C743,F743,I743,L743,O743,R743,U743,X743,AA743,AD743)</f>
        <v>0</v>
      </c>
      <c r="AM743" s="255">
        <f t="shared" ref="AM743:AM745" si="487">SUM(D743,G743,J743,M743,P743,S743,V743,Y743,AB743,AE743)</f>
        <v>0</v>
      </c>
      <c r="AN743" s="256">
        <f>SUM(AL743:AM743)</f>
        <v>0</v>
      </c>
      <c r="BA743" s="254"/>
      <c r="BB743" s="256"/>
      <c r="BC743" s="618"/>
      <c r="BD743" s="254"/>
      <c r="BE743" s="256"/>
      <c r="BF743" s="24"/>
      <c r="BG743" s="254"/>
      <c r="BH743" s="256"/>
      <c r="BI743" s="24"/>
      <c r="BJ743" s="254">
        <f t="shared" ref="BJ743:BK745" si="488">SUM(AF743,AI743,AL743,AO743,AR743,AU743,AX743,BA743,BD743,BG743)</f>
        <v>0</v>
      </c>
      <c r="BK743" s="255">
        <f t="shared" si="488"/>
        <v>0</v>
      </c>
      <c r="BL743" s="256">
        <f>SUM(BJ743:BK743)</f>
        <v>0</v>
      </c>
      <c r="BM743" s="24"/>
      <c r="BN743" s="24"/>
    </row>
    <row r="744" spans="1:66">
      <c r="A744" s="88"/>
      <c r="B744" s="85" t="s">
        <v>21</v>
      </c>
      <c r="C744" s="257"/>
      <c r="D744" s="15"/>
      <c r="E744" s="24"/>
      <c r="F744" s="257"/>
      <c r="G744" s="258"/>
      <c r="H744" s="24"/>
      <c r="I744" s="257"/>
      <c r="J744" s="258"/>
      <c r="K744" s="24"/>
      <c r="L744" s="257"/>
      <c r="M744" s="258"/>
      <c r="N744" s="24"/>
      <c r="O744" s="257"/>
      <c r="P744" s="258"/>
      <c r="Q744" s="24"/>
      <c r="R744" s="257"/>
      <c r="S744" s="258"/>
      <c r="T744" s="24"/>
      <c r="U744" s="257"/>
      <c r="V744" s="258"/>
      <c r="W744" s="24"/>
      <c r="X744" s="257"/>
      <c r="Y744" s="258"/>
      <c r="Z744" s="395"/>
      <c r="AA744" s="257"/>
      <c r="AB744" s="258"/>
      <c r="AC744" s="24"/>
      <c r="AD744" s="257"/>
      <c r="AE744" s="258"/>
      <c r="AF744" s="24"/>
      <c r="AG744" s="24"/>
      <c r="AH744" s="24"/>
      <c r="AI744" s="24"/>
      <c r="AJ744" s="24"/>
      <c r="AK744" s="24"/>
      <c r="AL744" s="257">
        <f t="shared" ref="AL744:AL745" si="489">SUM(C744,F744,I744,L744,O744,R744,U744,X744,AA744,AD744)</f>
        <v>0</v>
      </c>
      <c r="AM744" s="15">
        <f t="shared" si="487"/>
        <v>0</v>
      </c>
      <c r="AN744" s="258">
        <f t="shared" ref="AN744:AN745" si="490">SUM(AL744:AM744)</f>
        <v>0</v>
      </c>
      <c r="BA744" s="257"/>
      <c r="BB744" s="258"/>
      <c r="BC744" s="618"/>
      <c r="BD744" s="257"/>
      <c r="BE744" s="258"/>
      <c r="BF744" s="24"/>
      <c r="BG744" s="257"/>
      <c r="BH744" s="258"/>
      <c r="BI744" s="24"/>
      <c r="BJ744" s="257">
        <f t="shared" si="488"/>
        <v>0</v>
      </c>
      <c r="BK744" s="15">
        <f t="shared" si="488"/>
        <v>0</v>
      </c>
      <c r="BL744" s="258">
        <f t="shared" ref="BL744:BL745" si="491">SUM(BJ744:BK744)</f>
        <v>0</v>
      </c>
      <c r="BM744" s="24"/>
      <c r="BN744" s="24"/>
    </row>
    <row r="745" spans="1:66" ht="16.5" thickBot="1">
      <c r="A745" s="141"/>
      <c r="B745" s="86" t="s">
        <v>22</v>
      </c>
      <c r="C745" s="259"/>
      <c r="D745" s="260"/>
      <c r="E745" s="24"/>
      <c r="F745" s="259"/>
      <c r="G745" s="261"/>
      <c r="H745" s="24"/>
      <c r="I745" s="259"/>
      <c r="J745" s="261"/>
      <c r="K745" s="24"/>
      <c r="L745" s="259"/>
      <c r="M745" s="261"/>
      <c r="N745" s="24"/>
      <c r="O745" s="259"/>
      <c r="P745" s="261"/>
      <c r="Q745" s="24"/>
      <c r="R745" s="259"/>
      <c r="S745" s="261"/>
      <c r="T745" s="24"/>
      <c r="U745" s="259"/>
      <c r="V745" s="261"/>
      <c r="W745" s="24"/>
      <c r="X745" s="259"/>
      <c r="Y745" s="261"/>
      <c r="Z745" s="396"/>
      <c r="AA745" s="259"/>
      <c r="AB745" s="261"/>
      <c r="AC745" s="24"/>
      <c r="AD745" s="259"/>
      <c r="AE745" s="261"/>
      <c r="AF745" s="24"/>
      <c r="AG745" s="24"/>
      <c r="AH745" s="24"/>
      <c r="AI745" s="24"/>
      <c r="AJ745" s="24"/>
      <c r="AK745" s="24"/>
      <c r="AL745" s="259">
        <f t="shared" si="489"/>
        <v>0</v>
      </c>
      <c r="AM745" s="260">
        <f t="shared" si="487"/>
        <v>0</v>
      </c>
      <c r="AN745" s="261">
        <f t="shared" si="490"/>
        <v>0</v>
      </c>
      <c r="BA745" s="259"/>
      <c r="BB745" s="261"/>
      <c r="BC745" s="618"/>
      <c r="BD745" s="259"/>
      <c r="BE745" s="261"/>
      <c r="BF745" s="24"/>
      <c r="BG745" s="259"/>
      <c r="BH745" s="261"/>
      <c r="BI745" s="24"/>
      <c r="BJ745" s="259">
        <f t="shared" si="488"/>
        <v>0</v>
      </c>
      <c r="BK745" s="260">
        <f t="shared" si="488"/>
        <v>0</v>
      </c>
      <c r="BL745" s="261">
        <f t="shared" si="491"/>
        <v>0</v>
      </c>
      <c r="BM745" s="24"/>
      <c r="BN745" s="24"/>
    </row>
    <row r="746" spans="1:66" ht="16.5" thickBot="1">
      <c r="A746" s="349"/>
      <c r="C746" s="2"/>
      <c r="D746" s="2"/>
      <c r="E746" s="24"/>
      <c r="F746" s="2"/>
      <c r="G746" s="2"/>
      <c r="H746" s="24"/>
      <c r="I746" s="2"/>
      <c r="J746" s="2"/>
      <c r="K746" s="24"/>
      <c r="L746" s="2"/>
      <c r="M746" s="2"/>
      <c r="N746" s="24"/>
      <c r="O746" s="2"/>
      <c r="P746" s="2"/>
      <c r="Q746" s="24"/>
      <c r="R746" s="2"/>
      <c r="S746" s="2"/>
      <c r="T746" s="24"/>
      <c r="U746" s="2"/>
      <c r="V746" s="2"/>
      <c r="W746" s="24"/>
      <c r="Y746" s="2"/>
      <c r="Z746" s="2"/>
      <c r="AA746" s="2"/>
      <c r="AB746" s="2"/>
      <c r="AC746" s="24"/>
      <c r="AD746" s="2"/>
      <c r="AE746" s="2"/>
      <c r="AF746" s="24"/>
      <c r="AG746" s="24"/>
      <c r="AH746" s="24"/>
      <c r="AI746" s="24"/>
      <c r="AJ746" s="24"/>
      <c r="AK746" s="24"/>
      <c r="AL746" s="2"/>
      <c r="AM746" s="467"/>
      <c r="AN746" s="2"/>
      <c r="BA746" s="2"/>
      <c r="BB746" s="2"/>
      <c r="BC746" s="618"/>
      <c r="BD746" s="2"/>
      <c r="BE746" s="2"/>
      <c r="BF746" s="24"/>
      <c r="BG746" s="2"/>
      <c r="BH746" s="2"/>
      <c r="BI746" s="24"/>
      <c r="BJ746" s="2"/>
      <c r="BK746" s="721"/>
      <c r="BL746" s="721"/>
      <c r="BM746" s="24"/>
      <c r="BN746" s="24"/>
    </row>
    <row r="747" spans="1:66">
      <c r="A747" s="274"/>
      <c r="B747" s="84" t="s">
        <v>19</v>
      </c>
      <c r="C747" s="254"/>
      <c r="D747" s="255"/>
      <c r="E747" s="24"/>
      <c r="F747" s="254"/>
      <c r="G747" s="256"/>
      <c r="H747" s="24"/>
      <c r="I747" s="254"/>
      <c r="J747" s="256"/>
      <c r="K747" s="24"/>
      <c r="L747" s="254"/>
      <c r="M747" s="256"/>
      <c r="N747" s="24"/>
      <c r="O747" s="254"/>
      <c r="P747" s="256"/>
      <c r="Q747" s="24"/>
      <c r="R747" s="254"/>
      <c r="S747" s="256"/>
      <c r="T747" s="24"/>
      <c r="U747" s="254"/>
      <c r="V747" s="256"/>
      <c r="W747" s="24"/>
      <c r="X747" s="254"/>
      <c r="Y747" s="256"/>
      <c r="Z747" s="133"/>
      <c r="AA747" s="254"/>
      <c r="AB747" s="256"/>
      <c r="AC747" s="24"/>
      <c r="AD747" s="254"/>
      <c r="AE747" s="256"/>
      <c r="AF747" s="24"/>
      <c r="AG747" s="24"/>
      <c r="AH747" s="24"/>
      <c r="AI747" s="24"/>
      <c r="AJ747" s="24"/>
      <c r="AK747" s="24"/>
      <c r="AL747" s="254">
        <f>SUM(C747,F747,I747,L747,O747,R747,U747,X747,AA747,AD747)</f>
        <v>0</v>
      </c>
      <c r="AM747" s="255">
        <f t="shared" ref="AM747:AM749" si="492">SUM(D747,G747,J747,M747,P747,S747,V747,Y747,AB747,AE747)</f>
        <v>0</v>
      </c>
      <c r="AN747" s="256">
        <f t="shared" ref="AN747:AN749" si="493">SUM(AL747:AM747)</f>
        <v>0</v>
      </c>
      <c r="BA747" s="254"/>
      <c r="BB747" s="256"/>
      <c r="BC747" s="618"/>
      <c r="BD747" s="254"/>
      <c r="BE747" s="256"/>
      <c r="BF747" s="24"/>
      <c r="BG747" s="254"/>
      <c r="BH747" s="256"/>
      <c r="BI747" s="24"/>
      <c r="BJ747" s="254">
        <f t="shared" ref="BJ747:BK749" si="494">SUM(AF747,AI747,AL747,AO747,AR747,AU747,AX747,BA747,BD747,BG747)</f>
        <v>0</v>
      </c>
      <c r="BK747" s="255">
        <f t="shared" si="494"/>
        <v>0</v>
      </c>
      <c r="BL747" s="256">
        <f t="shared" ref="BL747:BL749" si="495">SUM(BJ747:BK747)</f>
        <v>0</v>
      </c>
      <c r="BM747" s="24"/>
      <c r="BN747" s="24"/>
    </row>
    <row r="748" spans="1:66">
      <c r="A748" s="88"/>
      <c r="B748" s="85" t="s">
        <v>21</v>
      </c>
      <c r="C748" s="257"/>
      <c r="D748" s="15"/>
      <c r="E748" s="24"/>
      <c r="F748" s="257"/>
      <c r="G748" s="258"/>
      <c r="H748" s="24"/>
      <c r="I748" s="257"/>
      <c r="J748" s="258"/>
      <c r="K748" s="24"/>
      <c r="L748" s="257"/>
      <c r="M748" s="258"/>
      <c r="N748" s="24"/>
      <c r="O748" s="257"/>
      <c r="P748" s="258"/>
      <c r="Q748" s="24"/>
      <c r="R748" s="257"/>
      <c r="S748" s="258"/>
      <c r="T748" s="24"/>
      <c r="U748" s="257"/>
      <c r="V748" s="258"/>
      <c r="W748" s="24"/>
      <c r="X748" s="257"/>
      <c r="Y748" s="258"/>
      <c r="Z748" s="395"/>
      <c r="AA748" s="257"/>
      <c r="AB748" s="258"/>
      <c r="AC748" s="24"/>
      <c r="AD748" s="257"/>
      <c r="AE748" s="258"/>
      <c r="AF748" s="24"/>
      <c r="AG748" s="24"/>
      <c r="AH748" s="24"/>
      <c r="AI748" s="24"/>
      <c r="AJ748" s="24"/>
      <c r="AK748" s="24"/>
      <c r="AL748" s="257">
        <f t="shared" ref="AL748:AL749" si="496">SUM(C748,F748,I748,L748,O748,R748,U748,X748,AA748,AD748)</f>
        <v>0</v>
      </c>
      <c r="AM748" s="15">
        <f t="shared" si="492"/>
        <v>0</v>
      </c>
      <c r="AN748" s="258">
        <f t="shared" si="493"/>
        <v>0</v>
      </c>
      <c r="BA748" s="257"/>
      <c r="BB748" s="258"/>
      <c r="BC748" s="618"/>
      <c r="BD748" s="257"/>
      <c r="BE748" s="258"/>
      <c r="BF748" s="24"/>
      <c r="BG748" s="257"/>
      <c r="BH748" s="258"/>
      <c r="BI748" s="24"/>
      <c r="BJ748" s="257">
        <f t="shared" si="494"/>
        <v>0</v>
      </c>
      <c r="BK748" s="15">
        <f t="shared" si="494"/>
        <v>0</v>
      </c>
      <c r="BL748" s="258">
        <f t="shared" si="495"/>
        <v>0</v>
      </c>
      <c r="BM748" s="24"/>
      <c r="BN748" s="24"/>
    </row>
    <row r="749" spans="1:66" ht="16.5" thickBot="1">
      <c r="A749" s="141"/>
      <c r="B749" s="86" t="s">
        <v>22</v>
      </c>
      <c r="C749" s="259"/>
      <c r="D749" s="260"/>
      <c r="E749" s="24"/>
      <c r="F749" s="259"/>
      <c r="G749" s="261"/>
      <c r="H749" s="24"/>
      <c r="I749" s="259"/>
      <c r="J749" s="261"/>
      <c r="K749" s="24"/>
      <c r="L749" s="259"/>
      <c r="M749" s="261"/>
      <c r="N749" s="24"/>
      <c r="O749" s="259"/>
      <c r="P749" s="261"/>
      <c r="Q749" s="24"/>
      <c r="R749" s="259"/>
      <c r="S749" s="261"/>
      <c r="T749" s="24"/>
      <c r="U749" s="259"/>
      <c r="V749" s="261"/>
      <c r="W749" s="24"/>
      <c r="X749" s="259"/>
      <c r="Y749" s="261"/>
      <c r="Z749" s="396"/>
      <c r="AA749" s="259"/>
      <c r="AB749" s="261"/>
      <c r="AC749" s="24"/>
      <c r="AD749" s="259"/>
      <c r="AE749" s="261"/>
      <c r="AF749" s="24"/>
      <c r="AG749" s="24"/>
      <c r="AH749" s="24"/>
      <c r="AI749" s="24"/>
      <c r="AJ749" s="24"/>
      <c r="AK749" s="24"/>
      <c r="AL749" s="259">
        <f t="shared" si="496"/>
        <v>0</v>
      </c>
      <c r="AM749" s="260">
        <f t="shared" si="492"/>
        <v>0</v>
      </c>
      <c r="AN749" s="261">
        <f t="shared" si="493"/>
        <v>0</v>
      </c>
      <c r="BA749" s="259"/>
      <c r="BB749" s="261"/>
      <c r="BC749" s="618"/>
      <c r="BD749" s="259"/>
      <c r="BE749" s="261"/>
      <c r="BF749" s="24"/>
      <c r="BG749" s="259"/>
      <c r="BH749" s="261"/>
      <c r="BI749" s="24"/>
      <c r="BJ749" s="259">
        <f t="shared" si="494"/>
        <v>0</v>
      </c>
      <c r="BK749" s="260">
        <f t="shared" si="494"/>
        <v>0</v>
      </c>
      <c r="BL749" s="261">
        <f t="shared" si="495"/>
        <v>0</v>
      </c>
      <c r="BM749" s="24"/>
      <c r="BN749" s="24"/>
    </row>
    <row r="750" spans="1:66" ht="16.5" thickBot="1">
      <c r="A750" s="349"/>
      <c r="C750" s="2"/>
      <c r="D750" s="2"/>
      <c r="E750" s="24"/>
      <c r="F750" s="2"/>
      <c r="G750" s="2"/>
      <c r="H750" s="24"/>
      <c r="I750" s="2"/>
      <c r="J750" s="2"/>
      <c r="K750" s="24"/>
      <c r="L750" s="2"/>
      <c r="M750" s="2"/>
      <c r="N750" s="24"/>
      <c r="O750" s="2"/>
      <c r="P750" s="2"/>
      <c r="Q750" s="24"/>
      <c r="R750" s="2"/>
      <c r="S750" s="2"/>
      <c r="T750" s="24"/>
      <c r="U750" s="2"/>
      <c r="V750" s="2"/>
      <c r="W750" s="24"/>
      <c r="Y750" s="2"/>
      <c r="Z750" s="2"/>
      <c r="AA750" s="2"/>
      <c r="AB750" s="2"/>
      <c r="AC750" s="24"/>
      <c r="AD750" s="2"/>
      <c r="AE750" s="2"/>
      <c r="AF750" s="24"/>
      <c r="AG750" s="24"/>
      <c r="AH750" s="24"/>
      <c r="AI750" s="24"/>
      <c r="AJ750" s="24"/>
      <c r="AK750" s="24"/>
      <c r="AL750" s="2"/>
      <c r="AM750" s="467"/>
      <c r="AN750" s="2"/>
      <c r="BA750" s="2"/>
      <c r="BB750" s="2"/>
      <c r="BC750" s="618"/>
      <c r="BD750" s="2"/>
      <c r="BE750" s="2"/>
      <c r="BF750" s="24"/>
      <c r="BG750" s="2"/>
      <c r="BH750" s="2"/>
      <c r="BI750" s="24"/>
      <c r="BJ750" s="2"/>
      <c r="BK750" s="721"/>
      <c r="BL750" s="721"/>
      <c r="BM750" s="24"/>
      <c r="BN750" s="24"/>
    </row>
    <row r="751" spans="1:66">
      <c r="A751" s="140"/>
      <c r="B751" s="84" t="s">
        <v>19</v>
      </c>
      <c r="C751" s="254"/>
      <c r="D751" s="255"/>
      <c r="E751" s="24"/>
      <c r="F751" s="254"/>
      <c r="G751" s="256"/>
      <c r="H751" s="24"/>
      <c r="I751" s="254"/>
      <c r="J751" s="256"/>
      <c r="K751" s="24"/>
      <c r="L751" s="254"/>
      <c r="M751" s="256"/>
      <c r="N751" s="24"/>
      <c r="O751" s="254"/>
      <c r="P751" s="256"/>
      <c r="Q751" s="24"/>
      <c r="R751" s="254"/>
      <c r="S751" s="256"/>
      <c r="T751" s="24"/>
      <c r="U751" s="254"/>
      <c r="V751" s="256"/>
      <c r="W751" s="24"/>
      <c r="X751" s="254"/>
      <c r="Y751" s="256"/>
      <c r="Z751" s="133"/>
      <c r="AA751" s="254"/>
      <c r="AB751" s="256"/>
      <c r="AC751" s="24"/>
      <c r="AD751" s="254"/>
      <c r="AE751" s="256"/>
      <c r="AF751" s="24"/>
      <c r="AG751" s="24"/>
      <c r="AH751" s="24"/>
      <c r="AI751" s="24"/>
      <c r="AJ751" s="24"/>
      <c r="AK751" s="24"/>
      <c r="AL751" s="254">
        <f>SUM(C751,F751,I751,L751,O751,R751,U751,X751,AA751,AD751)</f>
        <v>0</v>
      </c>
      <c r="AM751" s="255">
        <f t="shared" ref="AM751:AM753" si="497">SUM(D751,G751,J751,M751,P751,S751,V751,Y751,AB751,AE751)</f>
        <v>0</v>
      </c>
      <c r="AN751" s="256">
        <f t="shared" ref="AN751:AN753" si="498">SUM(AL751:AM751)</f>
        <v>0</v>
      </c>
      <c r="BA751" s="254"/>
      <c r="BB751" s="256"/>
      <c r="BC751" s="618"/>
      <c r="BD751" s="254"/>
      <c r="BE751" s="256"/>
      <c r="BF751" s="24"/>
      <c r="BG751" s="254"/>
      <c r="BH751" s="256"/>
      <c r="BI751" s="24"/>
      <c r="BJ751" s="254">
        <f t="shared" ref="BJ751:BK753" si="499">SUM(AF751,AI751,AL751,AO751,AR751,AU751,AX751,BA751,BD751,BG751)</f>
        <v>0</v>
      </c>
      <c r="BK751" s="255">
        <f t="shared" si="499"/>
        <v>0</v>
      </c>
      <c r="BL751" s="256">
        <f t="shared" ref="BL751:BL753" si="500">SUM(BJ751:BK751)</f>
        <v>0</v>
      </c>
      <c r="BM751" s="24"/>
      <c r="BN751" s="24"/>
    </row>
    <row r="752" spans="1:66">
      <c r="A752" s="88"/>
      <c r="B752" s="85" t="s">
        <v>21</v>
      </c>
      <c r="C752" s="257"/>
      <c r="D752" s="15"/>
      <c r="E752" s="24"/>
      <c r="F752" s="257"/>
      <c r="G752" s="258"/>
      <c r="H752" s="24"/>
      <c r="I752" s="257"/>
      <c r="J752" s="258"/>
      <c r="K752" s="24"/>
      <c r="L752" s="257"/>
      <c r="M752" s="258"/>
      <c r="N752" s="24"/>
      <c r="O752" s="257"/>
      <c r="P752" s="258"/>
      <c r="Q752" s="24"/>
      <c r="R752" s="257"/>
      <c r="S752" s="258"/>
      <c r="T752" s="24"/>
      <c r="U752" s="257"/>
      <c r="V752" s="258"/>
      <c r="W752" s="24"/>
      <c r="X752" s="257"/>
      <c r="Y752" s="258"/>
      <c r="Z752" s="395"/>
      <c r="AA752" s="257"/>
      <c r="AB752" s="258"/>
      <c r="AC752" s="24"/>
      <c r="AD752" s="257"/>
      <c r="AE752" s="258"/>
      <c r="AF752" s="24"/>
      <c r="AG752" s="24"/>
      <c r="AH752" s="24"/>
      <c r="AI752" s="24"/>
      <c r="AJ752" s="24"/>
      <c r="AK752" s="24"/>
      <c r="AL752" s="257">
        <f t="shared" ref="AL752:AL753" si="501">SUM(C752,F752,I752,L752,O752,R752,U752,X752,AA752,AD752)</f>
        <v>0</v>
      </c>
      <c r="AM752" s="15">
        <f t="shared" si="497"/>
        <v>0</v>
      </c>
      <c r="AN752" s="258">
        <f t="shared" si="498"/>
        <v>0</v>
      </c>
      <c r="BA752" s="257"/>
      <c r="BB752" s="258"/>
      <c r="BC752" s="618"/>
      <c r="BD752" s="257"/>
      <c r="BE752" s="258"/>
      <c r="BF752" s="24"/>
      <c r="BG752" s="257"/>
      <c r="BH752" s="258"/>
      <c r="BI752" s="24"/>
      <c r="BJ752" s="257">
        <f t="shared" si="499"/>
        <v>0</v>
      </c>
      <c r="BK752" s="15">
        <f t="shared" si="499"/>
        <v>0</v>
      </c>
      <c r="BL752" s="258">
        <f t="shared" si="500"/>
        <v>0</v>
      </c>
      <c r="BM752" s="24"/>
      <c r="BN752" s="24"/>
    </row>
    <row r="753" spans="1:66" ht="16.5" thickBot="1">
      <c r="A753" s="141"/>
      <c r="B753" s="86" t="s">
        <v>22</v>
      </c>
      <c r="C753" s="259"/>
      <c r="D753" s="260"/>
      <c r="E753" s="24"/>
      <c r="F753" s="259"/>
      <c r="G753" s="261"/>
      <c r="H753" s="24"/>
      <c r="I753" s="259"/>
      <c r="J753" s="261"/>
      <c r="K753" s="24"/>
      <c r="L753" s="259"/>
      <c r="M753" s="261"/>
      <c r="N753" s="24"/>
      <c r="O753" s="259"/>
      <c r="P753" s="261"/>
      <c r="Q753" s="24"/>
      <c r="R753" s="259"/>
      <c r="S753" s="261"/>
      <c r="T753" s="24"/>
      <c r="U753" s="259"/>
      <c r="V753" s="261"/>
      <c r="W753" s="24"/>
      <c r="X753" s="259"/>
      <c r="Y753" s="261"/>
      <c r="Z753" s="396"/>
      <c r="AA753" s="259"/>
      <c r="AB753" s="261"/>
      <c r="AC753" s="24"/>
      <c r="AD753" s="259"/>
      <c r="AE753" s="261"/>
      <c r="AF753" s="24"/>
      <c r="AG753" s="24"/>
      <c r="AH753" s="24"/>
      <c r="AI753" s="24"/>
      <c r="AJ753" s="24"/>
      <c r="AK753" s="24"/>
      <c r="AL753" s="259">
        <f t="shared" si="501"/>
        <v>0</v>
      </c>
      <c r="AM753" s="260">
        <f t="shared" si="497"/>
        <v>0</v>
      </c>
      <c r="AN753" s="261">
        <f t="shared" si="498"/>
        <v>0</v>
      </c>
      <c r="BA753" s="259"/>
      <c r="BB753" s="261"/>
      <c r="BC753" s="618"/>
      <c r="BD753" s="259"/>
      <c r="BE753" s="261"/>
      <c r="BF753" s="24"/>
      <c r="BG753" s="259"/>
      <c r="BH753" s="261"/>
      <c r="BI753" s="24"/>
      <c r="BJ753" s="259">
        <f t="shared" si="499"/>
        <v>0</v>
      </c>
      <c r="BK753" s="260">
        <f t="shared" si="499"/>
        <v>0</v>
      </c>
      <c r="BL753" s="261">
        <f t="shared" si="500"/>
        <v>0</v>
      </c>
      <c r="BM753" s="24"/>
      <c r="BN753" s="24"/>
    </row>
    <row r="754" spans="1:66" ht="16.5" thickBot="1">
      <c r="A754" s="349"/>
      <c r="C754" s="2"/>
      <c r="D754" s="2"/>
      <c r="E754" s="24"/>
      <c r="F754" s="2"/>
      <c r="G754" s="2"/>
      <c r="H754" s="24"/>
      <c r="I754" s="2"/>
      <c r="J754" s="2"/>
      <c r="K754" s="24"/>
      <c r="L754" s="2"/>
      <c r="M754" s="2"/>
      <c r="N754" s="24"/>
      <c r="O754" s="2"/>
      <c r="P754" s="2"/>
      <c r="Q754" s="24"/>
      <c r="R754" s="2"/>
      <c r="S754" s="2"/>
      <c r="T754" s="24"/>
      <c r="U754" s="2"/>
      <c r="V754" s="2"/>
      <c r="W754" s="24"/>
      <c r="Y754" s="2"/>
      <c r="Z754" s="2"/>
      <c r="AA754" s="2"/>
      <c r="AB754" s="2"/>
      <c r="AC754" s="24"/>
      <c r="AD754" s="2"/>
      <c r="AE754" s="2"/>
      <c r="AF754" s="24"/>
      <c r="AG754" s="24"/>
      <c r="AH754" s="24"/>
      <c r="AI754" s="24"/>
      <c r="AJ754" s="24"/>
      <c r="AK754" s="24"/>
      <c r="AL754" s="2"/>
      <c r="AM754" s="467"/>
      <c r="AN754" s="2"/>
      <c r="BA754" s="2"/>
      <c r="BB754" s="2"/>
      <c r="BC754" s="618"/>
      <c r="BD754" s="2"/>
      <c r="BE754" s="2"/>
      <c r="BF754" s="24"/>
      <c r="BG754" s="2"/>
      <c r="BH754" s="2"/>
      <c r="BI754" s="24"/>
      <c r="BJ754" s="2"/>
      <c r="BK754" s="721"/>
      <c r="BL754" s="721"/>
      <c r="BM754" s="24"/>
      <c r="BN754" s="24"/>
    </row>
    <row r="755" spans="1:66">
      <c r="A755" s="140"/>
      <c r="B755" s="84" t="s">
        <v>19</v>
      </c>
      <c r="C755" s="254"/>
      <c r="D755" s="255"/>
      <c r="E755" s="24"/>
      <c r="F755" s="254"/>
      <c r="G755" s="256"/>
      <c r="H755" s="24"/>
      <c r="I755" s="254"/>
      <c r="J755" s="256"/>
      <c r="K755" s="24"/>
      <c r="L755" s="254"/>
      <c r="M755" s="256"/>
      <c r="N755" s="24"/>
      <c r="O755" s="254"/>
      <c r="P755" s="256"/>
      <c r="Q755" s="24"/>
      <c r="R755" s="254"/>
      <c r="S755" s="256"/>
      <c r="T755" s="24"/>
      <c r="U755" s="254"/>
      <c r="V755" s="256"/>
      <c r="W755" s="24"/>
      <c r="X755" s="254"/>
      <c r="Y755" s="256"/>
      <c r="Z755" s="133"/>
      <c r="AA755" s="254"/>
      <c r="AB755" s="256"/>
      <c r="AC755" s="24"/>
      <c r="AD755" s="254"/>
      <c r="AE755" s="256"/>
      <c r="AF755" s="24"/>
      <c r="AG755" s="24"/>
      <c r="AH755" s="24"/>
      <c r="AI755" s="24"/>
      <c r="AJ755" s="24"/>
      <c r="AK755" s="24"/>
      <c r="AL755" s="254">
        <f t="shared" ref="AL755:AL757" si="502">C755+F755+I755</f>
        <v>0</v>
      </c>
      <c r="AM755" s="255">
        <f t="shared" ref="AM755:AM757" si="503">SUM(D755,G755,J755,M755,P755,S755,V755,Y755,AB755,AE755)</f>
        <v>0</v>
      </c>
      <c r="AN755" s="256">
        <f t="shared" ref="AN755:AN757" si="504">SUM(AL755:AM755)</f>
        <v>0</v>
      </c>
      <c r="BA755" s="254"/>
      <c r="BB755" s="256"/>
      <c r="BC755" s="618"/>
      <c r="BD755" s="254"/>
      <c r="BE755" s="256"/>
      <c r="BF755" s="24"/>
      <c r="BG755" s="254"/>
      <c r="BH755" s="256"/>
      <c r="BI755" s="24"/>
      <c r="BJ755" s="254">
        <f>AF755+AI755+AL755</f>
        <v>0</v>
      </c>
      <c r="BK755" s="255">
        <f>SUM(AG755,AJ755,AM755,AP755,AS755,AV755,AY755,BB755,BE755,BH755)</f>
        <v>0</v>
      </c>
      <c r="BL755" s="256">
        <f t="shared" ref="BL755:BL757" si="505">SUM(BJ755:BK755)</f>
        <v>0</v>
      </c>
      <c r="BM755" s="24"/>
      <c r="BN755" s="24"/>
    </row>
    <row r="756" spans="1:66">
      <c r="A756" s="88"/>
      <c r="B756" s="85" t="s">
        <v>21</v>
      </c>
      <c r="C756" s="257"/>
      <c r="D756" s="15"/>
      <c r="E756" s="24"/>
      <c r="F756" s="257"/>
      <c r="G756" s="258"/>
      <c r="H756" s="24"/>
      <c r="I756" s="257"/>
      <c r="J756" s="258"/>
      <c r="K756" s="24"/>
      <c r="L756" s="257"/>
      <c r="M756" s="258"/>
      <c r="N756" s="24"/>
      <c r="O756" s="257"/>
      <c r="P756" s="258"/>
      <c r="Q756" s="24"/>
      <c r="R756" s="257"/>
      <c r="S756" s="258"/>
      <c r="T756" s="24"/>
      <c r="U756" s="257"/>
      <c r="V756" s="258"/>
      <c r="W756" s="24"/>
      <c r="X756" s="257"/>
      <c r="Y756" s="258"/>
      <c r="Z756" s="395"/>
      <c r="AA756" s="257"/>
      <c r="AB756" s="258"/>
      <c r="AC756" s="24"/>
      <c r="AD756" s="257"/>
      <c r="AE756" s="258"/>
      <c r="AF756" s="24"/>
      <c r="AG756" s="24"/>
      <c r="AH756" s="24"/>
      <c r="AI756" s="24"/>
      <c r="AJ756" s="24"/>
      <c r="AK756" s="24"/>
      <c r="AL756" s="257">
        <f t="shared" si="502"/>
        <v>0</v>
      </c>
      <c r="AM756" s="15">
        <f t="shared" si="503"/>
        <v>0</v>
      </c>
      <c r="AN756" s="258">
        <f t="shared" si="504"/>
        <v>0</v>
      </c>
      <c r="BA756" s="257"/>
      <c r="BB756" s="258"/>
      <c r="BC756" s="618"/>
      <c r="BD756" s="257"/>
      <c r="BE756" s="258"/>
      <c r="BF756" s="24"/>
      <c r="BG756" s="257"/>
      <c r="BH756" s="258"/>
      <c r="BI756" s="24"/>
      <c r="BJ756" s="257">
        <f>AF756+AI756+AL756</f>
        <v>0</v>
      </c>
      <c r="BK756" s="15">
        <f>SUM(AG756,AJ756,AM756,AP756,AS756,AV756,AY756,BB756,BE756,BH756)</f>
        <v>0</v>
      </c>
      <c r="BL756" s="258">
        <f t="shared" si="505"/>
        <v>0</v>
      </c>
      <c r="BM756" s="24"/>
      <c r="BN756" s="24"/>
    </row>
    <row r="757" spans="1:66" ht="16.5" thickBot="1">
      <c r="A757" s="141"/>
      <c r="B757" s="86" t="s">
        <v>22</v>
      </c>
      <c r="C757" s="259"/>
      <c r="D757" s="260"/>
      <c r="E757" s="24"/>
      <c r="F757" s="259"/>
      <c r="G757" s="261"/>
      <c r="H757" s="24"/>
      <c r="I757" s="259"/>
      <c r="J757" s="261"/>
      <c r="K757" s="24"/>
      <c r="L757" s="259"/>
      <c r="M757" s="261"/>
      <c r="N757" s="24"/>
      <c r="O757" s="259"/>
      <c r="P757" s="261"/>
      <c r="Q757" s="24"/>
      <c r="R757" s="259"/>
      <c r="S757" s="261"/>
      <c r="T757" s="24"/>
      <c r="U757" s="259"/>
      <c r="V757" s="261"/>
      <c r="W757" s="24"/>
      <c r="X757" s="259"/>
      <c r="Y757" s="261"/>
      <c r="Z757" s="396"/>
      <c r="AA757" s="259"/>
      <c r="AB757" s="261"/>
      <c r="AC757" s="24"/>
      <c r="AD757" s="259"/>
      <c r="AE757" s="261"/>
      <c r="AF757" s="24"/>
      <c r="AG757" s="24"/>
      <c r="AH757" s="24"/>
      <c r="AI757" s="24"/>
      <c r="AJ757" s="24"/>
      <c r="AK757" s="24"/>
      <c r="AL757" s="259">
        <f t="shared" si="502"/>
        <v>0</v>
      </c>
      <c r="AM757" s="260">
        <f t="shared" si="503"/>
        <v>0</v>
      </c>
      <c r="AN757" s="261">
        <f t="shared" si="504"/>
        <v>0</v>
      </c>
      <c r="BA757" s="259"/>
      <c r="BB757" s="261"/>
      <c r="BC757" s="618"/>
      <c r="BD757" s="259"/>
      <c r="BE757" s="261"/>
      <c r="BF757" s="24"/>
      <c r="BG757" s="259"/>
      <c r="BH757" s="261"/>
      <c r="BI757" s="24"/>
      <c r="BJ757" s="259">
        <f>AF757+AI757+AL757</f>
        <v>0</v>
      </c>
      <c r="BK757" s="260">
        <f>SUM(AG757,AJ757,AM757,AP757,AS757,AV757,AY757,BB757,BE757,BH757)</f>
        <v>0</v>
      </c>
      <c r="BL757" s="261">
        <f t="shared" si="505"/>
        <v>0</v>
      </c>
      <c r="BM757" s="24"/>
      <c r="BN757" s="24"/>
    </row>
    <row r="758" spans="1:66" ht="16.5" thickBot="1">
      <c r="A758" s="349"/>
      <c r="C758" s="2"/>
      <c r="D758" s="2"/>
      <c r="E758" s="24"/>
      <c r="F758" s="2"/>
      <c r="G758" s="2"/>
      <c r="H758" s="24"/>
      <c r="I758" s="2"/>
      <c r="J758" s="2"/>
      <c r="K758" s="24"/>
      <c r="L758" s="2"/>
      <c r="M758" s="2"/>
      <c r="N758" s="24"/>
      <c r="O758" s="2"/>
      <c r="P758" s="2"/>
      <c r="Q758" s="24"/>
      <c r="R758" s="2"/>
      <c r="S758" s="2"/>
      <c r="T758" s="24"/>
      <c r="U758" s="2"/>
      <c r="V758" s="2"/>
      <c r="W758" s="24"/>
      <c r="Y758" s="2"/>
      <c r="Z758" s="2"/>
      <c r="AA758" s="2"/>
      <c r="AB758" s="2"/>
      <c r="AC758" s="24"/>
      <c r="AD758" s="2"/>
      <c r="AE758" s="2"/>
      <c r="AF758" s="24"/>
      <c r="AG758" s="24"/>
      <c r="AH758" s="24"/>
      <c r="AI758" s="24"/>
      <c r="AJ758" s="24"/>
      <c r="AK758" s="24"/>
      <c r="AL758" s="2"/>
      <c r="AM758" s="467"/>
      <c r="AN758" s="2"/>
      <c r="BA758" s="2"/>
      <c r="BB758" s="2"/>
      <c r="BC758" s="618"/>
      <c r="BD758" s="2"/>
      <c r="BE758" s="2"/>
      <c r="BF758" s="24"/>
      <c r="BG758" s="2"/>
      <c r="BH758" s="2"/>
      <c r="BI758" s="24"/>
      <c r="BJ758" s="2"/>
      <c r="BK758" s="721"/>
      <c r="BL758" s="721"/>
      <c r="BM758" s="24"/>
      <c r="BN758" s="24"/>
    </row>
    <row r="759" spans="1:66">
      <c r="A759" s="274"/>
      <c r="B759" s="84" t="s">
        <v>19</v>
      </c>
      <c r="C759" s="254"/>
      <c r="D759" s="255"/>
      <c r="E759" s="24"/>
      <c r="F759" s="254"/>
      <c r="G759" s="256"/>
      <c r="H759" s="24"/>
      <c r="I759" s="254"/>
      <c r="J759" s="256"/>
      <c r="K759" s="24"/>
      <c r="L759" s="254"/>
      <c r="M759" s="256"/>
      <c r="N759" s="24"/>
      <c r="O759" s="254"/>
      <c r="P759" s="256"/>
      <c r="Q759" s="24"/>
      <c r="R759" s="254"/>
      <c r="S759" s="256"/>
      <c r="T759" s="24"/>
      <c r="U759" s="254"/>
      <c r="V759" s="256"/>
      <c r="W759" s="24"/>
      <c r="X759" s="254"/>
      <c r="Y759" s="256"/>
      <c r="Z759" s="133"/>
      <c r="AA759" s="254"/>
      <c r="AB759" s="256"/>
      <c r="AC759" s="24"/>
      <c r="AD759" s="254"/>
      <c r="AE759" s="256"/>
      <c r="AF759" s="24"/>
      <c r="AG759" s="24"/>
      <c r="AH759" s="24"/>
      <c r="AI759" s="24"/>
      <c r="AJ759" s="24"/>
      <c r="AK759" s="24"/>
      <c r="AL759" s="254">
        <f t="shared" ref="AL759:AL761" si="506">C759+F759+I759</f>
        <v>0</v>
      </c>
      <c r="AM759" s="255">
        <f t="shared" ref="AM759:AM761" si="507">SUM(D759,G759,J759,M759,P759,S759,V759,Y759,AB759,AE759)</f>
        <v>0</v>
      </c>
      <c r="AN759" s="256">
        <f t="shared" ref="AN759:AN761" si="508">SUM(AL759:AM759)</f>
        <v>0</v>
      </c>
      <c r="BA759" s="254"/>
      <c r="BB759" s="256"/>
      <c r="BC759" s="618"/>
      <c r="BD759" s="254"/>
      <c r="BE759" s="256"/>
      <c r="BF759" s="24"/>
      <c r="BG759" s="254"/>
      <c r="BH759" s="256"/>
      <c r="BI759" s="24"/>
      <c r="BJ759" s="254">
        <f>AF759+AI759+AL759</f>
        <v>0</v>
      </c>
      <c r="BK759" s="255">
        <f>SUM(AG759,AJ759,AM759,AP759,AS759,AV759,AY759,BB759,BE759,BH759)</f>
        <v>0</v>
      </c>
      <c r="BL759" s="256">
        <f t="shared" ref="BL759:BL761" si="509">SUM(BJ759:BK759)</f>
        <v>0</v>
      </c>
      <c r="BM759" s="24"/>
      <c r="BN759" s="24"/>
    </row>
    <row r="760" spans="1:66">
      <c r="A760" s="88"/>
      <c r="B760" s="85" t="s">
        <v>21</v>
      </c>
      <c r="C760" s="257"/>
      <c r="D760" s="15"/>
      <c r="E760" s="24"/>
      <c r="F760" s="257"/>
      <c r="G760" s="258"/>
      <c r="H760" s="24"/>
      <c r="I760" s="257"/>
      <c r="J760" s="258"/>
      <c r="K760" s="24"/>
      <c r="L760" s="257"/>
      <c r="M760" s="258"/>
      <c r="N760" s="24"/>
      <c r="O760" s="257"/>
      <c r="P760" s="258"/>
      <c r="Q760" s="24"/>
      <c r="R760" s="257"/>
      <c r="S760" s="258"/>
      <c r="T760" s="24"/>
      <c r="U760" s="257"/>
      <c r="V760" s="258"/>
      <c r="W760" s="24"/>
      <c r="X760" s="257"/>
      <c r="Y760" s="258"/>
      <c r="Z760" s="395"/>
      <c r="AA760" s="257"/>
      <c r="AB760" s="258"/>
      <c r="AC760" s="24"/>
      <c r="AD760" s="257"/>
      <c r="AE760" s="258"/>
      <c r="AF760" s="24"/>
      <c r="AG760" s="24"/>
      <c r="AH760" s="24"/>
      <c r="AI760" s="24"/>
      <c r="AJ760" s="24"/>
      <c r="AK760" s="24"/>
      <c r="AL760" s="257">
        <f t="shared" si="506"/>
        <v>0</v>
      </c>
      <c r="AM760" s="15">
        <f t="shared" si="507"/>
        <v>0</v>
      </c>
      <c r="AN760" s="258">
        <f t="shared" si="508"/>
        <v>0</v>
      </c>
      <c r="BA760" s="257"/>
      <c r="BB760" s="258"/>
      <c r="BC760" s="618"/>
      <c r="BD760" s="257"/>
      <c r="BE760" s="258"/>
      <c r="BF760" s="24"/>
      <c r="BG760" s="257"/>
      <c r="BH760" s="258"/>
      <c r="BI760" s="24"/>
      <c r="BJ760" s="257">
        <f>AF760+AI760+AL760</f>
        <v>0</v>
      </c>
      <c r="BK760" s="15">
        <f>SUM(AG760,AJ760,AM760,AP760,AS760,AV760,AY760,BB760,BE760,BH760)</f>
        <v>0</v>
      </c>
      <c r="BL760" s="258">
        <f t="shared" si="509"/>
        <v>0</v>
      </c>
      <c r="BM760" s="24"/>
      <c r="BN760" s="24"/>
    </row>
    <row r="761" spans="1:66" ht="16.5" thickBot="1">
      <c r="A761" s="141"/>
      <c r="B761" s="86" t="s">
        <v>22</v>
      </c>
      <c r="C761" s="259"/>
      <c r="D761" s="260"/>
      <c r="E761" s="24"/>
      <c r="F761" s="259"/>
      <c r="G761" s="261"/>
      <c r="H761" s="24"/>
      <c r="I761" s="259"/>
      <c r="J761" s="261"/>
      <c r="K761" s="24"/>
      <c r="L761" s="259"/>
      <c r="M761" s="261"/>
      <c r="N761" s="24"/>
      <c r="O761" s="259"/>
      <c r="P761" s="261"/>
      <c r="Q761" s="24"/>
      <c r="R761" s="259"/>
      <c r="S761" s="261"/>
      <c r="T761" s="24"/>
      <c r="U761" s="259"/>
      <c r="V761" s="261"/>
      <c r="W761" s="24"/>
      <c r="X761" s="259"/>
      <c r="Y761" s="261"/>
      <c r="Z761" s="396"/>
      <c r="AA761" s="259"/>
      <c r="AB761" s="261"/>
      <c r="AC761" s="24"/>
      <c r="AD761" s="259"/>
      <c r="AE761" s="261"/>
      <c r="AF761" s="24"/>
      <c r="AG761" s="24"/>
      <c r="AH761" s="24"/>
      <c r="AI761" s="24"/>
      <c r="AJ761" s="24"/>
      <c r="AK761" s="24"/>
      <c r="AL761" s="259">
        <f t="shared" si="506"/>
        <v>0</v>
      </c>
      <c r="AM761" s="260">
        <f t="shared" si="507"/>
        <v>0</v>
      </c>
      <c r="AN761" s="261">
        <f t="shared" si="508"/>
        <v>0</v>
      </c>
      <c r="BA761" s="259"/>
      <c r="BB761" s="261"/>
      <c r="BC761" s="618"/>
      <c r="BD761" s="259"/>
      <c r="BE761" s="261"/>
      <c r="BF761" s="24"/>
      <c r="BG761" s="259"/>
      <c r="BH761" s="261"/>
      <c r="BI761" s="24"/>
      <c r="BJ761" s="259">
        <f>AF761+AI761+AL761</f>
        <v>0</v>
      </c>
      <c r="BK761" s="260">
        <f>SUM(AG761,AJ761,AM761,AP761,AS761,AV761,AY761,BB761,BE761,BH761)</f>
        <v>0</v>
      </c>
      <c r="BL761" s="261">
        <f t="shared" si="509"/>
        <v>0</v>
      </c>
      <c r="BM761" s="24"/>
      <c r="BN761" s="24"/>
    </row>
    <row r="762" spans="1:66" ht="16.5" thickBot="1">
      <c r="A762" s="20"/>
      <c r="C762" s="2"/>
      <c r="D762" s="2"/>
      <c r="E762" s="24"/>
      <c r="F762" s="2"/>
      <c r="G762" s="2"/>
      <c r="H762" s="24"/>
      <c r="I762" s="2"/>
      <c r="J762" s="2"/>
      <c r="K762" s="24"/>
      <c r="L762" s="2"/>
      <c r="M762" s="2"/>
      <c r="N762" s="24"/>
      <c r="O762" s="2"/>
      <c r="P762" s="2"/>
      <c r="Q762" s="24"/>
      <c r="R762" s="2"/>
      <c r="S762" s="2"/>
      <c r="T762" s="24"/>
      <c r="U762" s="2"/>
      <c r="V762" s="2"/>
      <c r="W762" s="24"/>
      <c r="Y762" s="2"/>
      <c r="Z762" s="2"/>
      <c r="AA762" s="2"/>
      <c r="AB762" s="2"/>
      <c r="AC762" s="24"/>
      <c r="AD762" s="2"/>
      <c r="AE762" s="2"/>
      <c r="AF762" s="24"/>
      <c r="AG762" s="24"/>
      <c r="AH762" s="24"/>
      <c r="AI762" s="24"/>
      <c r="AJ762" s="24"/>
      <c r="AK762" s="24"/>
      <c r="AL762" s="2"/>
      <c r="AM762" s="467"/>
      <c r="AN762" s="2"/>
      <c r="BA762" s="2"/>
      <c r="BB762" s="2"/>
      <c r="BC762" s="618"/>
      <c r="BD762" s="2"/>
      <c r="BE762" s="2"/>
      <c r="BF762" s="24"/>
      <c r="BG762" s="2"/>
      <c r="BH762" s="2"/>
      <c r="BI762" s="24"/>
      <c r="BJ762" s="2"/>
      <c r="BK762" s="721"/>
      <c r="BL762" s="721"/>
      <c r="BM762" s="24"/>
      <c r="BN762" s="24"/>
    </row>
    <row r="763" spans="1:66">
      <c r="A763" s="87"/>
      <c r="B763" s="84" t="s">
        <v>19</v>
      </c>
      <c r="C763" s="254">
        <f t="shared" ref="C763:AE765" si="510">SUM(C727,C731,C735,C739,C743,C747,C751)</f>
        <v>0</v>
      </c>
      <c r="D763" s="256">
        <f t="shared" si="510"/>
        <v>0</v>
      </c>
      <c r="E763" s="618">
        <f t="shared" si="510"/>
        <v>0</v>
      </c>
      <c r="F763" s="254">
        <f t="shared" si="510"/>
        <v>13</v>
      </c>
      <c r="G763" s="256">
        <f t="shared" si="510"/>
        <v>0</v>
      </c>
      <c r="H763" s="618">
        <f t="shared" si="510"/>
        <v>0</v>
      </c>
      <c r="I763" s="254">
        <f t="shared" si="510"/>
        <v>5</v>
      </c>
      <c r="J763" s="256">
        <f t="shared" si="510"/>
        <v>0</v>
      </c>
      <c r="K763" s="618">
        <f t="shared" si="510"/>
        <v>0</v>
      </c>
      <c r="L763" s="254">
        <f t="shared" si="510"/>
        <v>7</v>
      </c>
      <c r="M763" s="256">
        <f t="shared" si="510"/>
        <v>0</v>
      </c>
      <c r="N763" s="618">
        <f t="shared" si="510"/>
        <v>0</v>
      </c>
      <c r="O763" s="254">
        <f t="shared" si="510"/>
        <v>4</v>
      </c>
      <c r="P763" s="256">
        <f t="shared" si="510"/>
        <v>0</v>
      </c>
      <c r="Q763" s="618">
        <f t="shared" si="510"/>
        <v>0</v>
      </c>
      <c r="R763" s="254">
        <f t="shared" si="510"/>
        <v>3</v>
      </c>
      <c r="S763" s="256">
        <f t="shared" si="510"/>
        <v>0</v>
      </c>
      <c r="T763" s="618">
        <f t="shared" si="510"/>
        <v>0</v>
      </c>
      <c r="U763" s="254">
        <f t="shared" si="510"/>
        <v>3</v>
      </c>
      <c r="V763" s="256">
        <f t="shared" si="510"/>
        <v>0</v>
      </c>
      <c r="W763" s="133">
        <f t="shared" si="510"/>
        <v>0</v>
      </c>
      <c r="X763" s="254">
        <f t="shared" si="510"/>
        <v>1</v>
      </c>
      <c r="Y763" s="256">
        <f t="shared" si="510"/>
        <v>0</v>
      </c>
      <c r="Z763" s="133">
        <f t="shared" si="510"/>
        <v>0</v>
      </c>
      <c r="AA763" s="254">
        <f t="shared" si="510"/>
        <v>1</v>
      </c>
      <c r="AB763" s="256">
        <f t="shared" si="510"/>
        <v>0</v>
      </c>
      <c r="AC763" s="133">
        <f t="shared" si="510"/>
        <v>0</v>
      </c>
      <c r="AD763" s="254">
        <f t="shared" si="510"/>
        <v>0</v>
      </c>
      <c r="AE763" s="256">
        <f t="shared" si="510"/>
        <v>0</v>
      </c>
      <c r="AF763" s="24"/>
      <c r="AG763" s="24"/>
      <c r="AH763" s="24"/>
      <c r="AI763" s="24"/>
      <c r="AJ763" s="24"/>
      <c r="AK763" s="24"/>
      <c r="AL763" s="254">
        <f t="shared" ref="AL763:AM765" si="511">SUM(C763,F763,I763,L763,O763,R763,U763,X763,AA763,AD763)</f>
        <v>37</v>
      </c>
      <c r="AM763" s="255">
        <f t="shared" si="511"/>
        <v>0</v>
      </c>
      <c r="AN763" s="256">
        <f t="shared" ref="AN763:AN765" si="512">SUM(AL763:AM763)</f>
        <v>37</v>
      </c>
      <c r="BA763" s="254">
        <f t="shared" ref="BA763:BH765" si="513">SUM(BA727,BA731,BA735,BA739,BA743,BA747,BA751)</f>
        <v>1</v>
      </c>
      <c r="BB763" s="256">
        <f t="shared" si="513"/>
        <v>0</v>
      </c>
      <c r="BC763" s="618"/>
      <c r="BD763" s="254">
        <f t="shared" si="513"/>
        <v>1</v>
      </c>
      <c r="BE763" s="256">
        <f t="shared" si="513"/>
        <v>0</v>
      </c>
      <c r="BF763" s="697">
        <f t="shared" si="513"/>
        <v>0</v>
      </c>
      <c r="BG763" s="254">
        <f t="shared" si="513"/>
        <v>0</v>
      </c>
      <c r="BH763" s="256">
        <f t="shared" si="513"/>
        <v>0</v>
      </c>
      <c r="BI763" s="24"/>
      <c r="BJ763" s="254">
        <f t="shared" ref="BJ763:BK765" si="514">SUM(AF763,AI763,AL763,AO763,AR763,AU763,AX763,BA763,BD763,BG763)</f>
        <v>39</v>
      </c>
      <c r="BK763" s="255">
        <f t="shared" si="514"/>
        <v>0</v>
      </c>
      <c r="BL763" s="256">
        <f t="shared" ref="BL763:BL765" si="515">SUM(BJ763:BK763)</f>
        <v>39</v>
      </c>
      <c r="BM763" s="24"/>
      <c r="BN763" s="24"/>
    </row>
    <row r="764" spans="1:66">
      <c r="A764" s="275" t="s">
        <v>9</v>
      </c>
      <c r="B764" s="85" t="s">
        <v>21</v>
      </c>
      <c r="C764" s="257">
        <f t="shared" si="510"/>
        <v>0</v>
      </c>
      <c r="D764" s="258">
        <f t="shared" si="510"/>
        <v>0</v>
      </c>
      <c r="E764" s="618">
        <f t="shared" si="510"/>
        <v>0</v>
      </c>
      <c r="F764" s="257">
        <f t="shared" si="510"/>
        <v>11</v>
      </c>
      <c r="G764" s="258">
        <f t="shared" si="510"/>
        <v>0</v>
      </c>
      <c r="H764" s="618">
        <f t="shared" si="510"/>
        <v>0</v>
      </c>
      <c r="I764" s="257">
        <f t="shared" si="510"/>
        <v>5</v>
      </c>
      <c r="J764" s="258">
        <f t="shared" si="510"/>
        <v>0</v>
      </c>
      <c r="K764" s="618">
        <f t="shared" si="510"/>
        <v>0</v>
      </c>
      <c r="L764" s="257">
        <f t="shared" si="510"/>
        <v>7</v>
      </c>
      <c r="M764" s="258">
        <f t="shared" si="510"/>
        <v>0</v>
      </c>
      <c r="N764" s="618">
        <f t="shared" si="510"/>
        <v>0</v>
      </c>
      <c r="O764" s="257">
        <f t="shared" si="510"/>
        <v>3</v>
      </c>
      <c r="P764" s="258">
        <f t="shared" si="510"/>
        <v>0</v>
      </c>
      <c r="Q764" s="618">
        <f t="shared" si="510"/>
        <v>0</v>
      </c>
      <c r="R764" s="257">
        <f t="shared" si="510"/>
        <v>3</v>
      </c>
      <c r="S764" s="258">
        <f t="shared" si="510"/>
        <v>0</v>
      </c>
      <c r="T764" s="618">
        <f t="shared" si="510"/>
        <v>0</v>
      </c>
      <c r="U764" s="257">
        <f t="shared" si="510"/>
        <v>3</v>
      </c>
      <c r="V764" s="258">
        <f t="shared" si="510"/>
        <v>0</v>
      </c>
      <c r="W764" s="395">
        <f t="shared" si="510"/>
        <v>0</v>
      </c>
      <c r="X764" s="257">
        <f t="shared" si="510"/>
        <v>1</v>
      </c>
      <c r="Y764" s="258">
        <f t="shared" si="510"/>
        <v>0</v>
      </c>
      <c r="Z764" s="395">
        <f t="shared" si="510"/>
        <v>0</v>
      </c>
      <c r="AA764" s="257">
        <f t="shared" si="510"/>
        <v>1</v>
      </c>
      <c r="AB764" s="258">
        <f t="shared" si="510"/>
        <v>0</v>
      </c>
      <c r="AC764" s="395">
        <f t="shared" si="510"/>
        <v>0</v>
      </c>
      <c r="AD764" s="257">
        <f t="shared" si="510"/>
        <v>0</v>
      </c>
      <c r="AE764" s="258">
        <f t="shared" si="510"/>
        <v>0</v>
      </c>
      <c r="AF764" s="24"/>
      <c r="AG764" s="24"/>
      <c r="AH764" s="24"/>
      <c r="AI764" s="24"/>
      <c r="AJ764" s="24"/>
      <c r="AK764" s="24"/>
      <c r="AL764" s="257">
        <f t="shared" si="511"/>
        <v>34</v>
      </c>
      <c r="AM764" s="15">
        <f t="shared" si="511"/>
        <v>0</v>
      </c>
      <c r="AN764" s="258">
        <f t="shared" si="512"/>
        <v>34</v>
      </c>
      <c r="BA764" s="257">
        <f t="shared" si="513"/>
        <v>1</v>
      </c>
      <c r="BB764" s="258">
        <f t="shared" si="513"/>
        <v>0</v>
      </c>
      <c r="BC764" s="618"/>
      <c r="BD764" s="257">
        <f t="shared" si="513"/>
        <v>1</v>
      </c>
      <c r="BE764" s="258">
        <f t="shared" si="513"/>
        <v>0</v>
      </c>
      <c r="BF764" s="697">
        <f t="shared" si="513"/>
        <v>0</v>
      </c>
      <c r="BG764" s="257">
        <f t="shared" si="513"/>
        <v>0</v>
      </c>
      <c r="BH764" s="258">
        <f t="shared" si="513"/>
        <v>0</v>
      </c>
      <c r="BI764" s="24"/>
      <c r="BJ764" s="257">
        <f t="shared" si="514"/>
        <v>36</v>
      </c>
      <c r="BK764" s="15">
        <f t="shared" si="514"/>
        <v>0</v>
      </c>
      <c r="BL764" s="258">
        <f t="shared" si="515"/>
        <v>36</v>
      </c>
      <c r="BM764" s="24"/>
      <c r="BN764" s="24"/>
    </row>
    <row r="765" spans="1:66" ht="16.5" thickBot="1">
      <c r="A765" s="602"/>
      <c r="B765" s="86" t="s">
        <v>22</v>
      </c>
      <c r="C765" s="259">
        <f t="shared" si="510"/>
        <v>0</v>
      </c>
      <c r="D765" s="261">
        <f t="shared" si="510"/>
        <v>0</v>
      </c>
      <c r="E765" s="618">
        <f t="shared" si="510"/>
        <v>0</v>
      </c>
      <c r="F765" s="259">
        <f t="shared" si="510"/>
        <v>0</v>
      </c>
      <c r="G765" s="261">
        <f t="shared" si="510"/>
        <v>0</v>
      </c>
      <c r="H765" s="618">
        <f t="shared" si="510"/>
        <v>0</v>
      </c>
      <c r="I765" s="259">
        <f t="shared" si="510"/>
        <v>0</v>
      </c>
      <c r="J765" s="261">
        <f t="shared" si="510"/>
        <v>0</v>
      </c>
      <c r="K765" s="618"/>
      <c r="L765" s="259">
        <f t="shared" si="510"/>
        <v>0</v>
      </c>
      <c r="M765" s="261">
        <f t="shared" si="510"/>
        <v>0</v>
      </c>
      <c r="N765" s="618">
        <f t="shared" si="510"/>
        <v>0</v>
      </c>
      <c r="O765" s="259">
        <f t="shared" si="510"/>
        <v>0</v>
      </c>
      <c r="P765" s="261">
        <f t="shared" si="510"/>
        <v>0</v>
      </c>
      <c r="Q765" s="618">
        <f t="shared" si="510"/>
        <v>0</v>
      </c>
      <c r="R765" s="259">
        <f t="shared" si="510"/>
        <v>0</v>
      </c>
      <c r="S765" s="261">
        <f t="shared" si="510"/>
        <v>0</v>
      </c>
      <c r="T765" s="618"/>
      <c r="U765" s="259">
        <f t="shared" si="510"/>
        <v>0</v>
      </c>
      <c r="V765" s="261">
        <f t="shared" si="510"/>
        <v>0</v>
      </c>
      <c r="W765" s="395">
        <f t="shared" si="510"/>
        <v>0</v>
      </c>
      <c r="X765" s="259">
        <f t="shared" si="510"/>
        <v>0</v>
      </c>
      <c r="Y765" s="261">
        <f t="shared" si="510"/>
        <v>0</v>
      </c>
      <c r="Z765" s="395">
        <f t="shared" si="510"/>
        <v>0</v>
      </c>
      <c r="AA765" s="259">
        <f t="shared" si="510"/>
        <v>0</v>
      </c>
      <c r="AB765" s="261">
        <f t="shared" si="510"/>
        <v>0</v>
      </c>
      <c r="AC765" s="395">
        <f t="shared" si="510"/>
        <v>0</v>
      </c>
      <c r="AD765" s="259">
        <f t="shared" si="510"/>
        <v>0</v>
      </c>
      <c r="AE765" s="261">
        <f t="shared" si="510"/>
        <v>0</v>
      </c>
      <c r="AF765" s="24"/>
      <c r="AG765" s="24"/>
      <c r="AH765" s="24"/>
      <c r="AI765" s="24"/>
      <c r="AJ765" s="24"/>
      <c r="AK765" s="24"/>
      <c r="AL765" s="259">
        <f t="shared" si="511"/>
        <v>0</v>
      </c>
      <c r="AM765" s="260">
        <f t="shared" si="511"/>
        <v>0</v>
      </c>
      <c r="AN765" s="261">
        <f t="shared" si="512"/>
        <v>0</v>
      </c>
      <c r="BA765" s="259">
        <f t="shared" si="513"/>
        <v>0</v>
      </c>
      <c r="BB765" s="261">
        <f t="shared" si="513"/>
        <v>0</v>
      </c>
      <c r="BC765" s="618"/>
      <c r="BD765" s="259">
        <f t="shared" si="513"/>
        <v>0</v>
      </c>
      <c r="BE765" s="261">
        <f t="shared" si="513"/>
        <v>0</v>
      </c>
      <c r="BF765" s="697">
        <f t="shared" si="513"/>
        <v>0</v>
      </c>
      <c r="BG765" s="259">
        <f t="shared" si="513"/>
        <v>0</v>
      </c>
      <c r="BH765" s="261">
        <f t="shared" si="513"/>
        <v>0</v>
      </c>
      <c r="BI765" s="24"/>
      <c r="BJ765" s="259">
        <f t="shared" si="514"/>
        <v>0</v>
      </c>
      <c r="BK765" s="260">
        <f t="shared" si="514"/>
        <v>0</v>
      </c>
      <c r="BL765" s="261">
        <f t="shared" si="515"/>
        <v>0</v>
      </c>
      <c r="BM765" s="24"/>
      <c r="BN765" s="24"/>
    </row>
    <row r="766" spans="1:66" ht="16.5" thickBot="1">
      <c r="A766" s="633"/>
      <c r="B766" s="24"/>
      <c r="C766" s="25"/>
      <c r="D766" s="25"/>
      <c r="E766" s="25"/>
      <c r="F766" s="25"/>
      <c r="G766" s="25"/>
      <c r="H766" s="25"/>
      <c r="I766" s="25"/>
      <c r="J766" s="25"/>
      <c r="K766" s="619"/>
      <c r="L766" s="25"/>
      <c r="M766" s="25"/>
      <c r="N766" s="619"/>
      <c r="O766" s="25"/>
      <c r="P766" s="25"/>
      <c r="Q766" s="619"/>
      <c r="R766" s="25"/>
      <c r="S766" s="25"/>
      <c r="T766" s="619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Z766" s="611"/>
      <c r="BC766" s="611"/>
      <c r="BF766" s="611"/>
    </row>
    <row r="767" spans="1:66" ht="16.5" thickBot="1">
      <c r="A767" s="1239" t="s">
        <v>1041</v>
      </c>
      <c r="B767" s="84" t="s">
        <v>19</v>
      </c>
      <c r="C767" s="254">
        <f>C591+C648+C705+C763</f>
        <v>6</v>
      </c>
      <c r="D767" s="701">
        <f t="shared" ref="D767:BH769" si="516">D591+D648+D705+D763</f>
        <v>0</v>
      </c>
      <c r="E767" s="618">
        <f t="shared" si="516"/>
        <v>0</v>
      </c>
      <c r="F767" s="254">
        <f t="shared" si="516"/>
        <v>48</v>
      </c>
      <c r="G767" s="256">
        <f t="shared" si="516"/>
        <v>0</v>
      </c>
      <c r="H767" s="618">
        <f t="shared" si="516"/>
        <v>0</v>
      </c>
      <c r="I767" s="254">
        <f t="shared" si="516"/>
        <v>20</v>
      </c>
      <c r="J767" s="701">
        <f t="shared" si="516"/>
        <v>0</v>
      </c>
      <c r="K767" s="618">
        <f t="shared" si="516"/>
        <v>0</v>
      </c>
      <c r="L767" s="254">
        <f t="shared" si="516"/>
        <v>19</v>
      </c>
      <c r="M767" s="701">
        <f t="shared" si="516"/>
        <v>0</v>
      </c>
      <c r="N767" s="618">
        <f t="shared" si="516"/>
        <v>0</v>
      </c>
      <c r="O767" s="254">
        <f t="shared" si="516"/>
        <v>18</v>
      </c>
      <c r="P767" s="701">
        <f t="shared" si="516"/>
        <v>0</v>
      </c>
      <c r="Q767" s="618">
        <f t="shared" si="516"/>
        <v>0</v>
      </c>
      <c r="R767" s="254">
        <f t="shared" si="516"/>
        <v>13</v>
      </c>
      <c r="S767" s="701">
        <f t="shared" si="516"/>
        <v>0</v>
      </c>
      <c r="T767" s="618">
        <f t="shared" si="516"/>
        <v>0</v>
      </c>
      <c r="U767" s="254">
        <f t="shared" si="516"/>
        <v>11</v>
      </c>
      <c r="V767" s="701">
        <f t="shared" si="516"/>
        <v>0</v>
      </c>
      <c r="W767" s="278">
        <f t="shared" si="516"/>
        <v>0</v>
      </c>
      <c r="X767" s="278">
        <f t="shared" si="516"/>
        <v>8</v>
      </c>
      <c r="Y767" s="278">
        <f t="shared" si="516"/>
        <v>0</v>
      </c>
      <c r="Z767" s="278">
        <f t="shared" si="516"/>
        <v>0</v>
      </c>
      <c r="AA767" s="278">
        <f t="shared" si="516"/>
        <v>2</v>
      </c>
      <c r="AB767" s="278">
        <f t="shared" si="516"/>
        <v>0</v>
      </c>
      <c r="AC767" s="278">
        <f t="shared" si="516"/>
        <v>0</v>
      </c>
      <c r="AD767" s="278">
        <f t="shared" si="516"/>
        <v>0</v>
      </c>
      <c r="AE767" s="278">
        <f t="shared" si="516"/>
        <v>0</v>
      </c>
      <c r="AF767" s="278">
        <f t="shared" si="516"/>
        <v>0</v>
      </c>
      <c r="AG767" s="278">
        <f t="shared" si="516"/>
        <v>0</v>
      </c>
      <c r="AH767" s="278">
        <f t="shared" si="516"/>
        <v>0</v>
      </c>
      <c r="AI767" s="278">
        <f t="shared" si="516"/>
        <v>0</v>
      </c>
      <c r="AJ767" s="278">
        <f t="shared" si="516"/>
        <v>0</v>
      </c>
      <c r="AK767" s="278">
        <f t="shared" si="516"/>
        <v>0</v>
      </c>
      <c r="AL767" s="278">
        <f t="shared" si="516"/>
        <v>145</v>
      </c>
      <c r="AM767" s="278">
        <f t="shared" si="516"/>
        <v>0</v>
      </c>
      <c r="AN767" s="278">
        <f t="shared" si="516"/>
        <v>145</v>
      </c>
      <c r="AO767" s="278">
        <f t="shared" si="516"/>
        <v>0</v>
      </c>
      <c r="AP767" s="278">
        <f t="shared" si="516"/>
        <v>0</v>
      </c>
      <c r="AQ767" s="278">
        <f t="shared" si="516"/>
        <v>0</v>
      </c>
      <c r="AR767" s="278">
        <f t="shared" si="516"/>
        <v>0</v>
      </c>
      <c r="AS767" s="278">
        <f t="shared" si="516"/>
        <v>0</v>
      </c>
      <c r="AT767" s="278">
        <f t="shared" si="516"/>
        <v>0</v>
      </c>
      <c r="AU767" s="278">
        <f t="shared" si="516"/>
        <v>0</v>
      </c>
      <c r="AV767" s="278">
        <f t="shared" si="516"/>
        <v>0</v>
      </c>
      <c r="AW767" s="278">
        <f t="shared" si="516"/>
        <v>0</v>
      </c>
      <c r="AX767" s="278">
        <f t="shared" si="516"/>
        <v>0</v>
      </c>
      <c r="AY767" s="133">
        <f t="shared" si="516"/>
        <v>0</v>
      </c>
      <c r="AZ767" s="618"/>
      <c r="BA767" s="254">
        <f t="shared" si="516"/>
        <v>8</v>
      </c>
      <c r="BB767" s="701">
        <f t="shared" si="516"/>
        <v>0</v>
      </c>
      <c r="BC767" s="618"/>
      <c r="BD767" s="254">
        <f t="shared" si="516"/>
        <v>2</v>
      </c>
      <c r="BE767" s="701">
        <f t="shared" si="516"/>
        <v>0</v>
      </c>
      <c r="BF767" s="618">
        <f t="shared" si="516"/>
        <v>0</v>
      </c>
      <c r="BG767" s="254">
        <f t="shared" si="516"/>
        <v>0</v>
      </c>
      <c r="BH767" s="701">
        <f t="shared" si="516"/>
        <v>0</v>
      </c>
      <c r="BI767" s="24"/>
      <c r="BJ767" s="254">
        <f>C767+F767+I767+L767+O767+R767+U767+BA767+BD767+BG767</f>
        <v>145</v>
      </c>
      <c r="BK767" s="254">
        <f t="shared" ref="BK767:BL769" si="517">D767+G767+J767+M767+P767+S767+V767+BB767+BE767+BH767</f>
        <v>0</v>
      </c>
      <c r="BL767" s="254">
        <v>145</v>
      </c>
    </row>
    <row r="768" spans="1:66" ht="16.5" thickBot="1">
      <c r="A768" s="1240"/>
      <c r="B768" s="85" t="s">
        <v>21</v>
      </c>
      <c r="C768" s="254">
        <f t="shared" ref="C768:R769" si="518">C592+C649+C706+C764</f>
        <v>6</v>
      </c>
      <c r="D768" s="701">
        <f t="shared" si="518"/>
        <v>0</v>
      </c>
      <c r="E768" s="618">
        <f t="shared" si="518"/>
        <v>0</v>
      </c>
      <c r="F768" s="254">
        <f t="shared" si="518"/>
        <v>38</v>
      </c>
      <c r="G768" s="256">
        <f t="shared" si="518"/>
        <v>0</v>
      </c>
      <c r="H768" s="618">
        <f t="shared" si="518"/>
        <v>0</v>
      </c>
      <c r="I768" s="254">
        <f t="shared" si="518"/>
        <v>17</v>
      </c>
      <c r="J768" s="701">
        <f t="shared" si="518"/>
        <v>0</v>
      </c>
      <c r="K768" s="618">
        <f t="shared" si="518"/>
        <v>0</v>
      </c>
      <c r="L768" s="254">
        <f t="shared" si="518"/>
        <v>16</v>
      </c>
      <c r="M768" s="701">
        <f t="shared" si="518"/>
        <v>0</v>
      </c>
      <c r="N768" s="618">
        <f t="shared" si="518"/>
        <v>0</v>
      </c>
      <c r="O768" s="254">
        <f t="shared" si="518"/>
        <v>15</v>
      </c>
      <c r="P768" s="701">
        <f t="shared" si="518"/>
        <v>0</v>
      </c>
      <c r="Q768" s="618">
        <f t="shared" si="518"/>
        <v>0</v>
      </c>
      <c r="R768" s="254">
        <f t="shared" si="518"/>
        <v>12</v>
      </c>
      <c r="S768" s="701">
        <f t="shared" si="516"/>
        <v>0</v>
      </c>
      <c r="T768" s="618">
        <f t="shared" si="516"/>
        <v>0</v>
      </c>
      <c r="U768" s="254">
        <f t="shared" si="516"/>
        <v>10</v>
      </c>
      <c r="V768" s="701">
        <f t="shared" si="516"/>
        <v>0</v>
      </c>
      <c r="W768" s="278">
        <f t="shared" si="516"/>
        <v>0</v>
      </c>
      <c r="X768" s="278">
        <f t="shared" si="516"/>
        <v>7</v>
      </c>
      <c r="Y768" s="278">
        <f t="shared" si="516"/>
        <v>0</v>
      </c>
      <c r="Z768" s="278">
        <f t="shared" si="516"/>
        <v>0</v>
      </c>
      <c r="AA768" s="278">
        <f t="shared" si="516"/>
        <v>2</v>
      </c>
      <c r="AB768" s="278">
        <f t="shared" si="516"/>
        <v>0</v>
      </c>
      <c r="AC768" s="278">
        <f t="shared" si="516"/>
        <v>0</v>
      </c>
      <c r="AD768" s="278">
        <f t="shared" si="516"/>
        <v>0</v>
      </c>
      <c r="AE768" s="278">
        <f t="shared" si="516"/>
        <v>0</v>
      </c>
      <c r="AF768" s="278">
        <f t="shared" si="516"/>
        <v>0</v>
      </c>
      <c r="AG768" s="278">
        <f t="shared" si="516"/>
        <v>0</v>
      </c>
      <c r="AH768" s="278">
        <f t="shared" si="516"/>
        <v>0</v>
      </c>
      <c r="AI768" s="278">
        <f t="shared" si="516"/>
        <v>0</v>
      </c>
      <c r="AJ768" s="278">
        <f t="shared" si="516"/>
        <v>0</v>
      </c>
      <c r="AK768" s="278">
        <f t="shared" si="516"/>
        <v>0</v>
      </c>
      <c r="AL768" s="278">
        <f t="shared" si="516"/>
        <v>123</v>
      </c>
      <c r="AM768" s="278">
        <f t="shared" si="516"/>
        <v>0</v>
      </c>
      <c r="AN768" s="278">
        <f t="shared" si="516"/>
        <v>123</v>
      </c>
      <c r="AO768" s="278">
        <f t="shared" si="516"/>
        <v>0</v>
      </c>
      <c r="AP768" s="278">
        <f t="shared" si="516"/>
        <v>0</v>
      </c>
      <c r="AQ768" s="278">
        <f t="shared" si="516"/>
        <v>0</v>
      </c>
      <c r="AR768" s="278">
        <f t="shared" si="516"/>
        <v>0</v>
      </c>
      <c r="AS768" s="278">
        <f t="shared" si="516"/>
        <v>0</v>
      </c>
      <c r="AT768" s="278">
        <f t="shared" si="516"/>
        <v>0</v>
      </c>
      <c r="AU768" s="278">
        <f t="shared" si="516"/>
        <v>0</v>
      </c>
      <c r="AV768" s="278">
        <f t="shared" si="516"/>
        <v>0</v>
      </c>
      <c r="AW768" s="278">
        <f t="shared" si="516"/>
        <v>0</v>
      </c>
      <c r="AX768" s="278">
        <f t="shared" si="516"/>
        <v>0</v>
      </c>
      <c r="AY768" s="133">
        <f t="shared" si="516"/>
        <v>0</v>
      </c>
      <c r="AZ768" s="618"/>
      <c r="BA768" s="254">
        <f t="shared" si="516"/>
        <v>7</v>
      </c>
      <c r="BB768" s="701">
        <f t="shared" si="516"/>
        <v>0</v>
      </c>
      <c r="BC768" s="618"/>
      <c r="BD768" s="254">
        <f t="shared" si="516"/>
        <v>2</v>
      </c>
      <c r="BE768" s="701">
        <f t="shared" si="516"/>
        <v>0</v>
      </c>
      <c r="BF768" s="618">
        <f t="shared" si="516"/>
        <v>0</v>
      </c>
      <c r="BG768" s="254">
        <f t="shared" si="516"/>
        <v>0</v>
      </c>
      <c r="BH768" s="701">
        <f t="shared" si="516"/>
        <v>0</v>
      </c>
      <c r="BI768" s="24"/>
      <c r="BJ768" s="254">
        <f t="shared" ref="BJ768:BJ769" si="519">C768+F768+I768+L768+O768+R768+U768+BA768+BD768+BG768</f>
        <v>123</v>
      </c>
      <c r="BK768" s="254">
        <f t="shared" si="517"/>
        <v>0</v>
      </c>
      <c r="BL768" s="254">
        <v>123</v>
      </c>
    </row>
    <row r="769" spans="1:64" ht="16.5" thickBot="1">
      <c r="A769" s="1241"/>
      <c r="B769" s="86" t="s">
        <v>22</v>
      </c>
      <c r="C769" s="741">
        <f t="shared" si="518"/>
        <v>0</v>
      </c>
      <c r="D769" s="742">
        <f t="shared" si="516"/>
        <v>0</v>
      </c>
      <c r="E769" s="618">
        <f t="shared" si="516"/>
        <v>0</v>
      </c>
      <c r="F769" s="741">
        <f t="shared" si="516"/>
        <v>0</v>
      </c>
      <c r="G769" s="743">
        <f t="shared" si="516"/>
        <v>0</v>
      </c>
      <c r="H769" s="618">
        <f t="shared" si="516"/>
        <v>0</v>
      </c>
      <c r="I769" s="741">
        <f t="shared" si="516"/>
        <v>0</v>
      </c>
      <c r="J769" s="742">
        <f t="shared" si="516"/>
        <v>0</v>
      </c>
      <c r="K769" s="618">
        <f t="shared" si="516"/>
        <v>0</v>
      </c>
      <c r="L769" s="741">
        <f t="shared" si="516"/>
        <v>0</v>
      </c>
      <c r="M769" s="742">
        <f t="shared" si="516"/>
        <v>0</v>
      </c>
      <c r="N769" s="618">
        <f t="shared" si="516"/>
        <v>0</v>
      </c>
      <c r="O769" s="741">
        <f t="shared" si="516"/>
        <v>0</v>
      </c>
      <c r="P769" s="742">
        <f t="shared" si="516"/>
        <v>0</v>
      </c>
      <c r="Q769" s="618">
        <f t="shared" si="516"/>
        <v>0</v>
      </c>
      <c r="R769" s="741">
        <f t="shared" si="516"/>
        <v>0</v>
      </c>
      <c r="S769" s="742">
        <f t="shared" si="516"/>
        <v>0</v>
      </c>
      <c r="T769" s="618">
        <f t="shared" si="516"/>
        <v>0</v>
      </c>
      <c r="U769" s="741">
        <f t="shared" si="516"/>
        <v>0</v>
      </c>
      <c r="V769" s="742">
        <f t="shared" si="516"/>
        <v>0</v>
      </c>
      <c r="W769" s="278">
        <f t="shared" si="516"/>
        <v>0</v>
      </c>
      <c r="X769" s="278">
        <f t="shared" si="516"/>
        <v>0</v>
      </c>
      <c r="Y769" s="278">
        <f t="shared" si="516"/>
        <v>0</v>
      </c>
      <c r="Z769" s="278">
        <f t="shared" si="516"/>
        <v>0</v>
      </c>
      <c r="AA769" s="278">
        <f t="shared" si="516"/>
        <v>0</v>
      </c>
      <c r="AB769" s="278">
        <f t="shared" si="516"/>
        <v>0</v>
      </c>
      <c r="AC769" s="278">
        <f t="shared" si="516"/>
        <v>0</v>
      </c>
      <c r="AD769" s="278">
        <f t="shared" si="516"/>
        <v>0</v>
      </c>
      <c r="AE769" s="278">
        <f t="shared" si="516"/>
        <v>0</v>
      </c>
      <c r="AF769" s="278">
        <f t="shared" si="516"/>
        <v>0</v>
      </c>
      <c r="AG769" s="278">
        <f t="shared" si="516"/>
        <v>0</v>
      </c>
      <c r="AH769" s="278">
        <f t="shared" si="516"/>
        <v>0</v>
      </c>
      <c r="AI769" s="278">
        <f t="shared" si="516"/>
        <v>0</v>
      </c>
      <c r="AJ769" s="278">
        <f t="shared" si="516"/>
        <v>0</v>
      </c>
      <c r="AK769" s="278">
        <f t="shared" si="516"/>
        <v>0</v>
      </c>
      <c r="AL769" s="278">
        <f t="shared" si="516"/>
        <v>0</v>
      </c>
      <c r="AM769" s="278">
        <f t="shared" si="516"/>
        <v>0</v>
      </c>
      <c r="AN769" s="278">
        <f t="shared" si="516"/>
        <v>0</v>
      </c>
      <c r="AO769" s="278">
        <f t="shared" si="516"/>
        <v>0</v>
      </c>
      <c r="AP769" s="278">
        <f t="shared" si="516"/>
        <v>0</v>
      </c>
      <c r="AQ769" s="278">
        <f t="shared" si="516"/>
        <v>0</v>
      </c>
      <c r="AR769" s="278">
        <f t="shared" si="516"/>
        <v>0</v>
      </c>
      <c r="AS769" s="278">
        <f t="shared" si="516"/>
        <v>0</v>
      </c>
      <c r="AT769" s="278">
        <f t="shared" si="516"/>
        <v>0</v>
      </c>
      <c r="AU769" s="278">
        <f t="shared" si="516"/>
        <v>0</v>
      </c>
      <c r="AV769" s="278">
        <f t="shared" si="516"/>
        <v>0</v>
      </c>
      <c r="AW769" s="278">
        <f t="shared" si="516"/>
        <v>0</v>
      </c>
      <c r="AX769" s="278">
        <f t="shared" si="516"/>
        <v>0</v>
      </c>
      <c r="AY769" s="133">
        <f t="shared" si="516"/>
        <v>0</v>
      </c>
      <c r="AZ769" s="618"/>
      <c r="BA769" s="741">
        <f t="shared" si="516"/>
        <v>0</v>
      </c>
      <c r="BB769" s="742">
        <f t="shared" si="516"/>
        <v>0</v>
      </c>
      <c r="BC769" s="618"/>
      <c r="BD769" s="741">
        <f t="shared" si="516"/>
        <v>0</v>
      </c>
      <c r="BE769" s="742">
        <f t="shared" si="516"/>
        <v>0</v>
      </c>
      <c r="BF769" s="618">
        <f t="shared" si="516"/>
        <v>0</v>
      </c>
      <c r="BG769" s="741">
        <f t="shared" si="516"/>
        <v>0</v>
      </c>
      <c r="BH769" s="742">
        <f t="shared" si="516"/>
        <v>0</v>
      </c>
      <c r="BI769" s="24"/>
      <c r="BJ769" s="254">
        <f t="shared" si="519"/>
        <v>0</v>
      </c>
      <c r="BK769" s="254">
        <f t="shared" si="517"/>
        <v>0</v>
      </c>
      <c r="BL769" s="254">
        <f t="shared" si="517"/>
        <v>0</v>
      </c>
    </row>
    <row r="770" spans="1:64">
      <c r="A770" s="661" t="s">
        <v>40</v>
      </c>
      <c r="B770" s="618"/>
      <c r="C770" s="619"/>
      <c r="D770" s="619"/>
      <c r="E770" s="619"/>
      <c r="F770" s="619"/>
      <c r="G770" s="619"/>
      <c r="H770" s="619"/>
      <c r="I770" s="619"/>
      <c r="J770" s="619"/>
      <c r="K770" s="619"/>
      <c r="L770" s="619"/>
      <c r="M770" s="619"/>
      <c r="N770" s="619"/>
      <c r="O770" s="619"/>
      <c r="P770" s="619"/>
      <c r="Q770" s="619"/>
      <c r="R770" s="507"/>
      <c r="S770" s="507"/>
      <c r="T770" s="507"/>
      <c r="U770" s="521"/>
      <c r="V770" s="521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BC770" s="611"/>
    </row>
    <row r="771" spans="1:64">
      <c r="A771" s="617"/>
      <c r="B771" s="618"/>
      <c r="C771" s="619"/>
      <c r="D771" s="619"/>
      <c r="E771" s="619"/>
      <c r="F771" s="619"/>
      <c r="G771" s="619"/>
      <c r="H771" s="619"/>
      <c r="I771" s="619"/>
      <c r="J771" s="619"/>
      <c r="K771" s="619"/>
      <c r="L771" s="619"/>
      <c r="M771" s="619"/>
      <c r="N771" s="619"/>
      <c r="O771" s="619"/>
      <c r="P771" s="619"/>
      <c r="Q771" s="619"/>
      <c r="R771" s="619"/>
      <c r="S771" s="619"/>
      <c r="T771" s="619"/>
      <c r="U771" s="521"/>
      <c r="V771" s="521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BC771" s="611"/>
    </row>
    <row r="772" spans="1:64">
      <c r="A772" s="661" t="s">
        <v>54</v>
      </c>
      <c r="B772" s="618"/>
      <c r="C772" s="619"/>
      <c r="D772" s="619"/>
      <c r="E772" s="619"/>
      <c r="F772" s="619"/>
      <c r="G772" s="619"/>
      <c r="H772" s="619"/>
      <c r="I772" s="619"/>
      <c r="J772" s="619"/>
      <c r="K772" s="619"/>
      <c r="L772" s="619"/>
      <c r="M772" s="619"/>
      <c r="N772" s="619"/>
      <c r="O772" s="619"/>
      <c r="P772" s="619"/>
      <c r="Q772" s="619"/>
      <c r="R772" s="619"/>
      <c r="S772" s="619"/>
      <c r="T772" s="619"/>
      <c r="U772" s="521"/>
      <c r="V772" s="521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BC772" s="611"/>
    </row>
    <row r="773" spans="1:64">
      <c r="A773" s="661" t="s">
        <v>363</v>
      </c>
      <c r="B773" s="618"/>
      <c r="C773" s="619"/>
      <c r="D773" s="619"/>
      <c r="E773" s="619"/>
      <c r="F773" s="619"/>
      <c r="G773" s="619"/>
      <c r="H773" s="619"/>
      <c r="I773" s="619"/>
      <c r="J773" s="619"/>
      <c r="K773" s="619"/>
      <c r="L773" s="619"/>
      <c r="M773" s="619"/>
      <c r="N773" s="619"/>
      <c r="O773" s="619"/>
      <c r="P773" s="619"/>
      <c r="Q773" s="619"/>
      <c r="R773" s="619"/>
      <c r="S773" s="619"/>
      <c r="T773" s="619"/>
      <c r="U773" s="521"/>
      <c r="V773" s="521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BC773" s="611"/>
    </row>
    <row r="774" spans="1:64">
      <c r="A774" s="661"/>
      <c r="B774" s="618"/>
      <c r="C774" s="619"/>
      <c r="D774" s="619"/>
      <c r="E774" s="619"/>
      <c r="F774" s="619"/>
      <c r="G774" s="619"/>
      <c r="H774" s="619"/>
      <c r="I774" s="619"/>
      <c r="J774" s="619"/>
      <c r="K774" s="619"/>
      <c r="L774" s="619"/>
      <c r="M774" s="619"/>
      <c r="N774" s="619"/>
      <c r="O774" s="619"/>
      <c r="P774" s="619"/>
      <c r="Q774" s="619"/>
      <c r="R774" s="619"/>
      <c r="S774" s="619"/>
      <c r="T774" s="619"/>
      <c r="U774" s="521"/>
      <c r="V774" s="521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BC774" s="611"/>
    </row>
    <row r="775" spans="1:64" ht="18.75">
      <c r="A775" s="1222" t="s">
        <v>26</v>
      </c>
      <c r="B775" s="1222"/>
      <c r="C775" s="1222"/>
      <c r="D775" s="1222"/>
      <c r="E775" s="1222"/>
      <c r="F775" s="1222"/>
      <c r="G775" s="1222"/>
      <c r="H775" s="1222"/>
      <c r="I775" s="1222"/>
      <c r="J775" s="1222"/>
      <c r="K775" s="1222"/>
      <c r="L775" s="1222"/>
      <c r="M775" s="1222"/>
      <c r="N775" s="1222"/>
      <c r="O775" s="1222"/>
      <c r="P775" s="1222"/>
      <c r="Q775" s="1222"/>
      <c r="R775" s="1222"/>
      <c r="S775" s="1222"/>
      <c r="T775" s="1222"/>
      <c r="U775" s="472"/>
      <c r="V775" s="472"/>
      <c r="W775" s="472"/>
      <c r="X775" s="472"/>
      <c r="Y775" s="472"/>
      <c r="Z775" s="472"/>
      <c r="AA775" s="472"/>
      <c r="AB775" s="472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</row>
    <row r="776" spans="1:64" ht="16.5" thickBot="1">
      <c r="A776" s="1247" t="s">
        <v>27</v>
      </c>
      <c r="B776" s="1247"/>
      <c r="C776" s="1247"/>
      <c r="D776" s="1247"/>
      <c r="E776" s="1247"/>
      <c r="F776" s="1247"/>
      <c r="G776" s="1247"/>
      <c r="H776" s="1247"/>
      <c r="I776" s="1247"/>
      <c r="J776" s="1247"/>
      <c r="K776" s="1247"/>
      <c r="L776" s="1247"/>
      <c r="M776" s="1247"/>
      <c r="N776" s="1247"/>
      <c r="O776" s="1247"/>
      <c r="P776" s="1247"/>
      <c r="Q776" s="1247"/>
      <c r="R776" s="1247"/>
      <c r="S776" s="1247"/>
      <c r="T776" s="1247"/>
      <c r="U776" s="472"/>
      <c r="V776" s="472"/>
      <c r="W776" s="472"/>
      <c r="X776" s="472"/>
      <c r="Y776" s="472"/>
      <c r="Z776" s="472"/>
      <c r="AA776" s="472"/>
      <c r="AB776" s="472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</row>
    <row r="777" spans="1:64" ht="24" thickBot="1">
      <c r="A777" s="1226" t="s">
        <v>53</v>
      </c>
      <c r="B777" s="1227"/>
      <c r="C777" s="1227"/>
      <c r="D777" s="1227"/>
      <c r="E777" s="1227"/>
      <c r="F777" s="1227"/>
      <c r="G777" s="1227"/>
      <c r="H777" s="1227"/>
      <c r="I777" s="1227"/>
      <c r="J777" s="1227"/>
      <c r="K777" s="1227"/>
      <c r="L777" s="1227"/>
      <c r="M777" s="1227"/>
      <c r="N777" s="1227"/>
      <c r="O777" s="1227"/>
      <c r="P777" s="1227"/>
      <c r="Q777" s="1227"/>
      <c r="R777" s="1227"/>
      <c r="S777" s="1227"/>
      <c r="T777" s="1228"/>
      <c r="U777" s="473"/>
      <c r="V777" s="472"/>
      <c r="W777" s="472"/>
      <c r="X777" s="472"/>
      <c r="Y777" s="472"/>
      <c r="Z777" s="472"/>
      <c r="AA777" s="472"/>
      <c r="AB777" s="472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</row>
    <row r="778" spans="1:64" ht="16.5" thickBot="1">
      <c r="A778" s="474"/>
      <c r="B778" s="475"/>
      <c r="C778" s="475"/>
      <c r="D778" s="475"/>
      <c r="E778" s="475"/>
      <c r="F778" s="475"/>
      <c r="G778" s="475"/>
      <c r="H778" s="475"/>
      <c r="I778" s="475"/>
      <c r="J778" s="475"/>
      <c r="K778" s="475"/>
      <c r="L778" s="475"/>
      <c r="M778" s="475"/>
      <c r="N778" s="475"/>
      <c r="O778" s="475"/>
      <c r="P778" s="475"/>
      <c r="Q778" s="475"/>
      <c r="R778" s="475"/>
      <c r="S778" s="475"/>
      <c r="T778" s="475"/>
      <c r="U778" s="472"/>
      <c r="V778" s="472"/>
      <c r="W778" s="472"/>
      <c r="X778" s="472"/>
      <c r="Y778" s="472"/>
      <c r="Z778" s="472"/>
      <c r="AA778" s="472"/>
      <c r="AB778" s="472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</row>
    <row r="779" spans="1:64" ht="16.5">
      <c r="A779" s="476" t="s">
        <v>900</v>
      </c>
      <c r="B779" s="477"/>
      <c r="C779" s="477" t="s">
        <v>794</v>
      </c>
      <c r="D779" s="477"/>
      <c r="E779" s="477"/>
      <c r="F779" s="477"/>
      <c r="G779" s="477"/>
      <c r="H779" s="477"/>
      <c r="I779" s="477"/>
      <c r="J779" s="477"/>
      <c r="K779" s="477"/>
      <c r="L779" s="477"/>
      <c r="M779" s="477"/>
      <c r="N779" s="477"/>
      <c r="O779" s="477"/>
      <c r="P779" s="477"/>
      <c r="Q779" s="477"/>
      <c r="R779" s="478"/>
      <c r="S779" s="478"/>
      <c r="T779" s="479"/>
      <c r="U779" s="473"/>
      <c r="V779" s="472"/>
      <c r="W779" s="472"/>
      <c r="X779" s="472"/>
      <c r="Y779" s="472"/>
      <c r="Z779" s="472"/>
      <c r="AA779" s="472"/>
      <c r="AB779" s="472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</row>
    <row r="780" spans="1:64" ht="16.5">
      <c r="A780" s="480" t="s">
        <v>781</v>
      </c>
      <c r="B780" s="481"/>
      <c r="C780" s="481" t="s">
        <v>901</v>
      </c>
      <c r="D780" s="481"/>
      <c r="E780" s="481"/>
      <c r="F780" s="481"/>
      <c r="G780" s="481"/>
      <c r="H780" s="481"/>
      <c r="I780" s="481"/>
      <c r="J780" s="481"/>
      <c r="K780" s="481"/>
      <c r="L780" s="481"/>
      <c r="M780" s="481"/>
      <c r="N780" s="481"/>
      <c r="O780" s="481"/>
      <c r="P780" s="481"/>
      <c r="Q780" s="481"/>
      <c r="R780" s="482"/>
      <c r="S780" s="482"/>
      <c r="T780" s="483"/>
      <c r="U780" s="473"/>
      <c r="V780" s="472"/>
      <c r="W780" s="472"/>
      <c r="X780" s="472"/>
      <c r="Y780" s="472"/>
      <c r="Z780" s="472"/>
      <c r="AA780" s="472"/>
      <c r="AB780" s="472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</row>
    <row r="781" spans="1:64" ht="17.25" thickBot="1">
      <c r="A781" s="484" t="s">
        <v>800</v>
      </c>
      <c r="B781" s="485"/>
      <c r="C781" s="485" t="s">
        <v>902</v>
      </c>
      <c r="D781" s="485"/>
      <c r="E781" s="485"/>
      <c r="F781" s="485"/>
      <c r="G781" s="485"/>
      <c r="H781" s="485"/>
      <c r="I781" s="485"/>
      <c r="J781" s="485"/>
      <c r="K781" s="485"/>
      <c r="L781" s="485"/>
      <c r="M781" s="485"/>
      <c r="N781" s="485"/>
      <c r="O781" s="485"/>
      <c r="P781" s="485"/>
      <c r="Q781" s="485"/>
      <c r="R781" s="486"/>
      <c r="S781" s="486"/>
      <c r="T781" s="487"/>
      <c r="U781" s="473"/>
      <c r="V781" s="472"/>
      <c r="W781" s="472"/>
      <c r="X781" s="472"/>
      <c r="Y781" s="472"/>
      <c r="Z781" s="472"/>
      <c r="AA781" s="472"/>
      <c r="AB781" s="472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</row>
    <row r="782" spans="1:64" ht="16.5" thickBot="1">
      <c r="A782" s="474"/>
      <c r="B782" s="475"/>
      <c r="C782" s="475"/>
      <c r="D782" s="475"/>
      <c r="E782" s="475"/>
      <c r="F782" s="475"/>
      <c r="G782" s="475"/>
      <c r="H782" s="475"/>
      <c r="I782" s="475"/>
      <c r="J782" s="475"/>
      <c r="K782" s="475"/>
      <c r="L782" s="475"/>
      <c r="M782" s="475"/>
      <c r="N782" s="475"/>
      <c r="O782" s="475"/>
      <c r="P782" s="475"/>
      <c r="Q782" s="475"/>
      <c r="R782" s="475"/>
      <c r="S782" s="475"/>
      <c r="T782" s="475"/>
      <c r="U782" s="472"/>
      <c r="V782" s="472"/>
      <c r="W782" s="472"/>
      <c r="X782" s="472"/>
      <c r="Y782" s="472"/>
      <c r="Z782" s="472"/>
      <c r="AA782" s="472"/>
      <c r="AB782" s="472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</row>
    <row r="783" spans="1:64" ht="17.25" thickBot="1">
      <c r="A783" s="475"/>
      <c r="B783" s="475"/>
      <c r="C783" s="1223" t="s">
        <v>640</v>
      </c>
      <c r="D783" s="1224"/>
      <c r="E783" s="1224"/>
      <c r="F783" s="1224"/>
      <c r="G783" s="1224"/>
      <c r="H783" s="1224"/>
      <c r="I783" s="1224"/>
      <c r="J783" s="1224"/>
      <c r="K783" s="1224"/>
      <c r="L783" s="1224"/>
      <c r="M783" s="1224"/>
      <c r="N783" s="1224"/>
      <c r="O783" s="1224"/>
      <c r="P783" s="1224"/>
      <c r="Q783" s="1224"/>
      <c r="R783" s="1224"/>
      <c r="S783" s="1224"/>
      <c r="T783" s="488"/>
      <c r="U783" s="473"/>
      <c r="V783" s="472"/>
      <c r="W783" s="472"/>
      <c r="X783" s="472"/>
      <c r="Y783" s="472"/>
      <c r="Z783" s="472"/>
      <c r="AA783" s="472"/>
      <c r="AB783" s="472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</row>
    <row r="784" spans="1:64" ht="16.5" thickBot="1">
      <c r="A784" s="1"/>
      <c r="U784" s="472"/>
      <c r="V784" s="472"/>
      <c r="W784" s="472"/>
      <c r="X784" s="472"/>
      <c r="Y784" s="472"/>
      <c r="Z784" s="472"/>
      <c r="AA784" s="472"/>
      <c r="AB784" s="472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</row>
    <row r="785" spans="1:55" ht="33.75" customHeight="1">
      <c r="A785" s="6"/>
      <c r="B785" s="7"/>
      <c r="C785" s="1210" t="s">
        <v>42</v>
      </c>
      <c r="D785" s="1211"/>
      <c r="E785" s="888"/>
      <c r="F785" s="1216" t="s">
        <v>853</v>
      </c>
      <c r="G785" s="1217"/>
      <c r="H785" s="888"/>
      <c r="I785" s="1216" t="s">
        <v>854</v>
      </c>
      <c r="J785" s="1217"/>
      <c r="K785" s="888"/>
      <c r="L785" s="1216" t="s">
        <v>855</v>
      </c>
      <c r="M785" s="1217"/>
      <c r="N785" s="888"/>
      <c r="O785" s="1216" t="s">
        <v>856</v>
      </c>
      <c r="P785" s="1217"/>
      <c r="Q785" s="888"/>
      <c r="R785" s="1210" t="s">
        <v>628</v>
      </c>
      <c r="S785" s="1211"/>
      <c r="T785" s="938"/>
      <c r="U785" s="1210" t="s">
        <v>629</v>
      </c>
      <c r="V785" s="1211"/>
      <c r="W785" s="698"/>
      <c r="X785" s="489"/>
      <c r="Y785" s="132"/>
      <c r="Z785" s="133" t="s">
        <v>9</v>
      </c>
      <c r="AA785" s="134"/>
      <c r="AB785" s="619"/>
      <c r="AC785" s="619"/>
      <c r="AD785" s="619"/>
      <c r="AE785" s="619"/>
      <c r="AF785" s="619"/>
      <c r="AG785" s="619"/>
      <c r="AH785" s="619"/>
      <c r="AI785" s="619"/>
      <c r="AJ785" s="619"/>
      <c r="AK785" s="619"/>
      <c r="AL785" s="619"/>
      <c r="AM785" s="619"/>
      <c r="AN785" s="610"/>
      <c r="AO785" s="610"/>
      <c r="AP785" s="610"/>
      <c r="AQ785" s="610"/>
      <c r="AR785" s="610"/>
      <c r="AS785" s="610"/>
      <c r="AT785" s="610"/>
      <c r="AU785" s="610"/>
      <c r="AV785" s="610"/>
      <c r="AW785" s="610"/>
      <c r="AX785" s="610"/>
      <c r="AY785" s="610"/>
      <c r="AZ785" s="610"/>
      <c r="BA785" s="1207" t="s">
        <v>106</v>
      </c>
      <c r="BB785" s="1208"/>
      <c r="BC785" s="1209"/>
    </row>
    <row r="786" spans="1:55" ht="133.5" thickBot="1">
      <c r="A786" s="348"/>
      <c r="B786" s="46"/>
      <c r="C786" s="54" t="s">
        <v>41</v>
      </c>
      <c r="D786" s="57" t="s">
        <v>32</v>
      </c>
      <c r="E786" s="50"/>
      <c r="F786" s="54" t="s">
        <v>15</v>
      </c>
      <c r="G786" s="57" t="s">
        <v>32</v>
      </c>
      <c r="H786" s="50"/>
      <c r="I786" s="54" t="s">
        <v>15</v>
      </c>
      <c r="J786" s="57" t="s">
        <v>32</v>
      </c>
      <c r="K786" s="50"/>
      <c r="L786" s="54" t="s">
        <v>15</v>
      </c>
      <c r="M786" s="57" t="s">
        <v>32</v>
      </c>
      <c r="N786" s="50"/>
      <c r="O786" s="54" t="s">
        <v>15</v>
      </c>
      <c r="P786" s="57" t="s">
        <v>32</v>
      </c>
      <c r="Q786" s="50"/>
      <c r="R786" s="630" t="s">
        <v>15</v>
      </c>
      <c r="S786" s="727" t="s">
        <v>32</v>
      </c>
      <c r="T786" s="729"/>
      <c r="U786" s="630" t="s">
        <v>15</v>
      </c>
      <c r="V786" s="632" t="s">
        <v>32</v>
      </c>
      <c r="W786" s="747"/>
      <c r="X786" s="489"/>
      <c r="Y786" s="630" t="s">
        <v>15</v>
      </c>
      <c r="Z786" s="631" t="s">
        <v>32</v>
      </c>
      <c r="AA786" s="644" t="s">
        <v>9</v>
      </c>
      <c r="AB786" s="619"/>
      <c r="AC786" s="619"/>
      <c r="AD786" s="619"/>
      <c r="AE786" s="619"/>
      <c r="AF786" s="619"/>
      <c r="AG786" s="619"/>
      <c r="AH786" s="619"/>
      <c r="AI786" s="619"/>
      <c r="AJ786" s="619"/>
      <c r="AK786" s="619"/>
      <c r="AL786" s="619"/>
      <c r="AM786" s="619"/>
      <c r="AN786" s="610"/>
      <c r="AO786" s="610"/>
      <c r="AP786" s="610"/>
      <c r="AQ786" s="610"/>
      <c r="AR786" s="610"/>
      <c r="AS786" s="610"/>
      <c r="AT786" s="610"/>
      <c r="AU786" s="610"/>
      <c r="AV786" s="610"/>
      <c r="AW786" s="610"/>
      <c r="AX786" s="610"/>
      <c r="AY786" s="699" t="s">
        <v>32</v>
      </c>
      <c r="AZ786" s="515"/>
      <c r="BA786" s="630" t="s">
        <v>15</v>
      </c>
      <c r="BB786" s="631" t="s">
        <v>32</v>
      </c>
      <c r="BC786" s="644" t="s">
        <v>9</v>
      </c>
    </row>
    <row r="787" spans="1:55" ht="16.5" thickBot="1">
      <c r="A787" s="20"/>
      <c r="B787" s="397"/>
      <c r="C787" s="397"/>
      <c r="D787" s="397"/>
      <c r="E787" s="4"/>
      <c r="F787" s="397"/>
      <c r="G787" s="397"/>
      <c r="H787" s="4"/>
      <c r="I787" s="397"/>
      <c r="J787" s="397"/>
      <c r="K787" s="4"/>
      <c r="L787" s="397"/>
      <c r="M787" s="397"/>
      <c r="N787" s="4"/>
      <c r="O787" s="397"/>
      <c r="P787" s="397"/>
      <c r="Q787" s="4"/>
      <c r="R787" s="397"/>
      <c r="S787" s="397"/>
      <c r="T787" s="494"/>
      <c r="U787" s="397"/>
      <c r="V787" s="397"/>
      <c r="W787" s="397"/>
      <c r="X787" s="472"/>
      <c r="Y787" s="397"/>
      <c r="Z787" s="397"/>
      <c r="AA787" s="397"/>
      <c r="AB787" s="619"/>
      <c r="AC787" s="619"/>
      <c r="AD787" s="619"/>
      <c r="AE787" s="619"/>
      <c r="AF787" s="619"/>
      <c r="AG787" s="619"/>
      <c r="AH787" s="619"/>
      <c r="AI787" s="619"/>
      <c r="AJ787" s="619"/>
      <c r="AK787" s="619"/>
      <c r="AL787" s="619"/>
      <c r="AM787" s="619"/>
      <c r="AN787" s="610"/>
      <c r="AO787" s="610"/>
      <c r="AP787" s="610"/>
      <c r="AQ787" s="610"/>
      <c r="AR787" s="610"/>
      <c r="AS787" s="610"/>
      <c r="AT787" s="610"/>
      <c r="AU787" s="610"/>
      <c r="AV787" s="610"/>
      <c r="AW787" s="610"/>
      <c r="AX787" s="610"/>
      <c r="AY787" s="397"/>
      <c r="AZ787" s="494"/>
      <c r="BA787" s="397"/>
      <c r="BB787" s="397"/>
      <c r="BC787" s="397"/>
    </row>
    <row r="788" spans="1:55" ht="19.5" customHeight="1">
      <c r="A788" s="1150" t="s">
        <v>650</v>
      </c>
      <c r="B788" s="84" t="s">
        <v>19</v>
      </c>
      <c r="C788" s="61">
        <v>0</v>
      </c>
      <c r="D788" s="62"/>
      <c r="E788" s="4"/>
      <c r="F788" s="61">
        <v>0</v>
      </c>
      <c r="G788" s="63"/>
      <c r="H788" s="4"/>
      <c r="I788" s="61">
        <v>5</v>
      </c>
      <c r="J788" s="63"/>
      <c r="K788" s="4"/>
      <c r="L788" s="61">
        <v>0</v>
      </c>
      <c r="M788" s="63"/>
      <c r="N788" s="4"/>
      <c r="O788" s="61">
        <v>0</v>
      </c>
      <c r="P788" s="63"/>
      <c r="Q788" s="4"/>
      <c r="R788" s="645">
        <v>0</v>
      </c>
      <c r="S788" s="730"/>
      <c r="T788" s="678"/>
      <c r="U788" s="645">
        <v>0</v>
      </c>
      <c r="V788" s="646"/>
      <c r="W788" s="647">
        <v>0</v>
      </c>
      <c r="X788" s="472"/>
      <c r="Y788" s="645"/>
      <c r="Z788" s="646"/>
      <c r="AA788" s="647">
        <v>5</v>
      </c>
      <c r="AB788" s="619"/>
      <c r="AC788" s="619"/>
      <c r="AD788" s="619"/>
      <c r="AE788" s="619"/>
      <c r="AF788" s="619"/>
      <c r="AG788" s="619"/>
      <c r="AH788" s="619"/>
      <c r="AI788" s="619"/>
      <c r="AJ788" s="619"/>
      <c r="AK788" s="619"/>
      <c r="AL788" s="619"/>
      <c r="AM788" s="619"/>
      <c r="AN788" s="610"/>
      <c r="AO788" s="610"/>
      <c r="AP788" s="610"/>
      <c r="AQ788" s="610"/>
      <c r="AR788" s="610"/>
      <c r="AS788" s="610"/>
      <c r="AT788" s="610"/>
      <c r="AU788" s="610"/>
      <c r="AV788" s="610"/>
      <c r="AW788" s="610"/>
      <c r="AX788" s="610"/>
      <c r="AY788" s="664"/>
      <c r="AZ788" s="619"/>
      <c r="BA788" s="235">
        <v>5</v>
      </c>
      <c r="BB788" s="236">
        <v>0</v>
      </c>
      <c r="BC788" s="237">
        <v>5</v>
      </c>
    </row>
    <row r="789" spans="1:55">
      <c r="A789" s="1151"/>
      <c r="B789" s="85" t="s">
        <v>21</v>
      </c>
      <c r="C789" s="64">
        <v>0</v>
      </c>
      <c r="D789" s="16"/>
      <c r="E789" s="4"/>
      <c r="F789" s="64">
        <v>0</v>
      </c>
      <c r="G789" s="65"/>
      <c r="H789" s="4"/>
      <c r="I789" s="64">
        <v>5</v>
      </c>
      <c r="J789" s="65"/>
      <c r="K789" s="4"/>
      <c r="L789" s="64">
        <v>0</v>
      </c>
      <c r="M789" s="65"/>
      <c r="N789" s="4"/>
      <c r="O789" s="64">
        <v>0</v>
      </c>
      <c r="P789" s="65"/>
      <c r="Q789" s="4"/>
      <c r="R789" s="648">
        <v>0</v>
      </c>
      <c r="S789" s="731"/>
      <c r="T789" s="678"/>
      <c r="U789" s="648">
        <v>0</v>
      </c>
      <c r="V789" s="615"/>
      <c r="W789" s="649">
        <v>0</v>
      </c>
      <c r="X789" s="472"/>
      <c r="Y789" s="648"/>
      <c r="Z789" s="615"/>
      <c r="AA789" s="649">
        <v>5</v>
      </c>
      <c r="AB789" s="619"/>
      <c r="AC789" s="619"/>
      <c r="AD789" s="619"/>
      <c r="AE789" s="619"/>
      <c r="AF789" s="619"/>
      <c r="AG789" s="619"/>
      <c r="AH789" s="619"/>
      <c r="AI789" s="619"/>
      <c r="AJ789" s="619"/>
      <c r="AK789" s="619"/>
      <c r="AL789" s="619"/>
      <c r="AM789" s="619"/>
      <c r="AN789" s="610"/>
      <c r="AO789" s="610"/>
      <c r="AP789" s="610"/>
      <c r="AQ789" s="610"/>
      <c r="AR789" s="610"/>
      <c r="AS789" s="610"/>
      <c r="AT789" s="610"/>
      <c r="AU789" s="610"/>
      <c r="AV789" s="610"/>
      <c r="AW789" s="610"/>
      <c r="AX789" s="610"/>
      <c r="AY789" s="665"/>
      <c r="AZ789" s="619"/>
      <c r="BA789" s="401">
        <v>5</v>
      </c>
      <c r="BB789" s="402">
        <v>0</v>
      </c>
      <c r="BC789" s="406">
        <v>5</v>
      </c>
    </row>
    <row r="790" spans="1:55" ht="16.5" thickBot="1">
      <c r="A790" s="1152"/>
      <c r="B790" s="86" t="s">
        <v>22</v>
      </c>
      <c r="C790" s="66">
        <v>0</v>
      </c>
      <c r="D790" s="67"/>
      <c r="E790" s="4"/>
      <c r="F790" s="66">
        <v>0</v>
      </c>
      <c r="G790" s="68"/>
      <c r="H790" s="4"/>
      <c r="I790" s="66">
        <v>0</v>
      </c>
      <c r="J790" s="68"/>
      <c r="K790" s="4"/>
      <c r="L790" s="66">
        <v>0</v>
      </c>
      <c r="M790" s="68"/>
      <c r="N790" s="4"/>
      <c r="O790" s="66">
        <v>0</v>
      </c>
      <c r="P790" s="68"/>
      <c r="Q790" s="4"/>
      <c r="R790" s="650">
        <v>0</v>
      </c>
      <c r="S790" s="732"/>
      <c r="T790" s="678"/>
      <c r="U790" s="650">
        <v>0</v>
      </c>
      <c r="V790" s="651"/>
      <c r="W790" s="652">
        <v>0</v>
      </c>
      <c r="X790" s="472"/>
      <c r="Y790" s="650"/>
      <c r="Z790" s="651"/>
      <c r="AA790" s="652">
        <v>0</v>
      </c>
      <c r="AB790" s="619"/>
      <c r="AC790" s="619"/>
      <c r="AD790" s="619"/>
      <c r="AE790" s="619"/>
      <c r="AF790" s="619"/>
      <c r="AG790" s="619"/>
      <c r="AH790" s="619"/>
      <c r="AI790" s="619"/>
      <c r="AJ790" s="619"/>
      <c r="AK790" s="619"/>
      <c r="AL790" s="619"/>
      <c r="AM790" s="619"/>
      <c r="AN790" s="610"/>
      <c r="AO790" s="610"/>
      <c r="AP790" s="610"/>
      <c r="AQ790" s="610"/>
      <c r="AR790" s="610"/>
      <c r="AS790" s="610"/>
      <c r="AT790" s="610"/>
      <c r="AU790" s="610"/>
      <c r="AV790" s="610"/>
      <c r="AW790" s="610"/>
      <c r="AX790" s="610"/>
      <c r="AY790" s="666"/>
      <c r="AZ790" s="619"/>
      <c r="BA790" s="403">
        <v>0</v>
      </c>
      <c r="BB790" s="404">
        <v>0</v>
      </c>
      <c r="BC790" s="407">
        <v>0</v>
      </c>
    </row>
    <row r="791" spans="1:55" ht="16.5" thickBot="1">
      <c r="A791" s="20"/>
      <c r="B791" s="397"/>
      <c r="C791" s="397"/>
      <c r="D791" s="397"/>
      <c r="E791" s="4"/>
      <c r="F791" s="397"/>
      <c r="G791" s="397"/>
      <c r="H791" s="4"/>
      <c r="I791" s="397"/>
      <c r="J791" s="397"/>
      <c r="K791" s="4"/>
      <c r="L791" s="397"/>
      <c r="M791" s="397"/>
      <c r="N791" s="4"/>
      <c r="O791" s="397"/>
      <c r="P791" s="397"/>
      <c r="Q791" s="4"/>
      <c r="R791" s="397"/>
      <c r="S791" s="497"/>
      <c r="T791" s="494"/>
      <c r="U791" s="397"/>
      <c r="V791" s="397"/>
      <c r="W791" s="397"/>
      <c r="X791" s="472"/>
      <c r="Y791" s="397"/>
      <c r="Z791" s="397"/>
      <c r="AA791" s="397"/>
      <c r="AB791" s="619"/>
      <c r="AC791" s="619"/>
      <c r="AD791" s="619"/>
      <c r="AE791" s="619"/>
      <c r="AF791" s="619"/>
      <c r="AG791" s="619"/>
      <c r="AH791" s="619"/>
      <c r="AI791" s="619"/>
      <c r="AJ791" s="619"/>
      <c r="AK791" s="619"/>
      <c r="AL791" s="619"/>
      <c r="AM791" s="619"/>
      <c r="AN791" s="610"/>
      <c r="AO791" s="610"/>
      <c r="AP791" s="610"/>
      <c r="AQ791" s="610"/>
      <c r="AR791" s="610"/>
      <c r="AS791" s="610"/>
      <c r="AT791" s="610"/>
      <c r="AU791" s="610"/>
      <c r="AV791" s="610"/>
      <c r="AW791" s="610"/>
      <c r="AX791" s="610"/>
      <c r="AY791" s="397"/>
      <c r="AZ791" s="494"/>
      <c r="BA791" s="952"/>
      <c r="BB791" s="952"/>
      <c r="BC791" s="952"/>
    </row>
    <row r="792" spans="1:55" ht="20.25" customHeight="1">
      <c r="A792" s="1150" t="s">
        <v>651</v>
      </c>
      <c r="B792" s="84" t="s">
        <v>19</v>
      </c>
      <c r="C792" s="61">
        <v>0</v>
      </c>
      <c r="D792" s="62"/>
      <c r="E792" s="4"/>
      <c r="F792" s="61">
        <v>0</v>
      </c>
      <c r="G792" s="63"/>
      <c r="H792" s="4"/>
      <c r="I792" s="61">
        <v>0</v>
      </c>
      <c r="J792" s="63"/>
      <c r="K792" s="4"/>
      <c r="L792" s="61">
        <v>0</v>
      </c>
      <c r="M792" s="63"/>
      <c r="N792" s="4"/>
      <c r="O792" s="61">
        <v>0</v>
      </c>
      <c r="P792" s="63"/>
      <c r="Q792" s="4"/>
      <c r="R792" s="645">
        <v>1</v>
      </c>
      <c r="S792" s="730"/>
      <c r="T792" s="678"/>
      <c r="U792" s="645">
        <v>5</v>
      </c>
      <c r="V792" s="646"/>
      <c r="W792" s="647">
        <v>0</v>
      </c>
      <c r="X792" s="472"/>
      <c r="Y792" s="645"/>
      <c r="Z792" s="646"/>
      <c r="AA792" s="647">
        <v>6</v>
      </c>
      <c r="AB792" s="619"/>
      <c r="AC792" s="619"/>
      <c r="AD792" s="619"/>
      <c r="AE792" s="619"/>
      <c r="AF792" s="619"/>
      <c r="AG792" s="619"/>
      <c r="AH792" s="619"/>
      <c r="AI792" s="619"/>
      <c r="AJ792" s="619"/>
      <c r="AK792" s="619"/>
      <c r="AL792" s="619"/>
      <c r="AM792" s="619"/>
      <c r="AN792" s="610"/>
      <c r="AO792" s="610"/>
      <c r="AP792" s="610"/>
      <c r="AQ792" s="610"/>
      <c r="AR792" s="610"/>
      <c r="AS792" s="610"/>
      <c r="AT792" s="610"/>
      <c r="AU792" s="610"/>
      <c r="AV792" s="610"/>
      <c r="AW792" s="610"/>
      <c r="AX792" s="610"/>
      <c r="AY792" s="664"/>
      <c r="AZ792" s="619"/>
      <c r="BA792" s="235">
        <v>6</v>
      </c>
      <c r="BB792" s="236">
        <v>0</v>
      </c>
      <c r="BC792" s="237">
        <v>6</v>
      </c>
    </row>
    <row r="793" spans="1:55">
      <c r="A793" s="1151"/>
      <c r="B793" s="85" t="s">
        <v>21</v>
      </c>
      <c r="C793" s="64">
        <v>0</v>
      </c>
      <c r="D793" s="16"/>
      <c r="E793" s="4"/>
      <c r="F793" s="64">
        <v>0</v>
      </c>
      <c r="G793" s="65"/>
      <c r="H793" s="4"/>
      <c r="I793" s="64">
        <v>0</v>
      </c>
      <c r="J793" s="65"/>
      <c r="K793" s="4"/>
      <c r="L793" s="64">
        <v>0</v>
      </c>
      <c r="M793" s="65"/>
      <c r="N793" s="4"/>
      <c r="O793" s="64">
        <v>0</v>
      </c>
      <c r="P793" s="65"/>
      <c r="Q793" s="4"/>
      <c r="R793" s="648">
        <v>1</v>
      </c>
      <c r="S793" s="731"/>
      <c r="T793" s="678"/>
      <c r="U793" s="648">
        <v>3</v>
      </c>
      <c r="V793" s="615"/>
      <c r="W793" s="649">
        <v>0</v>
      </c>
      <c r="X793" s="472"/>
      <c r="Y793" s="648"/>
      <c r="Z793" s="615"/>
      <c r="AA793" s="649">
        <v>4</v>
      </c>
      <c r="AB793" s="619"/>
      <c r="AC793" s="619"/>
      <c r="AD793" s="619"/>
      <c r="AE793" s="619"/>
      <c r="AF793" s="619"/>
      <c r="AG793" s="619"/>
      <c r="AH793" s="619"/>
      <c r="AI793" s="619"/>
      <c r="AJ793" s="619"/>
      <c r="AK793" s="619"/>
      <c r="AL793" s="619"/>
      <c r="AM793" s="619"/>
      <c r="AN793" s="610"/>
      <c r="AO793" s="610"/>
      <c r="AP793" s="610"/>
      <c r="AQ793" s="610"/>
      <c r="AR793" s="610"/>
      <c r="AS793" s="610"/>
      <c r="AT793" s="610"/>
      <c r="AU793" s="610"/>
      <c r="AV793" s="610"/>
      <c r="AW793" s="610"/>
      <c r="AX793" s="610"/>
      <c r="AY793" s="665"/>
      <c r="AZ793" s="619"/>
      <c r="BA793" s="401">
        <v>4</v>
      </c>
      <c r="BB793" s="402">
        <v>0</v>
      </c>
      <c r="BC793" s="406">
        <v>4</v>
      </c>
    </row>
    <row r="794" spans="1:55" ht="16.5" thickBot="1">
      <c r="A794" s="1152"/>
      <c r="B794" s="86" t="s">
        <v>22</v>
      </c>
      <c r="C794" s="66">
        <v>0</v>
      </c>
      <c r="D794" s="67"/>
      <c r="E794" s="4"/>
      <c r="F794" s="66">
        <v>0</v>
      </c>
      <c r="G794" s="68"/>
      <c r="H794" s="4"/>
      <c r="I794" s="66">
        <v>0</v>
      </c>
      <c r="J794" s="68"/>
      <c r="K794" s="4"/>
      <c r="L794" s="66">
        <v>0</v>
      </c>
      <c r="M794" s="68"/>
      <c r="N794" s="4"/>
      <c r="O794" s="66">
        <v>0</v>
      </c>
      <c r="P794" s="68"/>
      <c r="Q794" s="4"/>
      <c r="R794" s="650">
        <v>0</v>
      </c>
      <c r="S794" s="732"/>
      <c r="T794" s="678"/>
      <c r="U794" s="650">
        <v>0</v>
      </c>
      <c r="V794" s="651"/>
      <c r="W794" s="652">
        <v>0</v>
      </c>
      <c r="X794" s="472"/>
      <c r="Y794" s="650"/>
      <c r="Z794" s="651"/>
      <c r="AA794" s="652">
        <v>0</v>
      </c>
      <c r="AB794" s="619"/>
      <c r="AC794" s="619"/>
      <c r="AD794" s="619"/>
      <c r="AE794" s="619"/>
      <c r="AF794" s="619"/>
      <c r="AG794" s="619"/>
      <c r="AH794" s="619"/>
      <c r="AI794" s="619"/>
      <c r="AJ794" s="619"/>
      <c r="AK794" s="619"/>
      <c r="AL794" s="619"/>
      <c r="AM794" s="619"/>
      <c r="AN794" s="610"/>
      <c r="AO794" s="610"/>
      <c r="AP794" s="610"/>
      <c r="AQ794" s="610"/>
      <c r="AR794" s="610"/>
      <c r="AS794" s="610"/>
      <c r="AT794" s="610"/>
      <c r="AU794" s="610"/>
      <c r="AV794" s="610"/>
      <c r="AW794" s="610"/>
      <c r="AX794" s="610"/>
      <c r="AY794" s="666"/>
      <c r="AZ794" s="619"/>
      <c r="BA794" s="403">
        <v>0</v>
      </c>
      <c r="BB794" s="404">
        <v>0</v>
      </c>
      <c r="BC794" s="407">
        <v>0</v>
      </c>
    </row>
    <row r="795" spans="1:55" ht="16.5" thickBot="1">
      <c r="A795" s="20"/>
      <c r="B795" s="397"/>
      <c r="C795" s="397"/>
      <c r="D795" s="397"/>
      <c r="E795" s="4"/>
      <c r="F795" s="397"/>
      <c r="G795" s="397"/>
      <c r="H795" s="4"/>
      <c r="I795" s="397"/>
      <c r="J795" s="397"/>
      <c r="K795" s="4"/>
      <c r="L795" s="397"/>
      <c r="M795" s="397"/>
      <c r="N795" s="4"/>
      <c r="O795" s="397"/>
      <c r="P795" s="397"/>
      <c r="Q795" s="4"/>
      <c r="R795" s="397"/>
      <c r="S795" s="497"/>
      <c r="T795" s="494"/>
      <c r="U795" s="397"/>
      <c r="V795" s="397"/>
      <c r="W795" s="397"/>
      <c r="X795" s="472"/>
      <c r="Y795" s="397"/>
      <c r="Z795" s="397"/>
      <c r="AA795" s="397"/>
      <c r="AB795" s="619"/>
      <c r="AC795" s="619"/>
      <c r="AD795" s="619"/>
      <c r="AE795" s="619"/>
      <c r="AF795" s="619"/>
      <c r="AG795" s="619"/>
      <c r="AH795" s="619"/>
      <c r="AI795" s="619"/>
      <c r="AJ795" s="619"/>
      <c r="AK795" s="619"/>
      <c r="AL795" s="619"/>
      <c r="AM795" s="619"/>
      <c r="AN795" s="610"/>
      <c r="AO795" s="610"/>
      <c r="AP795" s="610"/>
      <c r="AQ795" s="610"/>
      <c r="AR795" s="610"/>
      <c r="AS795" s="610"/>
      <c r="AT795" s="610"/>
      <c r="AU795" s="610"/>
      <c r="AV795" s="610"/>
      <c r="AW795" s="610"/>
      <c r="AX795" s="610"/>
      <c r="AY795" s="397"/>
      <c r="AZ795" s="494"/>
      <c r="BA795" s="952"/>
      <c r="BB795" s="952"/>
      <c r="BC795" s="952"/>
    </row>
    <row r="796" spans="1:55" ht="16.5" thickBot="1">
      <c r="A796" s="1153" t="s">
        <v>652</v>
      </c>
      <c r="B796" s="84" t="s">
        <v>19</v>
      </c>
      <c r="C796" s="61">
        <v>1</v>
      </c>
      <c r="D796" s="62"/>
      <c r="E796" s="4"/>
      <c r="F796" s="61">
        <v>1</v>
      </c>
      <c r="G796" s="63"/>
      <c r="H796" s="4"/>
      <c r="I796" s="61">
        <v>5</v>
      </c>
      <c r="J796" s="63"/>
      <c r="K796" s="4"/>
      <c r="L796" s="61">
        <v>6</v>
      </c>
      <c r="M796" s="63"/>
      <c r="N796" s="4"/>
      <c r="O796" s="61">
        <v>2</v>
      </c>
      <c r="P796" s="63"/>
      <c r="Q796" s="4"/>
      <c r="R796" s="645">
        <v>1</v>
      </c>
      <c r="S796" s="647"/>
      <c r="T796" s="619"/>
      <c r="U796" s="645">
        <v>13</v>
      </c>
      <c r="V796" s="646"/>
      <c r="W796" s="647">
        <v>0</v>
      </c>
      <c r="X796" s="472"/>
      <c r="Y796" s="645"/>
      <c r="Z796" s="646"/>
      <c r="AA796" s="647">
        <f>C796+F796+I796+L796+O796+R796+U796</f>
        <v>29</v>
      </c>
      <c r="AB796" s="619"/>
      <c r="AC796" s="619"/>
      <c r="AD796" s="619"/>
      <c r="AE796" s="619"/>
      <c r="AF796" s="619"/>
      <c r="AG796" s="619"/>
      <c r="AH796" s="619"/>
      <c r="AI796" s="619"/>
      <c r="AJ796" s="619"/>
      <c r="AK796" s="619"/>
      <c r="AL796" s="619"/>
      <c r="AM796" s="619"/>
      <c r="AN796" s="610"/>
      <c r="AO796" s="610"/>
      <c r="AP796" s="610"/>
      <c r="AQ796" s="610"/>
      <c r="AR796" s="610"/>
      <c r="AS796" s="610"/>
      <c r="AT796" s="610"/>
      <c r="AU796" s="610"/>
      <c r="AV796" s="610"/>
      <c r="AW796" s="610"/>
      <c r="AX796" s="610"/>
      <c r="AY796" s="664"/>
      <c r="AZ796" s="619"/>
      <c r="BA796" s="235">
        <f>+C796+F796+I796+L796+O796+R796+U796</f>
        <v>29</v>
      </c>
      <c r="BB796" s="235">
        <f>+D796+G796+J796+M796+P796+S796+V796</f>
        <v>0</v>
      </c>
      <c r="BC796" s="237">
        <f>BA796</f>
        <v>29</v>
      </c>
    </row>
    <row r="797" spans="1:55" ht="16.5" thickBot="1">
      <c r="A797" s="1154"/>
      <c r="B797" s="85" t="s">
        <v>21</v>
      </c>
      <c r="C797" s="64">
        <v>1</v>
      </c>
      <c r="D797" s="16"/>
      <c r="E797" s="4"/>
      <c r="F797" s="64">
        <v>1</v>
      </c>
      <c r="G797" s="65"/>
      <c r="H797" s="4"/>
      <c r="I797" s="64">
        <v>5</v>
      </c>
      <c r="J797" s="65"/>
      <c r="K797" s="4"/>
      <c r="L797" s="64">
        <v>5</v>
      </c>
      <c r="M797" s="65"/>
      <c r="N797" s="4"/>
      <c r="O797" s="64">
        <v>1</v>
      </c>
      <c r="P797" s="65"/>
      <c r="Q797" s="4"/>
      <c r="R797" s="648">
        <v>1</v>
      </c>
      <c r="S797" s="649"/>
      <c r="T797" s="619"/>
      <c r="U797" s="648">
        <v>10</v>
      </c>
      <c r="V797" s="615"/>
      <c r="W797" s="649">
        <v>0</v>
      </c>
      <c r="X797" s="472"/>
      <c r="Y797" s="648"/>
      <c r="Z797" s="615"/>
      <c r="AA797" s="649">
        <f>C797+F797+I797+L797+O797+R797+U797</f>
        <v>24</v>
      </c>
      <c r="AB797" s="619"/>
      <c r="AC797" s="619"/>
      <c r="AD797" s="619"/>
      <c r="AE797" s="619"/>
      <c r="AF797" s="619"/>
      <c r="AG797" s="619"/>
      <c r="AH797" s="619"/>
      <c r="AI797" s="619"/>
      <c r="AJ797" s="619"/>
      <c r="AK797" s="619"/>
      <c r="AL797" s="619"/>
      <c r="AM797" s="619"/>
      <c r="AN797" s="610"/>
      <c r="AO797" s="610"/>
      <c r="AP797" s="610"/>
      <c r="AQ797" s="610"/>
      <c r="AR797" s="610"/>
      <c r="AS797" s="610"/>
      <c r="AT797" s="610"/>
      <c r="AU797" s="610"/>
      <c r="AV797" s="610"/>
      <c r="AW797" s="610"/>
      <c r="AX797" s="610"/>
      <c r="AY797" s="665"/>
      <c r="AZ797" s="619"/>
      <c r="BA797" s="235">
        <f t="shared" ref="BA797:BB798" si="520">+C797+F797+I797+L797+O797+R797+U797</f>
        <v>24</v>
      </c>
      <c r="BB797" s="235">
        <f t="shared" si="520"/>
        <v>0</v>
      </c>
      <c r="BC797" s="237">
        <f t="shared" ref="BC797:BC798" si="521">BA797</f>
        <v>24</v>
      </c>
    </row>
    <row r="798" spans="1:55" ht="16.5" thickBot="1">
      <c r="A798" s="1155"/>
      <c r="B798" s="86" t="s">
        <v>22</v>
      </c>
      <c r="C798" s="66">
        <v>0</v>
      </c>
      <c r="D798" s="67"/>
      <c r="E798" s="4"/>
      <c r="F798" s="66">
        <v>0</v>
      </c>
      <c r="G798" s="68"/>
      <c r="H798" s="4"/>
      <c r="I798" s="66">
        <v>0</v>
      </c>
      <c r="J798" s="68"/>
      <c r="K798" s="4"/>
      <c r="L798" s="66">
        <v>0</v>
      </c>
      <c r="M798" s="68"/>
      <c r="N798" s="4"/>
      <c r="O798" s="66">
        <v>0</v>
      </c>
      <c r="P798" s="68"/>
      <c r="Q798" s="4"/>
      <c r="R798" s="650">
        <v>0</v>
      </c>
      <c r="S798" s="652"/>
      <c r="T798" s="619"/>
      <c r="U798" s="650">
        <v>0</v>
      </c>
      <c r="V798" s="651"/>
      <c r="W798" s="652">
        <v>0</v>
      </c>
      <c r="X798" s="472"/>
      <c r="Y798" s="650"/>
      <c r="Z798" s="651"/>
      <c r="AA798" s="652">
        <v>0</v>
      </c>
      <c r="AB798" s="619"/>
      <c r="AC798" s="619"/>
      <c r="AD798" s="619"/>
      <c r="AE798" s="619"/>
      <c r="AF798" s="619"/>
      <c r="AG798" s="619"/>
      <c r="AH798" s="619"/>
      <c r="AI798" s="619"/>
      <c r="AJ798" s="619"/>
      <c r="AK798" s="619"/>
      <c r="AL798" s="619"/>
      <c r="AM798" s="619"/>
      <c r="AN798" s="610"/>
      <c r="AO798" s="610"/>
      <c r="AP798" s="610"/>
      <c r="AQ798" s="610"/>
      <c r="AR798" s="610"/>
      <c r="AS798" s="610"/>
      <c r="AT798" s="610"/>
      <c r="AU798" s="610"/>
      <c r="AV798" s="610"/>
      <c r="AW798" s="610"/>
      <c r="AX798" s="610"/>
      <c r="AY798" s="666"/>
      <c r="AZ798" s="619"/>
      <c r="BA798" s="235">
        <f t="shared" si="520"/>
        <v>0</v>
      </c>
      <c r="BB798" s="235">
        <f t="shared" si="520"/>
        <v>0</v>
      </c>
      <c r="BC798" s="237">
        <f t="shared" si="521"/>
        <v>0</v>
      </c>
    </row>
    <row r="799" spans="1:55">
      <c r="A799" s="20"/>
      <c r="B799" s="397"/>
      <c r="C799" s="397"/>
      <c r="D799" s="397"/>
      <c r="E799" s="4"/>
      <c r="F799" s="397"/>
      <c r="G799" s="397"/>
      <c r="H799" s="4"/>
      <c r="I799" s="397"/>
      <c r="J799" s="397"/>
      <c r="K799" s="4"/>
      <c r="L799" s="397"/>
      <c r="M799" s="397"/>
      <c r="N799" s="4"/>
      <c r="O799" s="397"/>
      <c r="P799" s="397"/>
      <c r="Q799" s="4"/>
      <c r="R799" s="397"/>
      <c r="S799" s="397"/>
      <c r="T799" s="494"/>
      <c r="U799" s="397"/>
      <c r="V799" s="397"/>
      <c r="W799" s="397"/>
      <c r="X799" s="472"/>
      <c r="Y799" s="397"/>
      <c r="Z799" s="397"/>
      <c r="AA799" s="397"/>
      <c r="AB799" s="619"/>
      <c r="AC799" s="619"/>
      <c r="AD799" s="619"/>
      <c r="AE799" s="619"/>
      <c r="AF799" s="619"/>
      <c r="AG799" s="619"/>
      <c r="AH799" s="619"/>
      <c r="AI799" s="619"/>
      <c r="AJ799" s="619"/>
      <c r="AK799" s="619"/>
      <c r="AL799" s="619"/>
      <c r="AM799" s="619"/>
      <c r="AN799" s="610"/>
      <c r="AO799" s="610"/>
      <c r="AP799" s="610"/>
      <c r="AQ799" s="610"/>
      <c r="AR799" s="610"/>
      <c r="AS799" s="610"/>
      <c r="AT799" s="610"/>
      <c r="AU799" s="610"/>
      <c r="AV799" s="610"/>
      <c r="AW799" s="610"/>
      <c r="AX799" s="610"/>
      <c r="AY799" s="397"/>
      <c r="AZ799" s="494"/>
      <c r="BA799" s="952"/>
      <c r="BB799" s="952"/>
      <c r="BC799" s="952"/>
    </row>
    <row r="800" spans="1:55" ht="16.5" thickBot="1">
      <c r="A800" s="20"/>
      <c r="B800" s="507"/>
      <c r="C800" s="507"/>
      <c r="D800" s="507"/>
      <c r="E800" s="4"/>
      <c r="F800" s="507"/>
      <c r="G800" s="507"/>
      <c r="H800" s="4"/>
      <c r="I800" s="507"/>
      <c r="J800" s="507"/>
      <c r="K800" s="4"/>
      <c r="L800" s="507"/>
      <c r="M800" s="507"/>
      <c r="N800" s="4"/>
      <c r="O800" s="507"/>
      <c r="P800" s="507"/>
      <c r="Q800" s="4"/>
      <c r="R800" s="507"/>
      <c r="S800" s="507"/>
      <c r="T800" s="707"/>
      <c r="U800" s="507"/>
      <c r="V800" s="507"/>
      <c r="W800" s="507"/>
      <c r="X800" s="521"/>
      <c r="Y800" s="507"/>
      <c r="Z800" s="507"/>
      <c r="AA800" s="507"/>
      <c r="AB800" s="619"/>
      <c r="AC800" s="619"/>
      <c r="AD800" s="619"/>
      <c r="AE800" s="619"/>
      <c r="AF800" s="619"/>
      <c r="AG800" s="619"/>
      <c r="AH800" s="619"/>
      <c r="AI800" s="619"/>
      <c r="AJ800" s="619"/>
      <c r="AK800" s="619"/>
      <c r="AL800" s="619"/>
      <c r="AM800" s="619"/>
      <c r="AN800" s="610"/>
      <c r="AO800" s="610"/>
      <c r="AP800" s="610"/>
      <c r="AQ800" s="610"/>
      <c r="AR800" s="610"/>
      <c r="AS800" s="610"/>
      <c r="AT800" s="610"/>
      <c r="AU800" s="610"/>
      <c r="AV800" s="610"/>
      <c r="AW800" s="610"/>
      <c r="AX800" s="610"/>
      <c r="AY800" s="507"/>
      <c r="AZ800" s="707"/>
      <c r="BA800" s="1059"/>
      <c r="BB800" s="1059"/>
      <c r="BC800" s="1059"/>
    </row>
    <row r="801" spans="1:64">
      <c r="A801" s="87"/>
      <c r="B801" s="84" t="s">
        <v>19</v>
      </c>
      <c r="C801" s="73">
        <v>1</v>
      </c>
      <c r="D801" s="74"/>
      <c r="E801" s="25"/>
      <c r="F801" s="73">
        <v>1</v>
      </c>
      <c r="G801" s="75"/>
      <c r="H801" s="25"/>
      <c r="I801" s="73">
        <v>10</v>
      </c>
      <c r="J801" s="75"/>
      <c r="K801" s="25"/>
      <c r="L801" s="73">
        <v>6</v>
      </c>
      <c r="M801" s="75"/>
      <c r="N801" s="25"/>
      <c r="O801" s="73">
        <v>2</v>
      </c>
      <c r="P801" s="75"/>
      <c r="Q801" s="25"/>
      <c r="R801" s="645">
        <v>2</v>
      </c>
      <c r="S801" s="647"/>
      <c r="T801" s="619"/>
      <c r="U801" s="645">
        <v>18</v>
      </c>
      <c r="V801" s="646"/>
      <c r="W801" s="647">
        <v>0</v>
      </c>
      <c r="X801" s="521"/>
      <c r="Y801" s="645"/>
      <c r="Z801" s="646"/>
      <c r="AA801" s="647">
        <f>AA788+AA792+AA796</f>
        <v>40</v>
      </c>
      <c r="AB801" s="619"/>
      <c r="AC801" s="619"/>
      <c r="AD801" s="619"/>
      <c r="AE801" s="619"/>
      <c r="AF801" s="619"/>
      <c r="AG801" s="619"/>
      <c r="AH801" s="619"/>
      <c r="AI801" s="619"/>
      <c r="AJ801" s="619"/>
      <c r="AK801" s="619"/>
      <c r="AL801" s="619"/>
      <c r="AM801" s="619"/>
      <c r="AN801" s="610"/>
      <c r="AO801" s="610"/>
      <c r="AP801" s="610"/>
      <c r="AQ801" s="610"/>
      <c r="AR801" s="610"/>
      <c r="AS801" s="610"/>
      <c r="AT801" s="610"/>
      <c r="AU801" s="610"/>
      <c r="AV801" s="610"/>
      <c r="AW801" s="610"/>
      <c r="AX801" s="610"/>
      <c r="AY801" s="664"/>
      <c r="AZ801" s="619"/>
      <c r="BA801" s="235">
        <f t="shared" ref="BA801:BB803" si="522">C801+F801+I801+L801+O7988+O801+R801+U801</f>
        <v>40</v>
      </c>
      <c r="BB801" s="236">
        <f t="shared" si="522"/>
        <v>0</v>
      </c>
      <c r="BC801" s="237">
        <f>BC788+BC792+BC796</f>
        <v>40</v>
      </c>
    </row>
    <row r="802" spans="1:64">
      <c r="A802" s="275" t="s">
        <v>9</v>
      </c>
      <c r="B802" s="85" t="s">
        <v>21</v>
      </c>
      <c r="C802" s="76">
        <v>1</v>
      </c>
      <c r="D802" s="17"/>
      <c r="E802" s="25"/>
      <c r="F802" s="76">
        <v>1</v>
      </c>
      <c r="G802" s="77"/>
      <c r="H802" s="25"/>
      <c r="I802" s="76">
        <v>10</v>
      </c>
      <c r="J802" s="77"/>
      <c r="K802" s="25"/>
      <c r="L802" s="76">
        <v>5</v>
      </c>
      <c r="M802" s="77"/>
      <c r="N802" s="25"/>
      <c r="O802" s="76">
        <v>1</v>
      </c>
      <c r="P802" s="77"/>
      <c r="Q802" s="25"/>
      <c r="R802" s="648">
        <v>2</v>
      </c>
      <c r="S802" s="649"/>
      <c r="T802" s="619"/>
      <c r="U802" s="648">
        <v>13</v>
      </c>
      <c r="V802" s="615"/>
      <c r="W802" s="649">
        <v>0</v>
      </c>
      <c r="X802" s="521"/>
      <c r="Y802" s="648"/>
      <c r="Z802" s="615"/>
      <c r="AA802" s="649">
        <f>AA789+AA793+AA797</f>
        <v>33</v>
      </c>
      <c r="AB802" s="619"/>
      <c r="AC802" s="619"/>
      <c r="AD802" s="619"/>
      <c r="AE802" s="619"/>
      <c r="AF802" s="619"/>
      <c r="AG802" s="619"/>
      <c r="AH802" s="619"/>
      <c r="AI802" s="619"/>
      <c r="AJ802" s="619"/>
      <c r="AK802" s="619"/>
      <c r="AL802" s="619"/>
      <c r="AM802" s="619"/>
      <c r="AN802" s="610"/>
      <c r="AO802" s="610"/>
      <c r="AP802" s="610"/>
      <c r="AQ802" s="610"/>
      <c r="AR802" s="610"/>
      <c r="AS802" s="610"/>
      <c r="AT802" s="610"/>
      <c r="AU802" s="610"/>
      <c r="AV802" s="610"/>
      <c r="AW802" s="610"/>
      <c r="AX802" s="610"/>
      <c r="AY802" s="665"/>
      <c r="AZ802" s="619"/>
      <c r="BA802" s="401">
        <f t="shared" si="522"/>
        <v>33</v>
      </c>
      <c r="BB802" s="402">
        <f t="shared" si="522"/>
        <v>0</v>
      </c>
      <c r="BC802" s="406">
        <f>BC789+BC793+BC797</f>
        <v>33</v>
      </c>
    </row>
    <row r="803" spans="1:64" ht="16.5" thickBot="1">
      <c r="A803" s="83"/>
      <c r="B803" s="86" t="s">
        <v>22</v>
      </c>
      <c r="C803" s="78">
        <v>0</v>
      </c>
      <c r="D803" s="79"/>
      <c r="E803" s="25"/>
      <c r="F803" s="78">
        <v>0</v>
      </c>
      <c r="G803" s="80"/>
      <c r="H803" s="25"/>
      <c r="I803" s="78">
        <v>0</v>
      </c>
      <c r="J803" s="80"/>
      <c r="K803" s="25"/>
      <c r="L803" s="78">
        <v>0</v>
      </c>
      <c r="M803" s="80"/>
      <c r="N803" s="25"/>
      <c r="O803" s="78">
        <v>0</v>
      </c>
      <c r="P803" s="80"/>
      <c r="Q803" s="25"/>
      <c r="R803" s="650">
        <v>0</v>
      </c>
      <c r="S803" s="652"/>
      <c r="T803" s="619"/>
      <c r="U803" s="650">
        <v>0</v>
      </c>
      <c r="V803" s="651"/>
      <c r="W803" s="652">
        <v>0</v>
      </c>
      <c r="X803" s="521"/>
      <c r="Y803" s="650"/>
      <c r="Z803" s="651"/>
      <c r="AA803" s="652">
        <v>0</v>
      </c>
      <c r="AB803" s="619"/>
      <c r="AC803" s="619"/>
      <c r="AD803" s="619"/>
      <c r="AE803" s="619"/>
      <c r="AF803" s="619"/>
      <c r="AG803" s="619"/>
      <c r="AH803" s="619"/>
      <c r="AI803" s="619"/>
      <c r="AJ803" s="619"/>
      <c r="AK803" s="619"/>
      <c r="AL803" s="619"/>
      <c r="AM803" s="619"/>
      <c r="AN803" s="610"/>
      <c r="AO803" s="610"/>
      <c r="AP803" s="610"/>
      <c r="AQ803" s="610"/>
      <c r="AR803" s="610"/>
      <c r="AS803" s="610"/>
      <c r="AT803" s="610"/>
      <c r="AU803" s="610"/>
      <c r="AV803" s="610"/>
      <c r="AW803" s="610"/>
      <c r="AX803" s="610"/>
      <c r="AY803" s="666"/>
      <c r="AZ803" s="619"/>
      <c r="BA803" s="403">
        <f t="shared" si="522"/>
        <v>0</v>
      </c>
      <c r="BB803" s="404">
        <f t="shared" si="522"/>
        <v>0</v>
      </c>
      <c r="BC803" s="407">
        <v>0</v>
      </c>
    </row>
    <row r="804" spans="1:64">
      <c r="A804" s="89" t="s">
        <v>40</v>
      </c>
      <c r="B804" s="24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507"/>
      <c r="S804" s="507"/>
      <c r="T804" s="507"/>
      <c r="U804" s="521"/>
      <c r="V804" s="521"/>
      <c r="W804" s="521"/>
      <c r="X804" s="521"/>
      <c r="Y804" s="521"/>
      <c r="Z804" s="521"/>
      <c r="AA804" s="521"/>
      <c r="AB804" s="619"/>
      <c r="AC804" s="619"/>
      <c r="AD804" s="619"/>
      <c r="AE804" s="619"/>
      <c r="AF804" s="619"/>
      <c r="AG804" s="619"/>
      <c r="AH804" s="619"/>
      <c r="AI804" s="619"/>
      <c r="AJ804" s="619"/>
      <c r="AK804" s="619"/>
      <c r="AL804" s="619"/>
      <c r="AM804" s="619"/>
      <c r="AN804" s="610"/>
      <c r="AO804" s="610"/>
      <c r="AP804" s="610"/>
      <c r="AQ804" s="610"/>
      <c r="AR804" s="610"/>
      <c r="AS804" s="610"/>
      <c r="AT804" s="610"/>
      <c r="AU804" s="610"/>
      <c r="AV804" s="610"/>
      <c r="AW804" s="610"/>
      <c r="AX804" s="610"/>
      <c r="AY804" s="610"/>
      <c r="AZ804" s="611"/>
      <c r="BA804" s="610"/>
      <c r="BB804" s="610"/>
    </row>
    <row r="805" spans="1:64">
      <c r="A805" s="23"/>
      <c r="B805" s="24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521"/>
      <c r="V805" s="521"/>
      <c r="W805" s="521"/>
      <c r="X805" s="521"/>
      <c r="Y805" s="521"/>
      <c r="Z805" s="521"/>
      <c r="AA805" s="521"/>
      <c r="AB805" s="521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</row>
    <row r="806" spans="1:64">
      <c r="A806" s="89" t="s">
        <v>54</v>
      </c>
      <c r="B806" s="24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521"/>
      <c r="V806" s="521"/>
      <c r="W806" s="521"/>
      <c r="X806" s="521"/>
      <c r="Y806" s="521"/>
      <c r="Z806" s="521"/>
      <c r="AA806" s="521"/>
      <c r="AB806" s="521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</row>
    <row r="807" spans="1:64">
      <c r="A807" s="89" t="s">
        <v>363</v>
      </c>
      <c r="B807" s="24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521"/>
      <c r="V807" s="521"/>
      <c r="W807" s="521"/>
      <c r="X807" s="521"/>
      <c r="Y807" s="521"/>
      <c r="Z807" s="521"/>
      <c r="AA807" s="521"/>
      <c r="AB807" s="521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</row>
    <row r="808" spans="1:64">
      <c r="A808" s="89"/>
      <c r="B808" s="24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521"/>
      <c r="V808" s="521"/>
      <c r="W808" s="521"/>
      <c r="X808" s="521"/>
      <c r="Y808" s="521"/>
      <c r="Z808" s="521"/>
      <c r="AA808" s="521"/>
      <c r="AB808" s="521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</row>
    <row r="809" spans="1:64">
      <c r="A809" s="89"/>
      <c r="B809" s="24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521"/>
      <c r="V809" s="521"/>
      <c r="W809" s="521"/>
      <c r="X809" s="521"/>
      <c r="Y809" s="521"/>
      <c r="Z809" s="521"/>
      <c r="AA809" s="521"/>
      <c r="AB809" s="521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</row>
    <row r="810" spans="1:64" ht="18.75">
      <c r="A810" s="1222" t="s">
        <v>26</v>
      </c>
      <c r="B810" s="1222"/>
      <c r="C810" s="1222"/>
      <c r="D810" s="1222"/>
      <c r="E810" s="1222"/>
      <c r="F810" s="1222"/>
      <c r="G810" s="1222"/>
      <c r="H810" s="1222"/>
      <c r="I810" s="1222"/>
      <c r="J810" s="1222"/>
      <c r="K810" s="1222"/>
      <c r="L810" s="1222"/>
      <c r="M810" s="1222"/>
      <c r="N810" s="1222"/>
      <c r="O810" s="1222"/>
      <c r="P810" s="1222"/>
      <c r="Q810" s="1222"/>
      <c r="R810" s="1222"/>
      <c r="S810" s="1222"/>
      <c r="T810" s="1222"/>
      <c r="U810" s="521"/>
      <c r="V810" s="521"/>
      <c r="W810" s="521"/>
      <c r="X810" s="521"/>
      <c r="Y810" s="521"/>
      <c r="Z810" s="521"/>
      <c r="AA810" s="521"/>
      <c r="AB810" s="521"/>
      <c r="AC810" s="521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</row>
    <row r="811" spans="1:64" ht="16.5" thickBot="1">
      <c r="A811" s="1225" t="s">
        <v>27</v>
      </c>
      <c r="B811" s="1225"/>
      <c r="C811" s="1225"/>
      <c r="D811" s="1225"/>
      <c r="E811" s="1225"/>
      <c r="F811" s="1225"/>
      <c r="G811" s="1225"/>
      <c r="H811" s="1225"/>
      <c r="I811" s="1225"/>
      <c r="J811" s="1225"/>
      <c r="K811" s="1225"/>
      <c r="L811" s="1225"/>
      <c r="M811" s="1225"/>
      <c r="N811" s="1225"/>
      <c r="O811" s="1225"/>
      <c r="P811" s="1225"/>
      <c r="Q811" s="1225"/>
      <c r="R811" s="1225"/>
      <c r="S811" s="1225"/>
      <c r="T811" s="1225"/>
      <c r="U811" s="521"/>
      <c r="V811" s="521"/>
      <c r="W811" s="521"/>
      <c r="X811" s="521"/>
      <c r="Y811" s="521"/>
      <c r="Z811" s="521"/>
      <c r="AA811" s="521"/>
      <c r="AB811" s="521"/>
      <c r="AC811" s="521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</row>
    <row r="812" spans="1:64" ht="24" thickBot="1">
      <c r="A812" s="1226" t="s">
        <v>53</v>
      </c>
      <c r="B812" s="1227"/>
      <c r="C812" s="1227"/>
      <c r="D812" s="1227"/>
      <c r="E812" s="1227"/>
      <c r="F812" s="1227"/>
      <c r="G812" s="1227"/>
      <c r="H812" s="1227"/>
      <c r="I812" s="1227"/>
      <c r="J812" s="1227"/>
      <c r="K812" s="1227"/>
      <c r="L812" s="1227"/>
      <c r="M812" s="1227"/>
      <c r="N812" s="1227"/>
      <c r="O812" s="1227"/>
      <c r="P812" s="1227"/>
      <c r="Q812" s="1227"/>
      <c r="R812" s="1227"/>
      <c r="S812" s="1227"/>
      <c r="T812" s="1227"/>
      <c r="U812" s="795"/>
      <c r="V812" s="792"/>
      <c r="W812" s="521"/>
      <c r="X812" s="521"/>
      <c r="Y812" s="521"/>
      <c r="Z812" s="521"/>
      <c r="AA812" s="521"/>
      <c r="AB812" s="521"/>
      <c r="AC812" s="521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</row>
    <row r="813" spans="1:64" ht="16.5" thickBot="1">
      <c r="A813" s="474"/>
      <c r="B813" s="475"/>
      <c r="C813" s="475"/>
      <c r="D813" s="475"/>
      <c r="E813" s="475"/>
      <c r="F813" s="475"/>
      <c r="G813" s="475"/>
      <c r="H813" s="475"/>
      <c r="I813" s="475"/>
      <c r="J813" s="475"/>
      <c r="K813" s="475"/>
      <c r="L813" s="475"/>
      <c r="M813" s="475"/>
      <c r="N813" s="475"/>
      <c r="O813" s="475"/>
      <c r="P813" s="475"/>
      <c r="Q813" s="475"/>
      <c r="R813" s="475"/>
      <c r="S813" s="475"/>
      <c r="T813" s="475"/>
      <c r="U813" s="521"/>
      <c r="V813" s="521"/>
      <c r="W813" s="521"/>
      <c r="X813" s="521"/>
      <c r="Y813" s="521"/>
      <c r="Z813" s="521"/>
      <c r="AA813" s="521"/>
      <c r="AB813" s="521"/>
      <c r="AC813" s="521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</row>
    <row r="814" spans="1:64" ht="16.5">
      <c r="A814" s="476" t="s">
        <v>903</v>
      </c>
      <c r="B814" s="477"/>
      <c r="C814" s="477" t="s">
        <v>797</v>
      </c>
      <c r="D814" s="477"/>
      <c r="E814" s="477"/>
      <c r="F814" s="477"/>
      <c r="G814" s="477"/>
      <c r="H814" s="477"/>
      <c r="I814" s="477"/>
      <c r="J814" s="477"/>
      <c r="K814" s="477"/>
      <c r="L814" s="477"/>
      <c r="M814" s="477"/>
      <c r="N814" s="477"/>
      <c r="O814" s="477"/>
      <c r="P814" s="477"/>
      <c r="Q814" s="477"/>
      <c r="R814" s="478"/>
      <c r="S814" s="478"/>
      <c r="T814" s="478"/>
      <c r="U814" s="751"/>
      <c r="V814" s="751"/>
      <c r="W814" s="751"/>
      <c r="X814" s="751"/>
      <c r="Y814" s="751"/>
      <c r="Z814" s="751"/>
      <c r="AA814" s="751"/>
      <c r="AB814" s="751"/>
      <c r="AC814" s="751"/>
      <c r="AD814" s="793"/>
      <c r="AE814" s="793"/>
      <c r="AF814" s="793"/>
      <c r="AG814" s="793"/>
      <c r="AH814" s="793"/>
      <c r="AI814" s="793"/>
      <c r="AJ814" s="793"/>
      <c r="AK814" s="793"/>
      <c r="AL814" s="793"/>
      <c r="AM814" s="793"/>
      <c r="AN814" s="793"/>
      <c r="AO814" s="712"/>
      <c r="AP814" s="712"/>
      <c r="AQ814" s="712"/>
      <c r="AR814" s="712"/>
      <c r="AS814" s="712"/>
      <c r="AT814" s="712"/>
      <c r="AU814" s="712"/>
      <c r="AV814" s="712"/>
      <c r="AW814" s="712"/>
      <c r="AX814" s="712"/>
      <c r="AY814" s="712"/>
      <c r="AZ814" s="712"/>
      <c r="BA814" s="712"/>
      <c r="BB814" s="712"/>
      <c r="BC814" s="712"/>
      <c r="BD814" s="712"/>
      <c r="BE814" s="712"/>
      <c r="BF814" s="712"/>
      <c r="BG814" s="712"/>
      <c r="BH814" s="712"/>
      <c r="BI814" s="712"/>
      <c r="BJ814" s="712"/>
      <c r="BK814" s="712"/>
      <c r="BL814" s="713"/>
    </row>
    <row r="815" spans="1:64" ht="16.5">
      <c r="A815" s="480" t="s">
        <v>887</v>
      </c>
      <c r="B815" s="481"/>
      <c r="C815" s="481" t="s">
        <v>904</v>
      </c>
      <c r="D815" s="481"/>
      <c r="E815" s="481"/>
      <c r="F815" s="481"/>
      <c r="G815" s="481"/>
      <c r="H815" s="481"/>
      <c r="I815" s="481"/>
      <c r="J815" s="481"/>
      <c r="K815" s="481"/>
      <c r="L815" s="481"/>
      <c r="M815" s="481"/>
      <c r="N815" s="481"/>
      <c r="O815" s="481"/>
      <c r="P815" s="481"/>
      <c r="Q815" s="481"/>
      <c r="R815" s="482"/>
      <c r="S815" s="482"/>
      <c r="T815" s="482"/>
      <c r="U815" s="754"/>
      <c r="V815" s="754"/>
      <c r="W815" s="754"/>
      <c r="X815" s="754"/>
      <c r="Y815" s="754"/>
      <c r="Z815" s="754"/>
      <c r="AA815" s="754"/>
      <c r="AB815" s="754"/>
      <c r="AC815" s="754"/>
      <c r="AD815" s="619"/>
      <c r="AE815" s="619"/>
      <c r="AF815" s="619"/>
      <c r="AG815" s="619"/>
      <c r="AH815" s="619"/>
      <c r="AI815" s="619"/>
      <c r="AJ815" s="619"/>
      <c r="AK815" s="619"/>
      <c r="AL815" s="619"/>
      <c r="AM815" s="619"/>
      <c r="AN815" s="619"/>
      <c r="AO815" s="611"/>
      <c r="AP815" s="611"/>
      <c r="AQ815" s="611"/>
      <c r="AR815" s="611"/>
      <c r="AS815" s="611"/>
      <c r="AT815" s="611"/>
      <c r="AU815" s="611"/>
      <c r="AV815" s="611"/>
      <c r="AW815" s="611"/>
      <c r="AX815" s="611"/>
      <c r="AY815" s="611"/>
      <c r="AZ815" s="611"/>
      <c r="BA815" s="611"/>
      <c r="BB815" s="611"/>
      <c r="BC815" s="611"/>
      <c r="BD815" s="611"/>
      <c r="BE815" s="611"/>
      <c r="BF815" s="611"/>
      <c r="BG815" s="611"/>
      <c r="BH815" s="611"/>
      <c r="BI815" s="611"/>
      <c r="BJ815" s="611"/>
      <c r="BK815" s="611"/>
      <c r="BL815" s="714"/>
    </row>
    <row r="816" spans="1:64" ht="17.25" thickBot="1">
      <c r="A816" s="484" t="s">
        <v>864</v>
      </c>
      <c r="B816" s="485"/>
      <c r="C816" s="485" t="s">
        <v>905</v>
      </c>
      <c r="D816" s="485"/>
      <c r="E816" s="485"/>
      <c r="F816" s="485"/>
      <c r="G816" s="485"/>
      <c r="H816" s="485"/>
      <c r="I816" s="485"/>
      <c r="J816" s="485"/>
      <c r="K816" s="485"/>
      <c r="L816" s="485"/>
      <c r="M816" s="485"/>
      <c r="N816" s="485"/>
      <c r="O816" s="485"/>
      <c r="P816" s="485"/>
      <c r="Q816" s="485"/>
      <c r="R816" s="486"/>
      <c r="S816" s="486"/>
      <c r="T816" s="486"/>
      <c r="U816" s="753"/>
      <c r="V816" s="753"/>
      <c r="W816" s="753"/>
      <c r="X816" s="753"/>
      <c r="Y816" s="753"/>
      <c r="Z816" s="753"/>
      <c r="AA816" s="753"/>
      <c r="AB816" s="753"/>
      <c r="AC816" s="753"/>
      <c r="AD816" s="794"/>
      <c r="AE816" s="794"/>
      <c r="AF816" s="794"/>
      <c r="AG816" s="794"/>
      <c r="AH816" s="794"/>
      <c r="AI816" s="794"/>
      <c r="AJ816" s="794"/>
      <c r="AK816" s="794"/>
      <c r="AL816" s="794"/>
      <c r="AM816" s="794"/>
      <c r="AN816" s="794"/>
      <c r="AO816" s="715"/>
      <c r="AP816" s="715"/>
      <c r="AQ816" s="715"/>
      <c r="AR816" s="715"/>
      <c r="AS816" s="715"/>
      <c r="AT816" s="715"/>
      <c r="AU816" s="715"/>
      <c r="AV816" s="715"/>
      <c r="AW816" s="715"/>
      <c r="AX816" s="715"/>
      <c r="AY816" s="715"/>
      <c r="AZ816" s="715"/>
      <c r="BA816" s="715"/>
      <c r="BB816" s="715"/>
      <c r="BC816" s="715"/>
      <c r="BD816" s="715"/>
      <c r="BE816" s="715"/>
      <c r="BF816" s="715"/>
      <c r="BG816" s="715"/>
      <c r="BH816" s="715"/>
      <c r="BI816" s="715"/>
      <c r="BJ816" s="715"/>
      <c r="BK816" s="715"/>
      <c r="BL816" s="716"/>
    </row>
    <row r="817" spans="1:56" ht="16.5" thickBot="1">
      <c r="A817" s="474"/>
      <c r="B817" s="475"/>
      <c r="C817" s="475"/>
      <c r="D817" s="475"/>
      <c r="E817" s="475"/>
      <c r="F817" s="475"/>
      <c r="G817" s="475"/>
      <c r="H817" s="475"/>
      <c r="I817" s="475"/>
      <c r="J817" s="475"/>
      <c r="K817" s="475"/>
      <c r="L817" s="475"/>
      <c r="M817" s="475"/>
      <c r="N817" s="475"/>
      <c r="O817" s="475"/>
      <c r="P817" s="475"/>
      <c r="Q817" s="475"/>
      <c r="R817" s="475"/>
      <c r="S817" s="475"/>
      <c r="T817" s="486"/>
      <c r="U817" s="521"/>
      <c r="V817" s="521"/>
      <c r="W817" s="521"/>
      <c r="X817" s="521"/>
      <c r="Y817" s="521"/>
      <c r="Z817" s="521"/>
      <c r="AA817" s="521"/>
      <c r="AB817" s="521"/>
      <c r="AC817" s="521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</row>
    <row r="818" spans="1:56" ht="17.25" thickBot="1">
      <c r="A818" s="475"/>
      <c r="B818" s="475"/>
      <c r="C818" s="1223" t="s">
        <v>633</v>
      </c>
      <c r="D818" s="1224"/>
      <c r="E818" s="1224"/>
      <c r="F818" s="1224"/>
      <c r="G818" s="1224"/>
      <c r="H818" s="1224"/>
      <c r="I818" s="1224"/>
      <c r="J818" s="1224"/>
      <c r="K818" s="1224"/>
      <c r="L818" s="1224"/>
      <c r="M818" s="1224"/>
      <c r="N818" s="1224"/>
      <c r="O818" s="1224"/>
      <c r="P818" s="1224"/>
      <c r="Q818" s="1224"/>
      <c r="R818" s="1224"/>
      <c r="S818" s="1224"/>
      <c r="T818" s="723"/>
      <c r="U818" s="795"/>
      <c r="V818" s="792"/>
      <c r="W818" s="521"/>
      <c r="X818" s="521"/>
      <c r="Y818" s="521"/>
      <c r="Z818" s="521"/>
      <c r="AA818" s="521"/>
      <c r="AB818" s="521"/>
      <c r="AC818" s="521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</row>
    <row r="819" spans="1:56" ht="16.5" thickBot="1">
      <c r="A819" s="1"/>
      <c r="U819" s="521"/>
      <c r="V819" s="521"/>
      <c r="W819" s="521"/>
      <c r="X819" s="521"/>
      <c r="Y819" s="521"/>
      <c r="Z819" s="521"/>
      <c r="AA819" s="521"/>
      <c r="AB819" s="521"/>
      <c r="AC819" s="521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</row>
    <row r="820" spans="1:56" ht="34.5" customHeight="1">
      <c r="A820" s="6"/>
      <c r="B820" s="7"/>
      <c r="C820" s="1210" t="s">
        <v>42</v>
      </c>
      <c r="D820" s="1211"/>
      <c r="E820" s="888"/>
      <c r="F820" s="1216" t="s">
        <v>853</v>
      </c>
      <c r="G820" s="1217"/>
      <c r="H820" s="888"/>
      <c r="I820" s="1216" t="s">
        <v>854</v>
      </c>
      <c r="J820" s="1217"/>
      <c r="K820" s="888"/>
      <c r="L820" s="1216" t="s">
        <v>855</v>
      </c>
      <c r="M820" s="1217"/>
      <c r="N820" s="888"/>
      <c r="O820" s="1216" t="s">
        <v>856</v>
      </c>
      <c r="P820" s="1217"/>
      <c r="Q820" s="888"/>
      <c r="R820" s="1210" t="s">
        <v>628</v>
      </c>
      <c r="S820" s="1211"/>
      <c r="T820" s="938"/>
      <c r="U820" s="1210" t="s">
        <v>629</v>
      </c>
      <c r="V820" s="1211"/>
      <c r="W820" s="698"/>
      <c r="X820" s="523"/>
      <c r="Y820" s="132"/>
      <c r="Z820" s="133" t="s">
        <v>9</v>
      </c>
      <c r="AA820" s="134"/>
      <c r="AB820" s="521"/>
      <c r="AC820" s="619"/>
      <c r="AD820" s="619"/>
      <c r="AE820" s="619"/>
      <c r="AF820" s="619"/>
      <c r="AG820" s="619"/>
      <c r="AH820" s="619"/>
      <c r="AI820" s="619"/>
      <c r="AJ820" s="619"/>
      <c r="AK820" s="619"/>
      <c r="AL820" s="619"/>
      <c r="AM820" s="619"/>
      <c r="AN820" s="610"/>
      <c r="AO820" s="610"/>
      <c r="AP820" s="610"/>
      <c r="AQ820" s="610"/>
      <c r="AR820" s="610"/>
      <c r="AS820" s="610"/>
      <c r="AT820" s="610"/>
      <c r="AU820" s="610"/>
      <c r="AV820" s="610"/>
      <c r="AW820" s="610"/>
      <c r="AX820" s="610"/>
      <c r="AY820" s="610"/>
      <c r="AZ820" s="610"/>
      <c r="BA820" s="1207" t="s">
        <v>106</v>
      </c>
      <c r="BB820" s="1208"/>
      <c r="BC820" s="1209"/>
    </row>
    <row r="821" spans="1:56" ht="133.5" thickBot="1">
      <c r="A821" s="348"/>
      <c r="B821" s="46"/>
      <c r="C821" s="54" t="s">
        <v>41</v>
      </c>
      <c r="D821" s="57" t="s">
        <v>32</v>
      </c>
      <c r="E821" s="50"/>
      <c r="F821" s="54" t="s">
        <v>15</v>
      </c>
      <c r="G821" s="57" t="s">
        <v>32</v>
      </c>
      <c r="H821" s="50"/>
      <c r="I821" s="54" t="s">
        <v>15</v>
      </c>
      <c r="J821" s="57" t="s">
        <v>32</v>
      </c>
      <c r="K821" s="50"/>
      <c r="L821" s="54" t="s">
        <v>15</v>
      </c>
      <c r="M821" s="57" t="s">
        <v>32</v>
      </c>
      <c r="N821" s="50"/>
      <c r="O821" s="54" t="s">
        <v>15</v>
      </c>
      <c r="P821" s="57" t="s">
        <v>32</v>
      </c>
      <c r="Q821" s="50"/>
      <c r="R821" s="630" t="s">
        <v>15</v>
      </c>
      <c r="S821" s="727" t="s">
        <v>32</v>
      </c>
      <c r="T821" s="729"/>
      <c r="U821" s="630" t="s">
        <v>15</v>
      </c>
      <c r="V821" s="632" t="s">
        <v>32</v>
      </c>
      <c r="W821" s="747"/>
      <c r="X821" s="523"/>
      <c r="Y821" s="630" t="s">
        <v>15</v>
      </c>
      <c r="Z821" s="631" t="s">
        <v>32</v>
      </c>
      <c r="AA821" s="644" t="s">
        <v>9</v>
      </c>
      <c r="AB821" s="521"/>
      <c r="AC821" s="619"/>
      <c r="AD821" s="619"/>
      <c r="AE821" s="619"/>
      <c r="AF821" s="619"/>
      <c r="AG821" s="619"/>
      <c r="AH821" s="619"/>
      <c r="AI821" s="619"/>
      <c r="AJ821" s="619"/>
      <c r="AK821" s="619"/>
      <c r="AL821" s="619"/>
      <c r="AM821" s="619"/>
      <c r="AN821" s="610"/>
      <c r="AO821" s="610"/>
      <c r="AP821" s="610"/>
      <c r="AQ821" s="610"/>
      <c r="AR821" s="610"/>
      <c r="AS821" s="610"/>
      <c r="AT821" s="610"/>
      <c r="AU821" s="610"/>
      <c r="AV821" s="610"/>
      <c r="AW821" s="610"/>
      <c r="AX821" s="610"/>
      <c r="AY821" s="699" t="s">
        <v>32</v>
      </c>
      <c r="AZ821" s="515"/>
      <c r="BA821" s="630" t="s">
        <v>15</v>
      </c>
      <c r="BB821" s="631" t="s">
        <v>32</v>
      </c>
      <c r="BC821" s="644" t="s">
        <v>9</v>
      </c>
    </row>
    <row r="822" spans="1:56" ht="16.5" thickBot="1">
      <c r="A822" s="20"/>
      <c r="B822" s="507"/>
      <c r="C822" s="507"/>
      <c r="D822" s="507"/>
      <c r="E822" s="4"/>
      <c r="F822" s="507"/>
      <c r="G822" s="507"/>
      <c r="H822" s="4"/>
      <c r="I822" s="507"/>
      <c r="J822" s="507"/>
      <c r="K822" s="4"/>
      <c r="L822" s="507"/>
      <c r="M822" s="507"/>
      <c r="N822" s="4"/>
      <c r="O822" s="507"/>
      <c r="P822" s="507"/>
      <c r="Q822" s="4"/>
      <c r="R822" s="507"/>
      <c r="S822" s="507"/>
      <c r="T822" s="707"/>
      <c r="U822" s="507"/>
      <c r="V822" s="507"/>
      <c r="W822" s="507"/>
      <c r="X822" s="521"/>
      <c r="Y822" s="507"/>
      <c r="Z822" s="507"/>
      <c r="AA822" s="507"/>
      <c r="AB822" s="521"/>
      <c r="AC822" s="619"/>
      <c r="AD822" s="619"/>
      <c r="AE822" s="619"/>
      <c r="AF822" s="619"/>
      <c r="AG822" s="619"/>
      <c r="AH822" s="619"/>
      <c r="AI822" s="619"/>
      <c r="AJ822" s="619"/>
      <c r="AK822" s="619"/>
      <c r="AL822" s="619"/>
      <c r="AM822" s="619"/>
      <c r="AN822" s="610"/>
      <c r="AO822" s="610"/>
      <c r="AP822" s="610"/>
      <c r="AQ822" s="610"/>
      <c r="AR822" s="610"/>
      <c r="AS822" s="610"/>
      <c r="AT822" s="610"/>
      <c r="AU822" s="610"/>
      <c r="AV822" s="610"/>
      <c r="AW822" s="610"/>
      <c r="AX822" s="610"/>
      <c r="AY822" s="507"/>
      <c r="AZ822" s="707"/>
      <c r="BA822" s="507"/>
      <c r="BB822" s="507"/>
      <c r="BC822" s="507"/>
    </row>
    <row r="823" spans="1:56" ht="20.25" customHeight="1" thickBot="1">
      <c r="A823" s="1150" t="s">
        <v>653</v>
      </c>
      <c r="B823" s="84" t="s">
        <v>19</v>
      </c>
      <c r="C823" s="61">
        <v>0</v>
      </c>
      <c r="D823" s="62"/>
      <c r="E823" s="4"/>
      <c r="F823" s="61">
        <v>0</v>
      </c>
      <c r="G823" s="63"/>
      <c r="H823" s="4"/>
      <c r="I823" s="61">
        <v>0</v>
      </c>
      <c r="J823" s="63"/>
      <c r="K823" s="4"/>
      <c r="L823" s="61">
        <v>2</v>
      </c>
      <c r="M823" s="63"/>
      <c r="N823" s="4"/>
      <c r="O823" s="61">
        <v>0</v>
      </c>
      <c r="P823" s="63"/>
      <c r="Q823" s="4"/>
      <c r="R823" s="645">
        <v>1</v>
      </c>
      <c r="S823" s="730"/>
      <c r="T823" s="678"/>
      <c r="U823" s="645">
        <v>2</v>
      </c>
      <c r="V823" s="646"/>
      <c r="W823" s="647">
        <v>0</v>
      </c>
      <c r="X823" s="521"/>
      <c r="Y823" s="645"/>
      <c r="Z823" s="646"/>
      <c r="AA823" s="647">
        <v>5</v>
      </c>
      <c r="AB823" s="521"/>
      <c r="AC823" s="619"/>
      <c r="AD823" s="619"/>
      <c r="AE823" s="619"/>
      <c r="AF823" s="619"/>
      <c r="AG823" s="619"/>
      <c r="AH823" s="619"/>
      <c r="AI823" s="619"/>
      <c r="AJ823" s="619"/>
      <c r="AK823" s="619"/>
      <c r="AL823" s="619"/>
      <c r="AM823" s="619"/>
      <c r="AN823" s="610"/>
      <c r="AO823" s="610"/>
      <c r="AP823" s="610"/>
      <c r="AQ823" s="610"/>
      <c r="AR823" s="610"/>
      <c r="AS823" s="610"/>
      <c r="AT823" s="610"/>
      <c r="AU823" s="610"/>
      <c r="AV823" s="610"/>
      <c r="AW823" s="610"/>
      <c r="AX823" s="610"/>
      <c r="AY823" s="664"/>
      <c r="AZ823" s="619"/>
      <c r="BA823" s="235">
        <f>C823+F823+I823+L823+O823+R823+U823</f>
        <v>5</v>
      </c>
      <c r="BB823" s="235">
        <f>D823+G823+J823+M823+P823+S823+V823</f>
        <v>0</v>
      </c>
      <c r="BC823" s="237">
        <v>5</v>
      </c>
    </row>
    <row r="824" spans="1:56" ht="16.5" thickBot="1">
      <c r="A824" s="1151"/>
      <c r="B824" s="85" t="s">
        <v>21</v>
      </c>
      <c r="C824" s="64">
        <v>0</v>
      </c>
      <c r="D824" s="16"/>
      <c r="E824" s="4"/>
      <c r="F824" s="64">
        <v>0</v>
      </c>
      <c r="G824" s="65"/>
      <c r="H824" s="4"/>
      <c r="I824" s="64">
        <v>0</v>
      </c>
      <c r="J824" s="65"/>
      <c r="K824" s="4"/>
      <c r="L824" s="64">
        <v>2</v>
      </c>
      <c r="M824" s="65"/>
      <c r="N824" s="4"/>
      <c r="O824" s="64">
        <v>0</v>
      </c>
      <c r="P824" s="65"/>
      <c r="Q824" s="4"/>
      <c r="R824" s="648">
        <v>0</v>
      </c>
      <c r="S824" s="731"/>
      <c r="T824" s="678"/>
      <c r="U824" s="648">
        <v>1</v>
      </c>
      <c r="V824" s="615"/>
      <c r="W824" s="649">
        <v>0</v>
      </c>
      <c r="X824" s="521"/>
      <c r="Y824" s="648"/>
      <c r="Z824" s="615"/>
      <c r="AA824" s="649">
        <v>3</v>
      </c>
      <c r="AB824" s="521"/>
      <c r="AC824" s="619"/>
      <c r="AD824" s="619"/>
      <c r="AE824" s="619"/>
      <c r="AF824" s="619"/>
      <c r="AG824" s="619"/>
      <c r="AH824" s="619"/>
      <c r="AI824" s="619"/>
      <c r="AJ824" s="619"/>
      <c r="AK824" s="619"/>
      <c r="AL824" s="619"/>
      <c r="AM824" s="619"/>
      <c r="AN824" s="610"/>
      <c r="AO824" s="610"/>
      <c r="AP824" s="610"/>
      <c r="AQ824" s="610"/>
      <c r="AR824" s="610"/>
      <c r="AS824" s="610"/>
      <c r="AT824" s="610"/>
      <c r="AU824" s="610"/>
      <c r="AV824" s="610"/>
      <c r="AW824" s="610"/>
      <c r="AX824" s="610"/>
      <c r="AY824" s="665"/>
      <c r="AZ824" s="619"/>
      <c r="BA824" s="235">
        <f t="shared" ref="BA824:BB825" si="523">C824+F824+I824+L824+O824+R824+U824</f>
        <v>3</v>
      </c>
      <c r="BB824" s="235">
        <f t="shared" si="523"/>
        <v>0</v>
      </c>
      <c r="BC824" s="406">
        <v>3</v>
      </c>
    </row>
    <row r="825" spans="1:56" ht="16.5" thickBot="1">
      <c r="A825" s="1152"/>
      <c r="B825" s="86" t="s">
        <v>22</v>
      </c>
      <c r="C825" s="66">
        <v>0</v>
      </c>
      <c r="D825" s="67"/>
      <c r="E825" s="4"/>
      <c r="F825" s="66">
        <v>0</v>
      </c>
      <c r="G825" s="68"/>
      <c r="H825" s="4"/>
      <c r="I825" s="66">
        <v>0</v>
      </c>
      <c r="J825" s="68"/>
      <c r="K825" s="4"/>
      <c r="L825" s="66">
        <v>0</v>
      </c>
      <c r="M825" s="68"/>
      <c r="N825" s="4"/>
      <c r="O825" s="66">
        <v>0</v>
      </c>
      <c r="P825" s="68"/>
      <c r="Q825" s="4"/>
      <c r="R825" s="650">
        <v>0</v>
      </c>
      <c r="S825" s="732"/>
      <c r="T825" s="678"/>
      <c r="U825" s="650">
        <v>0</v>
      </c>
      <c r="V825" s="651"/>
      <c r="W825" s="652">
        <v>0</v>
      </c>
      <c r="X825" s="521"/>
      <c r="Y825" s="650"/>
      <c r="Z825" s="651"/>
      <c r="AA825" s="652">
        <v>0</v>
      </c>
      <c r="AB825" s="521"/>
      <c r="AC825" s="619"/>
      <c r="AD825" s="619"/>
      <c r="AE825" s="619"/>
      <c r="AF825" s="619"/>
      <c r="AG825" s="619"/>
      <c r="AH825" s="619"/>
      <c r="AI825" s="619"/>
      <c r="AJ825" s="619"/>
      <c r="AK825" s="619"/>
      <c r="AL825" s="619"/>
      <c r="AM825" s="619"/>
      <c r="AN825" s="610"/>
      <c r="AO825" s="610"/>
      <c r="AP825" s="610"/>
      <c r="AQ825" s="610"/>
      <c r="AR825" s="610"/>
      <c r="AS825" s="610"/>
      <c r="AT825" s="610"/>
      <c r="AU825" s="610"/>
      <c r="AV825" s="610"/>
      <c r="AW825" s="610"/>
      <c r="AX825" s="610"/>
      <c r="AY825" s="666"/>
      <c r="AZ825" s="619"/>
      <c r="BA825" s="235">
        <f t="shared" si="523"/>
        <v>0</v>
      </c>
      <c r="BB825" s="235">
        <f t="shared" si="523"/>
        <v>0</v>
      </c>
      <c r="BC825" s="407">
        <v>0</v>
      </c>
    </row>
    <row r="826" spans="1:56" ht="16.5" thickBot="1">
      <c r="A826" s="20"/>
      <c r="B826" s="507"/>
      <c r="C826" s="507"/>
      <c r="D826" s="507"/>
      <c r="E826" s="4"/>
      <c r="F826" s="507"/>
      <c r="G826" s="507"/>
      <c r="H826" s="4"/>
      <c r="I826" s="507"/>
      <c r="J826" s="507"/>
      <c r="K826" s="4"/>
      <c r="L826" s="507"/>
      <c r="M826" s="507"/>
      <c r="N826" s="4"/>
      <c r="O826" s="507"/>
      <c r="P826" s="507"/>
      <c r="Q826" s="4"/>
      <c r="R826" s="507"/>
      <c r="S826" s="509"/>
      <c r="T826" s="707"/>
      <c r="U826" s="507"/>
      <c r="V826" s="507"/>
      <c r="W826" s="507"/>
      <c r="X826" s="521"/>
      <c r="Y826" s="507"/>
      <c r="Z826" s="507"/>
      <c r="AA826" s="507"/>
      <c r="AB826" s="521"/>
      <c r="AC826" s="619"/>
      <c r="AD826" s="619"/>
      <c r="AE826" s="619"/>
      <c r="AF826" s="619"/>
      <c r="AG826" s="619"/>
      <c r="AH826" s="619"/>
      <c r="AI826" s="619"/>
      <c r="AJ826" s="619"/>
      <c r="AK826" s="619"/>
      <c r="AL826" s="619"/>
      <c r="AM826" s="619"/>
      <c r="AN826" s="610"/>
      <c r="AO826" s="610"/>
      <c r="AP826" s="610"/>
      <c r="AQ826" s="610"/>
      <c r="AR826" s="610"/>
      <c r="AS826" s="610"/>
      <c r="AT826" s="610"/>
      <c r="AU826" s="610"/>
      <c r="AV826" s="610"/>
      <c r="AW826" s="610"/>
      <c r="AX826" s="610"/>
      <c r="AY826" s="507"/>
      <c r="AZ826" s="707"/>
      <c r="BA826" s="507"/>
      <c r="BB826" s="507"/>
      <c r="BC826" s="507"/>
    </row>
    <row r="827" spans="1:56" ht="31.5" customHeight="1" thickBot="1">
      <c r="A827" s="1150" t="s">
        <v>654</v>
      </c>
      <c r="B827" s="84" t="s">
        <v>19</v>
      </c>
      <c r="C827" s="1062">
        <v>0</v>
      </c>
      <c r="D827" s="1063"/>
      <c r="E827" s="131"/>
      <c r="F827" s="1062">
        <v>0</v>
      </c>
      <c r="G827" s="1064"/>
      <c r="H827" s="131"/>
      <c r="I827" s="1062">
        <v>0</v>
      </c>
      <c r="J827" s="1064"/>
      <c r="K827" s="131"/>
      <c r="L827" s="1062">
        <v>0</v>
      </c>
      <c r="M827" s="1064"/>
      <c r="N827" s="131"/>
      <c r="O827" s="1062">
        <v>0</v>
      </c>
      <c r="P827" s="1064"/>
      <c r="Q827" s="131"/>
      <c r="R827" s="254">
        <v>0</v>
      </c>
      <c r="S827" s="256"/>
      <c r="T827" s="618"/>
      <c r="U827" s="254">
        <v>25</v>
      </c>
      <c r="V827" s="255"/>
      <c r="W827" s="256">
        <v>0</v>
      </c>
      <c r="X827" s="1065"/>
      <c r="Y827" s="254"/>
      <c r="Z827" s="255"/>
      <c r="AA827" s="256">
        <v>25</v>
      </c>
      <c r="AB827" s="1065"/>
      <c r="AC827" s="618"/>
      <c r="AD827" s="618"/>
      <c r="AE827" s="618"/>
      <c r="AF827" s="618"/>
      <c r="AG827" s="618"/>
      <c r="AH827" s="618"/>
      <c r="AI827" s="618"/>
      <c r="AJ827" s="618"/>
      <c r="AK827" s="618"/>
      <c r="AL827" s="618"/>
      <c r="AM827" s="618"/>
      <c r="AN827" s="253"/>
      <c r="AO827" s="253"/>
      <c r="AP827" s="253"/>
      <c r="AQ827" s="253"/>
      <c r="AR827" s="253"/>
      <c r="AS827" s="253"/>
      <c r="AT827" s="253"/>
      <c r="AU827" s="253"/>
      <c r="AV827" s="253"/>
      <c r="AW827" s="253"/>
      <c r="AX827" s="253"/>
      <c r="AY827" s="1066"/>
      <c r="AZ827" s="618"/>
      <c r="BA827" s="254">
        <f>C827+F827+I827+L827+O827+R827+U827</f>
        <v>25</v>
      </c>
      <c r="BB827" s="254">
        <f>D827+G827+J827+M827+P827+S827+V827</f>
        <v>0</v>
      </c>
      <c r="BC827" s="256">
        <v>25</v>
      </c>
      <c r="BD827" s="253"/>
    </row>
    <row r="828" spans="1:56" ht="16.5" thickBot="1">
      <c r="A828" s="1151"/>
      <c r="B828" s="85" t="s">
        <v>21</v>
      </c>
      <c r="C828" s="1067">
        <v>0</v>
      </c>
      <c r="D828" s="1068"/>
      <c r="E828" s="131"/>
      <c r="F828" s="1067">
        <v>0</v>
      </c>
      <c r="G828" s="1069"/>
      <c r="H828" s="131"/>
      <c r="I828" s="1067">
        <v>0</v>
      </c>
      <c r="J828" s="1069"/>
      <c r="K828" s="131"/>
      <c r="L828" s="1067">
        <v>0</v>
      </c>
      <c r="M828" s="1069"/>
      <c r="N828" s="131"/>
      <c r="O828" s="1067">
        <v>0</v>
      </c>
      <c r="P828" s="1069"/>
      <c r="Q828" s="131"/>
      <c r="R828" s="257">
        <v>0</v>
      </c>
      <c r="S828" s="258"/>
      <c r="T828" s="618"/>
      <c r="U828" s="257">
        <v>17</v>
      </c>
      <c r="V828" s="15"/>
      <c r="W828" s="258">
        <v>0</v>
      </c>
      <c r="X828" s="1065"/>
      <c r="Y828" s="257"/>
      <c r="Z828" s="15"/>
      <c r="AA828" s="258">
        <v>17</v>
      </c>
      <c r="AB828" s="1065"/>
      <c r="AC828" s="618"/>
      <c r="AD828" s="618"/>
      <c r="AE828" s="618"/>
      <c r="AF828" s="618"/>
      <c r="AG828" s="618"/>
      <c r="AH828" s="618"/>
      <c r="AI828" s="618"/>
      <c r="AJ828" s="618"/>
      <c r="AK828" s="618"/>
      <c r="AL828" s="618"/>
      <c r="AM828" s="618"/>
      <c r="AN828" s="253"/>
      <c r="AO828" s="253"/>
      <c r="AP828" s="253"/>
      <c r="AQ828" s="253"/>
      <c r="AR828" s="253"/>
      <c r="AS828" s="253"/>
      <c r="AT828" s="253"/>
      <c r="AU828" s="253"/>
      <c r="AV828" s="253"/>
      <c r="AW828" s="253"/>
      <c r="AX828" s="253"/>
      <c r="AY828" s="1070"/>
      <c r="AZ828" s="618"/>
      <c r="BA828" s="254">
        <f t="shared" ref="BA828:BB829" si="524">C828+F828+I828+L828+O828+R828+U828</f>
        <v>17</v>
      </c>
      <c r="BB828" s="254">
        <f t="shared" si="524"/>
        <v>0</v>
      </c>
      <c r="BC828" s="258">
        <v>17</v>
      </c>
      <c r="BD828" s="253"/>
    </row>
    <row r="829" spans="1:56" ht="16.5" thickBot="1">
      <c r="A829" s="1152"/>
      <c r="B829" s="86" t="s">
        <v>22</v>
      </c>
      <c r="C829" s="1071">
        <v>0</v>
      </c>
      <c r="D829" s="1072"/>
      <c r="E829" s="131"/>
      <c r="F829" s="1071">
        <v>0</v>
      </c>
      <c r="G829" s="1073"/>
      <c r="H829" s="131"/>
      <c r="I829" s="1071">
        <v>0</v>
      </c>
      <c r="J829" s="1073"/>
      <c r="K829" s="131"/>
      <c r="L829" s="1071">
        <v>0</v>
      </c>
      <c r="M829" s="1073"/>
      <c r="N829" s="131"/>
      <c r="O829" s="1071">
        <v>0</v>
      </c>
      <c r="P829" s="1073"/>
      <c r="Q829" s="131"/>
      <c r="R829" s="259">
        <v>0</v>
      </c>
      <c r="S829" s="261"/>
      <c r="T829" s="618"/>
      <c r="U829" s="259">
        <v>0</v>
      </c>
      <c r="V829" s="260"/>
      <c r="W829" s="261">
        <v>0</v>
      </c>
      <c r="X829" s="1065"/>
      <c r="Y829" s="259"/>
      <c r="Z829" s="260"/>
      <c r="AA829" s="261">
        <v>0</v>
      </c>
      <c r="AB829" s="1065"/>
      <c r="AC829" s="618"/>
      <c r="AD829" s="618"/>
      <c r="AE829" s="618"/>
      <c r="AF829" s="618"/>
      <c r="AG829" s="618"/>
      <c r="AH829" s="618"/>
      <c r="AI829" s="618"/>
      <c r="AJ829" s="618"/>
      <c r="AK829" s="618"/>
      <c r="AL829" s="618"/>
      <c r="AM829" s="618"/>
      <c r="AN829" s="253"/>
      <c r="AO829" s="253"/>
      <c r="AP829" s="253"/>
      <c r="AQ829" s="253"/>
      <c r="AR829" s="253"/>
      <c r="AS829" s="253"/>
      <c r="AT829" s="253"/>
      <c r="AU829" s="253"/>
      <c r="AV829" s="253"/>
      <c r="AW829" s="253"/>
      <c r="AX829" s="253"/>
      <c r="AY829" s="1074"/>
      <c r="AZ829" s="618"/>
      <c r="BA829" s="254">
        <f t="shared" si="524"/>
        <v>0</v>
      </c>
      <c r="BB829" s="254">
        <f t="shared" si="524"/>
        <v>0</v>
      </c>
      <c r="BC829" s="261">
        <v>0</v>
      </c>
      <c r="BD829" s="253"/>
    </row>
    <row r="830" spans="1:56" ht="16.5" thickBot="1">
      <c r="A830" s="20"/>
      <c r="B830" s="507"/>
      <c r="C830" s="1075"/>
      <c r="D830" s="1075"/>
      <c r="E830" s="131"/>
      <c r="F830" s="1075"/>
      <c r="G830" s="1075"/>
      <c r="H830" s="131"/>
      <c r="I830" s="1075"/>
      <c r="J830" s="1075"/>
      <c r="K830" s="131"/>
      <c r="L830" s="1075"/>
      <c r="M830" s="1075"/>
      <c r="N830" s="131"/>
      <c r="O830" s="1075"/>
      <c r="P830" s="1075"/>
      <c r="Q830" s="131"/>
      <c r="R830" s="1075"/>
      <c r="S830" s="1076"/>
      <c r="T830" s="1077"/>
      <c r="U830" s="1075"/>
      <c r="V830" s="1075"/>
      <c r="W830" s="1075"/>
      <c r="X830" s="1065"/>
      <c r="Y830" s="1075"/>
      <c r="Z830" s="1075"/>
      <c r="AA830" s="1075"/>
      <c r="AB830" s="1065"/>
      <c r="AC830" s="618"/>
      <c r="AD830" s="618"/>
      <c r="AE830" s="618"/>
      <c r="AF830" s="618"/>
      <c r="AG830" s="618"/>
      <c r="AH830" s="618"/>
      <c r="AI830" s="618"/>
      <c r="AJ830" s="618"/>
      <c r="AK830" s="618"/>
      <c r="AL830" s="618"/>
      <c r="AM830" s="618"/>
      <c r="AN830" s="253"/>
      <c r="AO830" s="253"/>
      <c r="AP830" s="253"/>
      <c r="AQ830" s="253"/>
      <c r="AR830" s="253"/>
      <c r="AS830" s="253"/>
      <c r="AT830" s="253"/>
      <c r="AU830" s="253"/>
      <c r="AV830" s="253"/>
      <c r="AW830" s="253"/>
      <c r="AX830" s="253"/>
      <c r="AY830" s="1075"/>
      <c r="AZ830" s="1077"/>
      <c r="BA830" s="1075"/>
      <c r="BB830" s="1075"/>
      <c r="BC830" s="1075"/>
      <c r="BD830" s="253"/>
    </row>
    <row r="831" spans="1:56" ht="16.5" thickBot="1">
      <c r="A831" s="277" t="s">
        <v>655</v>
      </c>
      <c r="B831" s="84" t="s">
        <v>19</v>
      </c>
      <c r="C831" s="1062">
        <v>1</v>
      </c>
      <c r="D831" s="1063"/>
      <c r="E831" s="131"/>
      <c r="F831" s="1062">
        <v>4</v>
      </c>
      <c r="G831" s="1064"/>
      <c r="H831" s="131"/>
      <c r="I831" s="1062">
        <v>11</v>
      </c>
      <c r="J831" s="1064"/>
      <c r="K831" s="131"/>
      <c r="L831" s="1062">
        <v>10</v>
      </c>
      <c r="M831" s="1064"/>
      <c r="N831" s="131"/>
      <c r="O831" s="1062">
        <v>3</v>
      </c>
      <c r="P831" s="1064"/>
      <c r="Q831" s="131"/>
      <c r="R831" s="254">
        <v>1</v>
      </c>
      <c r="S831" s="256"/>
      <c r="T831" s="618"/>
      <c r="U831" s="254">
        <v>3</v>
      </c>
      <c r="V831" s="255"/>
      <c r="W831" s="256">
        <v>0</v>
      </c>
      <c r="X831" s="1065"/>
      <c r="Y831" s="254"/>
      <c r="Z831" s="255"/>
      <c r="AA831" s="256">
        <f>C831+F831+I831+L831+O831+R831+U831</f>
        <v>33</v>
      </c>
      <c r="AB831" s="1065"/>
      <c r="AC831" s="618"/>
      <c r="AD831" s="618"/>
      <c r="AE831" s="618"/>
      <c r="AF831" s="618"/>
      <c r="AG831" s="618"/>
      <c r="AH831" s="618"/>
      <c r="AI831" s="618"/>
      <c r="AJ831" s="618"/>
      <c r="AK831" s="618"/>
      <c r="AL831" s="618"/>
      <c r="AM831" s="618"/>
      <c r="AN831" s="253"/>
      <c r="AO831" s="253"/>
      <c r="AP831" s="253"/>
      <c r="AQ831" s="253"/>
      <c r="AR831" s="253"/>
      <c r="AS831" s="253"/>
      <c r="AT831" s="253"/>
      <c r="AU831" s="253"/>
      <c r="AV831" s="253"/>
      <c r="AW831" s="253"/>
      <c r="AX831" s="253"/>
      <c r="AY831" s="1066"/>
      <c r="AZ831" s="618"/>
      <c r="BA831" s="254">
        <f>C831+F831+I831+L831+O831+R831+U831</f>
        <v>33</v>
      </c>
      <c r="BB831" s="254">
        <f>D831+G831+J831+M831+P831+S831+V831</f>
        <v>0</v>
      </c>
      <c r="BC831" s="256">
        <f>BA831</f>
        <v>33</v>
      </c>
      <c r="BD831" s="253"/>
    </row>
    <row r="832" spans="1:56" ht="16.5" thickBot="1">
      <c r="A832" s="82"/>
      <c r="B832" s="85" t="s">
        <v>21</v>
      </c>
      <c r="C832" s="1067">
        <v>1</v>
      </c>
      <c r="D832" s="1068"/>
      <c r="E832" s="131"/>
      <c r="F832" s="1067">
        <v>1</v>
      </c>
      <c r="G832" s="1069"/>
      <c r="H832" s="131"/>
      <c r="I832" s="1067">
        <v>8</v>
      </c>
      <c r="J832" s="1069"/>
      <c r="K832" s="131"/>
      <c r="L832" s="1067">
        <v>5</v>
      </c>
      <c r="M832" s="1069"/>
      <c r="N832" s="131"/>
      <c r="O832" s="1067">
        <v>1</v>
      </c>
      <c r="P832" s="1069"/>
      <c r="Q832" s="131"/>
      <c r="R832" s="257">
        <v>1</v>
      </c>
      <c r="S832" s="258"/>
      <c r="T832" s="618"/>
      <c r="U832" s="257">
        <v>2</v>
      </c>
      <c r="V832" s="15"/>
      <c r="W832" s="258">
        <v>0</v>
      </c>
      <c r="X832" s="1065"/>
      <c r="Y832" s="257"/>
      <c r="Z832" s="15"/>
      <c r="AA832" s="258">
        <f>C832+F832+I832+L832+O832+R832+U832</f>
        <v>19</v>
      </c>
      <c r="AB832" s="1065"/>
      <c r="AC832" s="618"/>
      <c r="AD832" s="618"/>
      <c r="AE832" s="618"/>
      <c r="AF832" s="618"/>
      <c r="AG832" s="618"/>
      <c r="AH832" s="618"/>
      <c r="AI832" s="618"/>
      <c r="AJ832" s="618"/>
      <c r="AK832" s="618"/>
      <c r="AL832" s="618"/>
      <c r="AM832" s="618"/>
      <c r="AN832" s="253"/>
      <c r="AO832" s="253"/>
      <c r="AP832" s="253"/>
      <c r="AQ832" s="253"/>
      <c r="AR832" s="253"/>
      <c r="AS832" s="253"/>
      <c r="AT832" s="253"/>
      <c r="AU832" s="253"/>
      <c r="AV832" s="253"/>
      <c r="AW832" s="253"/>
      <c r="AX832" s="253"/>
      <c r="AY832" s="1070"/>
      <c r="AZ832" s="618"/>
      <c r="BA832" s="254">
        <f t="shared" ref="BA832:BB833" si="525">C832+F832+I832+L832+O832+R832+U832</f>
        <v>19</v>
      </c>
      <c r="BB832" s="254">
        <f t="shared" si="525"/>
        <v>0</v>
      </c>
      <c r="BC832" s="256">
        <f t="shared" ref="BC832:BC833" si="526">BA832</f>
        <v>19</v>
      </c>
      <c r="BD832" s="253"/>
    </row>
    <row r="833" spans="1:56" ht="16.5" thickBot="1">
      <c r="A833" s="83"/>
      <c r="B833" s="86" t="s">
        <v>22</v>
      </c>
      <c r="C833" s="1071">
        <v>0</v>
      </c>
      <c r="D833" s="1072"/>
      <c r="E833" s="131"/>
      <c r="F833" s="1071">
        <v>0</v>
      </c>
      <c r="G833" s="1073"/>
      <c r="H833" s="131"/>
      <c r="I833" s="1071">
        <v>0</v>
      </c>
      <c r="J833" s="1073"/>
      <c r="K833" s="131"/>
      <c r="L833" s="1071">
        <v>0</v>
      </c>
      <c r="M833" s="1073"/>
      <c r="N833" s="131"/>
      <c r="O833" s="1071">
        <v>0</v>
      </c>
      <c r="P833" s="1073"/>
      <c r="Q833" s="131"/>
      <c r="R833" s="259">
        <v>0</v>
      </c>
      <c r="S833" s="261"/>
      <c r="T833" s="618"/>
      <c r="U833" s="259">
        <v>0</v>
      </c>
      <c r="V833" s="260"/>
      <c r="W833" s="261">
        <v>0</v>
      </c>
      <c r="X833" s="1065"/>
      <c r="Y833" s="259"/>
      <c r="Z833" s="260"/>
      <c r="AA833" s="261">
        <v>0</v>
      </c>
      <c r="AB833" s="1065"/>
      <c r="AC833" s="618"/>
      <c r="AD833" s="618"/>
      <c r="AE833" s="618"/>
      <c r="AF833" s="618"/>
      <c r="AG833" s="618"/>
      <c r="AH833" s="618"/>
      <c r="AI833" s="618"/>
      <c r="AJ833" s="618"/>
      <c r="AK833" s="618"/>
      <c r="AL833" s="618"/>
      <c r="AM833" s="618"/>
      <c r="AN833" s="253"/>
      <c r="AO833" s="253"/>
      <c r="AP833" s="253"/>
      <c r="AQ833" s="253"/>
      <c r="AR833" s="253"/>
      <c r="AS833" s="253"/>
      <c r="AT833" s="253"/>
      <c r="AU833" s="253"/>
      <c r="AV833" s="253"/>
      <c r="AW833" s="253"/>
      <c r="AX833" s="253"/>
      <c r="AY833" s="1074"/>
      <c r="AZ833" s="618"/>
      <c r="BA833" s="254">
        <f t="shared" si="525"/>
        <v>0</v>
      </c>
      <c r="BB833" s="254">
        <f t="shared" si="525"/>
        <v>0</v>
      </c>
      <c r="BC833" s="256">
        <f t="shared" si="526"/>
        <v>0</v>
      </c>
      <c r="BD833" s="253"/>
    </row>
    <row r="834" spans="1:56">
      <c r="A834" s="20"/>
      <c r="B834" s="507"/>
      <c r="C834" s="1075"/>
      <c r="D834" s="1075"/>
      <c r="E834" s="131"/>
      <c r="F834" s="1075"/>
      <c r="G834" s="1075"/>
      <c r="H834" s="131"/>
      <c r="I834" s="1075"/>
      <c r="J834" s="1075"/>
      <c r="K834" s="131"/>
      <c r="L834" s="1075"/>
      <c r="M834" s="1075"/>
      <c r="N834" s="131"/>
      <c r="O834" s="1075"/>
      <c r="P834" s="1075"/>
      <c r="Q834" s="131"/>
      <c r="R834" s="1075"/>
      <c r="S834" s="1075"/>
      <c r="T834" s="1077"/>
      <c r="U834" s="1075"/>
      <c r="V834" s="1075"/>
      <c r="W834" s="1075"/>
      <c r="X834" s="1065"/>
      <c r="Y834" s="1075"/>
      <c r="Z834" s="1075"/>
      <c r="AA834" s="1075"/>
      <c r="AB834" s="1065"/>
      <c r="AC834" s="618"/>
      <c r="AD834" s="618"/>
      <c r="AE834" s="618"/>
      <c r="AF834" s="618"/>
      <c r="AG834" s="618"/>
      <c r="AH834" s="618"/>
      <c r="AI834" s="618"/>
      <c r="AJ834" s="618"/>
      <c r="AK834" s="618"/>
      <c r="AL834" s="618"/>
      <c r="AM834" s="618"/>
      <c r="AN834" s="253"/>
      <c r="AO834" s="253"/>
      <c r="AP834" s="253"/>
      <c r="AQ834" s="253"/>
      <c r="AR834" s="253"/>
      <c r="AS834" s="253"/>
      <c r="AT834" s="253"/>
      <c r="AU834" s="253"/>
      <c r="AV834" s="253"/>
      <c r="AW834" s="253"/>
      <c r="AX834" s="253"/>
      <c r="AY834" s="1075"/>
      <c r="AZ834" s="1077"/>
      <c r="BA834" s="1075"/>
      <c r="BB834" s="1075"/>
      <c r="BC834" s="1075"/>
      <c r="BD834" s="253"/>
    </row>
    <row r="835" spans="1:56" ht="16.5" thickBot="1">
      <c r="A835" s="20"/>
      <c r="B835" s="507"/>
      <c r="C835" s="1075"/>
      <c r="D835" s="1075"/>
      <c r="E835" s="131"/>
      <c r="F835" s="1075"/>
      <c r="G835" s="1075"/>
      <c r="H835" s="131"/>
      <c r="I835" s="1075"/>
      <c r="J835" s="1075"/>
      <c r="K835" s="131"/>
      <c r="L835" s="1075"/>
      <c r="M835" s="1075"/>
      <c r="N835" s="131"/>
      <c r="O835" s="1075"/>
      <c r="P835" s="1075"/>
      <c r="Q835" s="131"/>
      <c r="R835" s="1075"/>
      <c r="S835" s="1075"/>
      <c r="T835" s="1077"/>
      <c r="U835" s="1075"/>
      <c r="V835" s="1075"/>
      <c r="W835" s="1075"/>
      <c r="X835" s="1065"/>
      <c r="Y835" s="1075"/>
      <c r="Z835" s="1075"/>
      <c r="AA835" s="1075"/>
      <c r="AB835" s="1065"/>
      <c r="AC835" s="618"/>
      <c r="AD835" s="618"/>
      <c r="AE835" s="618"/>
      <c r="AF835" s="618"/>
      <c r="AG835" s="618"/>
      <c r="AH835" s="618"/>
      <c r="AI835" s="618"/>
      <c r="AJ835" s="618"/>
      <c r="AK835" s="618"/>
      <c r="AL835" s="618"/>
      <c r="AM835" s="618"/>
      <c r="AN835" s="253"/>
      <c r="AO835" s="253"/>
      <c r="AP835" s="253"/>
      <c r="AQ835" s="253"/>
      <c r="AR835" s="253"/>
      <c r="AS835" s="253"/>
      <c r="AT835" s="253"/>
      <c r="AU835" s="253"/>
      <c r="AV835" s="253"/>
      <c r="AW835" s="253"/>
      <c r="AX835" s="253"/>
      <c r="AY835" s="1075"/>
      <c r="AZ835" s="1077"/>
      <c r="BA835" s="1075"/>
      <c r="BB835" s="1075"/>
      <c r="BC835" s="1075"/>
      <c r="BD835" s="253"/>
    </row>
    <row r="836" spans="1:56">
      <c r="A836" s="87"/>
      <c r="B836" s="84" t="s">
        <v>19</v>
      </c>
      <c r="C836" s="254">
        <v>1</v>
      </c>
      <c r="D836" s="255"/>
      <c r="E836" s="618"/>
      <c r="F836" s="254">
        <v>4</v>
      </c>
      <c r="G836" s="256"/>
      <c r="H836" s="618"/>
      <c r="I836" s="254">
        <v>11</v>
      </c>
      <c r="J836" s="256"/>
      <c r="K836" s="618"/>
      <c r="L836" s="254">
        <v>12</v>
      </c>
      <c r="M836" s="256"/>
      <c r="N836" s="618"/>
      <c r="O836" s="254">
        <v>3</v>
      </c>
      <c r="P836" s="256"/>
      <c r="Q836" s="618"/>
      <c r="R836" s="254">
        <v>2</v>
      </c>
      <c r="S836" s="256"/>
      <c r="T836" s="618"/>
      <c r="U836" s="254">
        <v>30</v>
      </c>
      <c r="V836" s="255"/>
      <c r="W836" s="256">
        <v>0</v>
      </c>
      <c r="X836" s="1065"/>
      <c r="Y836" s="254"/>
      <c r="Z836" s="255"/>
      <c r="AA836" s="256">
        <f>AA823+AA827+AA831</f>
        <v>63</v>
      </c>
      <c r="AB836" s="1065"/>
      <c r="AC836" s="618"/>
      <c r="AD836" s="618"/>
      <c r="AE836" s="618"/>
      <c r="AF836" s="618"/>
      <c r="AG836" s="618"/>
      <c r="AH836" s="618"/>
      <c r="AI836" s="618"/>
      <c r="AJ836" s="618"/>
      <c r="AK836" s="618"/>
      <c r="AL836" s="618"/>
      <c r="AM836" s="618"/>
      <c r="AN836" s="253"/>
      <c r="AO836" s="253"/>
      <c r="AP836" s="253"/>
      <c r="AQ836" s="253"/>
      <c r="AR836" s="253"/>
      <c r="AS836" s="253"/>
      <c r="AT836" s="253"/>
      <c r="AU836" s="253"/>
      <c r="AV836" s="253"/>
      <c r="AW836" s="253"/>
      <c r="AX836" s="253"/>
      <c r="AY836" s="1066"/>
      <c r="AZ836" s="618"/>
      <c r="BA836" s="254">
        <f t="shared" ref="BA836:BB838" si="527">C836+F836+I836+L836+O836+R836+U836</f>
        <v>63</v>
      </c>
      <c r="BB836" s="255">
        <f t="shared" si="527"/>
        <v>0</v>
      </c>
      <c r="BC836" s="256">
        <f>BA836+BB836</f>
        <v>63</v>
      </c>
      <c r="BD836" s="253"/>
    </row>
    <row r="837" spans="1:56">
      <c r="A837" s="88" t="s">
        <v>9</v>
      </c>
      <c r="B837" s="85" t="s">
        <v>21</v>
      </c>
      <c r="C837" s="257">
        <v>1</v>
      </c>
      <c r="D837" s="15"/>
      <c r="E837" s="618"/>
      <c r="F837" s="257">
        <v>1</v>
      </c>
      <c r="G837" s="258"/>
      <c r="H837" s="618"/>
      <c r="I837" s="257">
        <v>8</v>
      </c>
      <c r="J837" s="258"/>
      <c r="K837" s="618"/>
      <c r="L837" s="257">
        <v>7</v>
      </c>
      <c r="M837" s="258"/>
      <c r="N837" s="618"/>
      <c r="O837" s="257">
        <v>1</v>
      </c>
      <c r="P837" s="258"/>
      <c r="Q837" s="618"/>
      <c r="R837" s="257">
        <v>1</v>
      </c>
      <c r="S837" s="258"/>
      <c r="T837" s="618"/>
      <c r="U837" s="257">
        <v>20</v>
      </c>
      <c r="V837" s="15"/>
      <c r="W837" s="258">
        <v>0</v>
      </c>
      <c r="X837" s="1065"/>
      <c r="Y837" s="257"/>
      <c r="Z837" s="15"/>
      <c r="AA837" s="258">
        <f>AA824+AA828+AA832</f>
        <v>39</v>
      </c>
      <c r="AB837" s="1065"/>
      <c r="AC837" s="618"/>
      <c r="AD837" s="618"/>
      <c r="AE837" s="618"/>
      <c r="AF837" s="618"/>
      <c r="AG837" s="618"/>
      <c r="AH837" s="618"/>
      <c r="AI837" s="618"/>
      <c r="AJ837" s="618"/>
      <c r="AK837" s="618"/>
      <c r="AL837" s="618"/>
      <c r="AM837" s="618"/>
      <c r="AN837" s="253"/>
      <c r="AO837" s="253"/>
      <c r="AP837" s="253"/>
      <c r="AQ837" s="253"/>
      <c r="AR837" s="253"/>
      <c r="AS837" s="253"/>
      <c r="AT837" s="253"/>
      <c r="AU837" s="253"/>
      <c r="AV837" s="253"/>
      <c r="AW837" s="253"/>
      <c r="AX837" s="253"/>
      <c r="AY837" s="1070"/>
      <c r="AZ837" s="618"/>
      <c r="BA837" s="257">
        <f t="shared" si="527"/>
        <v>39</v>
      </c>
      <c r="BB837" s="15">
        <f t="shared" si="527"/>
        <v>0</v>
      </c>
      <c r="BC837" s="258">
        <f>BA837+BB837</f>
        <v>39</v>
      </c>
      <c r="BD837" s="253"/>
    </row>
    <row r="838" spans="1:56" ht="16.5" thickBot="1">
      <c r="A838" s="83"/>
      <c r="B838" s="86" t="s">
        <v>22</v>
      </c>
      <c r="C838" s="259">
        <v>0</v>
      </c>
      <c r="D838" s="260"/>
      <c r="E838" s="618"/>
      <c r="F838" s="259">
        <v>0</v>
      </c>
      <c r="G838" s="261"/>
      <c r="H838" s="618"/>
      <c r="I838" s="259"/>
      <c r="J838" s="261"/>
      <c r="K838" s="618"/>
      <c r="L838" s="259">
        <v>0</v>
      </c>
      <c r="M838" s="261"/>
      <c r="N838" s="618"/>
      <c r="O838" s="259">
        <v>0</v>
      </c>
      <c r="P838" s="261"/>
      <c r="Q838" s="618"/>
      <c r="R838" s="259">
        <v>0</v>
      </c>
      <c r="S838" s="261"/>
      <c r="T838" s="618"/>
      <c r="U838" s="259">
        <v>0</v>
      </c>
      <c r="V838" s="260"/>
      <c r="W838" s="261">
        <v>0</v>
      </c>
      <c r="X838" s="1065"/>
      <c r="Y838" s="259"/>
      <c r="Z838" s="260"/>
      <c r="AA838" s="261">
        <v>0</v>
      </c>
      <c r="AB838" s="1065"/>
      <c r="AC838" s="618"/>
      <c r="AD838" s="618"/>
      <c r="AE838" s="618"/>
      <c r="AF838" s="618"/>
      <c r="AG838" s="618"/>
      <c r="AH838" s="618"/>
      <c r="AI838" s="618"/>
      <c r="AJ838" s="618"/>
      <c r="AK838" s="618"/>
      <c r="AL838" s="618"/>
      <c r="AM838" s="618"/>
      <c r="AN838" s="253"/>
      <c r="AO838" s="253"/>
      <c r="AP838" s="253"/>
      <c r="AQ838" s="253"/>
      <c r="AR838" s="253"/>
      <c r="AS838" s="253"/>
      <c r="AT838" s="253"/>
      <c r="AU838" s="253"/>
      <c r="AV838" s="253"/>
      <c r="AW838" s="253"/>
      <c r="AX838" s="253"/>
      <c r="AY838" s="1074"/>
      <c r="AZ838" s="618"/>
      <c r="BA838" s="259">
        <f t="shared" si="527"/>
        <v>0</v>
      </c>
      <c r="BB838" s="260">
        <f t="shared" si="527"/>
        <v>0</v>
      </c>
      <c r="BC838" s="261">
        <f>BA838+BB838</f>
        <v>0</v>
      </c>
      <c r="BD838" s="253"/>
    </row>
    <row r="839" spans="1:56">
      <c r="A839" s="89" t="s">
        <v>40</v>
      </c>
      <c r="B839" s="24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507"/>
      <c r="S839" s="507"/>
      <c r="T839" s="707"/>
      <c r="U839" s="521"/>
      <c r="V839" s="521"/>
      <c r="W839" s="521"/>
      <c r="X839" s="521"/>
      <c r="Y839" s="521"/>
      <c r="Z839" s="521"/>
      <c r="AA839" s="521"/>
      <c r="AB839" s="521"/>
      <c r="AC839" s="619"/>
      <c r="AD839" s="619"/>
      <c r="AE839" s="619"/>
      <c r="AF839" s="619"/>
      <c r="AG839" s="619"/>
      <c r="AH839" s="619"/>
      <c r="AI839" s="619"/>
      <c r="AJ839" s="619"/>
      <c r="AK839" s="619"/>
      <c r="AL839" s="619"/>
      <c r="AM839" s="619"/>
      <c r="AN839" s="610"/>
      <c r="AO839" s="610"/>
      <c r="AP839" s="610"/>
      <c r="AQ839" s="610"/>
      <c r="AR839" s="610"/>
      <c r="AS839" s="610"/>
      <c r="AT839" s="610"/>
      <c r="AU839" s="610"/>
      <c r="AV839" s="610"/>
      <c r="AW839" s="610"/>
      <c r="AX839" s="610"/>
      <c r="AY839" s="610"/>
      <c r="AZ839" s="611"/>
      <c r="BA839" s="610"/>
      <c r="BB839" s="610"/>
    </row>
    <row r="840" spans="1:56">
      <c r="A840" s="23"/>
      <c r="B840" s="24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619"/>
      <c r="U840" s="521"/>
      <c r="V840" s="521"/>
      <c r="W840" s="521"/>
      <c r="X840" s="521"/>
      <c r="Y840" s="521"/>
      <c r="Z840" s="521"/>
      <c r="AA840" s="521"/>
      <c r="AB840" s="521"/>
      <c r="AC840" s="521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BA840" s="611"/>
    </row>
    <row r="841" spans="1:56">
      <c r="A841" s="89" t="s">
        <v>54</v>
      </c>
      <c r="B841" s="24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521"/>
      <c r="V841" s="521"/>
      <c r="W841" s="521"/>
      <c r="X841" s="521"/>
      <c r="Y841" s="521"/>
      <c r="Z841" s="521"/>
      <c r="AA841" s="521"/>
      <c r="AB841" s="521"/>
      <c r="AC841" s="521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</row>
    <row r="842" spans="1:56">
      <c r="A842" s="89" t="s">
        <v>363</v>
      </c>
      <c r="B842" s="24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521"/>
      <c r="V842" s="521"/>
      <c r="W842" s="521"/>
      <c r="X842" s="521"/>
      <c r="Y842" s="521"/>
      <c r="Z842" s="521"/>
      <c r="AA842" s="521"/>
      <c r="AB842" s="521"/>
      <c r="AC842" s="521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</row>
    <row r="843" spans="1:56">
      <c r="A843" s="89"/>
      <c r="B843" s="24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521"/>
      <c r="V843" s="521"/>
      <c r="W843" s="521"/>
      <c r="X843" s="521"/>
      <c r="Y843" s="521"/>
      <c r="Z843" s="521"/>
      <c r="AA843" s="521"/>
      <c r="AB843" s="521"/>
      <c r="AC843" s="521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</row>
    <row r="844" spans="1:56">
      <c r="A844" s="89"/>
      <c r="B844" s="24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521"/>
      <c r="V844" s="521"/>
      <c r="W844" s="521"/>
      <c r="X844" s="521"/>
      <c r="Y844" s="521"/>
      <c r="Z844" s="521"/>
      <c r="AA844" s="521"/>
      <c r="AB844" s="521"/>
      <c r="AC844" s="521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</row>
    <row r="845" spans="1:56" ht="18.75">
      <c r="A845" s="1222" t="s">
        <v>26</v>
      </c>
      <c r="B845" s="1222"/>
      <c r="C845" s="1222"/>
      <c r="D845" s="1222"/>
      <c r="E845" s="1222"/>
      <c r="F845" s="1222"/>
      <c r="G845" s="1222"/>
      <c r="H845" s="1222"/>
      <c r="I845" s="1222"/>
      <c r="J845" s="1222"/>
      <c r="K845" s="1222"/>
      <c r="L845" s="1222"/>
      <c r="M845" s="1222"/>
      <c r="N845" s="1222"/>
      <c r="O845" s="1222"/>
      <c r="P845" s="1222"/>
      <c r="Q845" s="1222"/>
      <c r="R845" s="1222"/>
      <c r="S845" s="1222"/>
      <c r="T845" s="1222"/>
      <c r="U845" s="521"/>
      <c r="V845" s="521"/>
      <c r="W845" s="521"/>
      <c r="X845" s="521"/>
      <c r="Y845" s="521"/>
      <c r="Z845" s="521"/>
      <c r="AA845" s="521"/>
      <c r="AB845" s="521"/>
      <c r="AC845" s="521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</row>
    <row r="846" spans="1:56" ht="16.5" thickBot="1">
      <c r="A846" s="1225" t="s">
        <v>27</v>
      </c>
      <c r="B846" s="1225"/>
      <c r="C846" s="1225"/>
      <c r="D846" s="1225"/>
      <c r="E846" s="1225"/>
      <c r="F846" s="1225"/>
      <c r="G846" s="1225"/>
      <c r="H846" s="1225"/>
      <c r="I846" s="1225"/>
      <c r="J846" s="1225"/>
      <c r="K846" s="1225"/>
      <c r="L846" s="1225"/>
      <c r="M846" s="1225"/>
      <c r="N846" s="1225"/>
      <c r="O846" s="1225"/>
      <c r="P846" s="1225"/>
      <c r="Q846" s="1225"/>
      <c r="R846" s="1225"/>
      <c r="S846" s="1225"/>
      <c r="T846" s="1225"/>
      <c r="U846" s="521"/>
      <c r="V846" s="521"/>
      <c r="W846" s="521"/>
      <c r="X846" s="521"/>
      <c r="Y846" s="521"/>
      <c r="Z846" s="521"/>
      <c r="AA846" s="521"/>
      <c r="AB846" s="521"/>
      <c r="AC846" s="521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</row>
    <row r="847" spans="1:56" ht="24" thickBot="1">
      <c r="A847" s="1226" t="s">
        <v>53</v>
      </c>
      <c r="B847" s="1227"/>
      <c r="C847" s="1227"/>
      <c r="D847" s="1227"/>
      <c r="E847" s="1227"/>
      <c r="F847" s="1227"/>
      <c r="G847" s="1227"/>
      <c r="H847" s="1227"/>
      <c r="I847" s="1227"/>
      <c r="J847" s="1227"/>
      <c r="K847" s="1227"/>
      <c r="L847" s="1227"/>
      <c r="M847" s="1227"/>
      <c r="N847" s="1227"/>
      <c r="O847" s="1227"/>
      <c r="P847" s="1227"/>
      <c r="Q847" s="1227"/>
      <c r="R847" s="1227"/>
      <c r="S847" s="1227"/>
      <c r="T847" s="1227"/>
      <c r="U847" s="795"/>
      <c r="V847" s="792"/>
      <c r="W847" s="521"/>
      <c r="X847" s="521"/>
      <c r="Y847" s="521"/>
      <c r="Z847" s="521"/>
      <c r="AA847" s="521"/>
      <c r="AB847" s="521"/>
      <c r="AC847" s="521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</row>
    <row r="848" spans="1:56" ht="16.5" thickBot="1">
      <c r="A848" s="474"/>
      <c r="B848" s="475"/>
      <c r="C848" s="475"/>
      <c r="D848" s="475"/>
      <c r="E848" s="475"/>
      <c r="F848" s="475"/>
      <c r="G848" s="475"/>
      <c r="H848" s="475"/>
      <c r="I848" s="475"/>
      <c r="J848" s="475"/>
      <c r="K848" s="475"/>
      <c r="L848" s="475"/>
      <c r="M848" s="475"/>
      <c r="N848" s="475"/>
      <c r="O848" s="475"/>
      <c r="P848" s="475"/>
      <c r="Q848" s="475"/>
      <c r="R848" s="475"/>
      <c r="S848" s="475"/>
      <c r="T848" s="475"/>
      <c r="U848" s="521"/>
      <c r="V848" s="521"/>
      <c r="W848" s="521"/>
      <c r="X848" s="521"/>
      <c r="Y848" s="521"/>
      <c r="Z848" s="521"/>
      <c r="AA848" s="521"/>
      <c r="AB848" s="521"/>
      <c r="AC848" s="521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</row>
    <row r="849" spans="1:64" ht="16.5">
      <c r="A849" s="476" t="s">
        <v>631</v>
      </c>
      <c r="B849" s="477"/>
      <c r="C849" s="477"/>
      <c r="D849" s="477"/>
      <c r="E849" s="477"/>
      <c r="F849" s="477"/>
      <c r="G849" s="477"/>
      <c r="H849" s="477"/>
      <c r="I849" s="477"/>
      <c r="J849" s="477"/>
      <c r="K849" s="477"/>
      <c r="L849" s="477"/>
      <c r="M849" s="477"/>
      <c r="N849" s="477"/>
      <c r="O849" s="477"/>
      <c r="P849" s="477"/>
      <c r="Q849" s="477"/>
      <c r="R849" s="478"/>
      <c r="S849" s="478"/>
      <c r="T849" s="478"/>
      <c r="U849" s="751"/>
      <c r="V849" s="751"/>
      <c r="W849" s="751"/>
      <c r="X849" s="751"/>
      <c r="Y849" s="751"/>
      <c r="Z849" s="751"/>
      <c r="AA849" s="751"/>
      <c r="AB849" s="751"/>
      <c r="AC849" s="751"/>
      <c r="AD849" s="793"/>
      <c r="AE849" s="793"/>
      <c r="AF849" s="793"/>
      <c r="AG849" s="793"/>
      <c r="AH849" s="793"/>
      <c r="AI849" s="793"/>
      <c r="AJ849" s="793"/>
      <c r="AK849" s="793"/>
      <c r="AL849" s="793"/>
      <c r="AM849" s="793"/>
      <c r="AN849" s="793"/>
      <c r="AO849" s="712"/>
      <c r="AP849" s="712"/>
      <c r="AQ849" s="712"/>
      <c r="AR849" s="712"/>
      <c r="AS849" s="712"/>
      <c r="AT849" s="712"/>
      <c r="AU849" s="712"/>
      <c r="AV849" s="712"/>
      <c r="AW849" s="712"/>
      <c r="AX849" s="712"/>
      <c r="AY849" s="712"/>
      <c r="AZ849" s="712"/>
      <c r="BA849" s="712"/>
      <c r="BB849" s="712"/>
      <c r="BC849" s="712"/>
      <c r="BD849" s="712"/>
      <c r="BE849" s="712"/>
      <c r="BF849" s="712"/>
      <c r="BG849" s="712"/>
      <c r="BH849" s="712"/>
      <c r="BI849" s="712"/>
      <c r="BJ849" s="712"/>
      <c r="BK849" s="712"/>
      <c r="BL849" s="713"/>
    </row>
    <row r="850" spans="1:64" ht="16.5">
      <c r="A850" s="480" t="s">
        <v>649</v>
      </c>
      <c r="B850" s="481"/>
      <c r="C850" s="481"/>
      <c r="D850" s="481"/>
      <c r="E850" s="481"/>
      <c r="F850" s="481"/>
      <c r="G850" s="481"/>
      <c r="H850" s="481"/>
      <c r="I850" s="481"/>
      <c r="J850" s="481"/>
      <c r="K850" s="481"/>
      <c r="L850" s="481"/>
      <c r="M850" s="481"/>
      <c r="N850" s="481"/>
      <c r="O850" s="481"/>
      <c r="P850" s="481"/>
      <c r="Q850" s="481"/>
      <c r="R850" s="482"/>
      <c r="S850" s="482"/>
      <c r="T850" s="482"/>
      <c r="U850" s="754"/>
      <c r="V850" s="754"/>
      <c r="W850" s="754"/>
      <c r="X850" s="754"/>
      <c r="Y850" s="754"/>
      <c r="Z850" s="754"/>
      <c r="AA850" s="754"/>
      <c r="AB850" s="754"/>
      <c r="AC850" s="754"/>
      <c r="AD850" s="619"/>
      <c r="AE850" s="619"/>
      <c r="AF850" s="619"/>
      <c r="AG850" s="619"/>
      <c r="AH850" s="619"/>
      <c r="AI850" s="619"/>
      <c r="AJ850" s="619"/>
      <c r="AK850" s="619"/>
      <c r="AL850" s="619"/>
      <c r="AM850" s="619"/>
      <c r="AN850" s="619"/>
      <c r="AO850" s="611"/>
      <c r="AP850" s="611"/>
      <c r="AQ850" s="611"/>
      <c r="AR850" s="611"/>
      <c r="AS850" s="611"/>
      <c r="AT850" s="611"/>
      <c r="AU850" s="611"/>
      <c r="AV850" s="611"/>
      <c r="AW850" s="611"/>
      <c r="AX850" s="611"/>
      <c r="AY850" s="611"/>
      <c r="AZ850" s="611"/>
      <c r="BA850" s="611"/>
      <c r="BB850" s="611"/>
      <c r="BC850" s="611"/>
      <c r="BD850" s="611"/>
      <c r="BE850" s="611"/>
      <c r="BF850" s="611"/>
      <c r="BG850" s="611"/>
      <c r="BH850" s="611"/>
      <c r="BI850" s="611"/>
      <c r="BJ850" s="611"/>
      <c r="BK850" s="611"/>
      <c r="BL850" s="714"/>
    </row>
    <row r="851" spans="1:64" ht="17.25" thickBot="1">
      <c r="A851" s="484" t="s">
        <v>656</v>
      </c>
      <c r="B851" s="485"/>
      <c r="C851" s="485"/>
      <c r="D851" s="485"/>
      <c r="E851" s="485"/>
      <c r="F851" s="485"/>
      <c r="G851" s="485"/>
      <c r="H851" s="485"/>
      <c r="I851" s="485"/>
      <c r="J851" s="485"/>
      <c r="K851" s="485"/>
      <c r="L851" s="485"/>
      <c r="M851" s="485"/>
      <c r="N851" s="485"/>
      <c r="O851" s="485"/>
      <c r="P851" s="485"/>
      <c r="Q851" s="485"/>
      <c r="R851" s="486"/>
      <c r="S851" s="486"/>
      <c r="T851" s="486"/>
      <c r="U851" s="753"/>
      <c r="V851" s="753"/>
      <c r="W851" s="753"/>
      <c r="X851" s="753"/>
      <c r="Y851" s="753"/>
      <c r="Z851" s="753"/>
      <c r="AA851" s="753"/>
      <c r="AB851" s="753"/>
      <c r="AC851" s="753"/>
      <c r="AD851" s="794"/>
      <c r="AE851" s="794"/>
      <c r="AF851" s="794"/>
      <c r="AG851" s="794"/>
      <c r="AH851" s="794"/>
      <c r="AI851" s="794"/>
      <c r="AJ851" s="794"/>
      <c r="AK851" s="794"/>
      <c r="AL851" s="794"/>
      <c r="AM851" s="794"/>
      <c r="AN851" s="794"/>
      <c r="AO851" s="715"/>
      <c r="AP851" s="715"/>
      <c r="AQ851" s="715"/>
      <c r="AR851" s="715"/>
      <c r="AS851" s="715"/>
      <c r="AT851" s="715"/>
      <c r="AU851" s="715"/>
      <c r="AV851" s="715"/>
      <c r="AW851" s="715"/>
      <c r="AX851" s="715"/>
      <c r="AY851" s="715"/>
      <c r="AZ851" s="715"/>
      <c r="BA851" s="715"/>
      <c r="BB851" s="715"/>
      <c r="BC851" s="715"/>
      <c r="BD851" s="715"/>
      <c r="BE851" s="715"/>
      <c r="BF851" s="715"/>
      <c r="BG851" s="715"/>
      <c r="BH851" s="715"/>
      <c r="BI851" s="715"/>
      <c r="BJ851" s="715"/>
      <c r="BK851" s="715"/>
      <c r="BL851" s="716"/>
    </row>
    <row r="852" spans="1:64" ht="16.5" thickBot="1">
      <c r="A852" s="474"/>
      <c r="B852" s="475"/>
      <c r="C852" s="475"/>
      <c r="D852" s="475"/>
      <c r="E852" s="475"/>
      <c r="F852" s="475"/>
      <c r="G852" s="475"/>
      <c r="H852" s="475"/>
      <c r="I852" s="475"/>
      <c r="J852" s="475"/>
      <c r="K852" s="475"/>
      <c r="L852" s="475"/>
      <c r="M852" s="475"/>
      <c r="N852" s="475"/>
      <c r="O852" s="475"/>
      <c r="P852" s="475"/>
      <c r="Q852" s="475"/>
      <c r="R852" s="475"/>
      <c r="S852" s="475"/>
      <c r="T852" s="475"/>
      <c r="U852" s="521"/>
      <c r="V852" s="521"/>
      <c r="W852" s="521"/>
      <c r="X852" s="521"/>
      <c r="Y852" s="521"/>
      <c r="Z852" s="521"/>
      <c r="AA852" s="521"/>
      <c r="AB852" s="521"/>
      <c r="AC852" s="521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</row>
    <row r="853" spans="1:64" ht="17.25" thickBot="1">
      <c r="A853" s="475"/>
      <c r="B853" s="475"/>
      <c r="C853" s="1223" t="s">
        <v>640</v>
      </c>
      <c r="D853" s="1224"/>
      <c r="E853" s="1224"/>
      <c r="F853" s="1224"/>
      <c r="G853" s="1224"/>
      <c r="H853" s="1224"/>
      <c r="I853" s="1224"/>
      <c r="J853" s="1224"/>
      <c r="K853" s="1224"/>
      <c r="L853" s="1224"/>
      <c r="M853" s="1224"/>
      <c r="N853" s="1224"/>
      <c r="O853" s="1224"/>
      <c r="P853" s="1224"/>
      <c r="Q853" s="1224"/>
      <c r="R853" s="1224"/>
      <c r="S853" s="1224"/>
      <c r="T853" s="723"/>
      <c r="U853" s="795"/>
      <c r="V853" s="792"/>
      <c r="W853" s="521"/>
      <c r="X853" s="521"/>
      <c r="Y853" s="521"/>
      <c r="Z853" s="521"/>
      <c r="AA853" s="521"/>
      <c r="AB853" s="521"/>
      <c r="AC853" s="521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</row>
    <row r="854" spans="1:64" ht="16.5" thickBot="1">
      <c r="A854" s="1"/>
      <c r="U854" s="521"/>
      <c r="V854" s="521"/>
      <c r="W854" s="521"/>
      <c r="X854" s="521"/>
      <c r="Y854" s="521"/>
      <c r="Z854" s="521"/>
      <c r="AA854" s="521"/>
      <c r="AB854" s="521"/>
      <c r="AC854" s="521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</row>
    <row r="855" spans="1:64" ht="18.75" customHeight="1">
      <c r="A855" s="6"/>
      <c r="B855" s="7"/>
      <c r="C855" s="1220" t="s">
        <v>42</v>
      </c>
      <c r="D855" s="1221"/>
      <c r="E855" s="131"/>
      <c r="F855" s="1207" t="s">
        <v>34</v>
      </c>
      <c r="G855" s="1209"/>
      <c r="H855" s="131"/>
      <c r="I855" s="1207" t="s">
        <v>35</v>
      </c>
      <c r="J855" s="1209"/>
      <c r="K855" s="131"/>
      <c r="L855" s="1207" t="s">
        <v>33</v>
      </c>
      <c r="M855" s="1209"/>
      <c r="N855" s="131"/>
      <c r="O855" s="1207" t="s">
        <v>36</v>
      </c>
      <c r="P855" s="1209"/>
      <c r="Q855" s="131"/>
      <c r="R855" s="502" t="s">
        <v>628</v>
      </c>
      <c r="S855" s="504"/>
      <c r="T855" s="728"/>
      <c r="U855" s="1229" t="s">
        <v>629</v>
      </c>
      <c r="V855" s="1230"/>
      <c r="W855" s="698"/>
      <c r="X855" s="523"/>
      <c r="Y855" s="132"/>
      <c r="Z855" s="133" t="s">
        <v>9</v>
      </c>
      <c r="AA855" s="134"/>
      <c r="AB855" s="521"/>
      <c r="AC855" s="619"/>
      <c r="AD855" s="619"/>
      <c r="AE855" s="619"/>
      <c r="AF855" s="619"/>
      <c r="AG855" s="619"/>
      <c r="AH855" s="619"/>
      <c r="AI855" s="619"/>
      <c r="AJ855" s="619"/>
      <c r="AK855" s="619"/>
      <c r="AL855" s="619"/>
      <c r="AM855" s="619"/>
      <c r="AN855" s="610"/>
      <c r="AO855" s="610"/>
      <c r="AP855" s="610"/>
      <c r="AQ855" s="610"/>
      <c r="AR855" s="610"/>
      <c r="AS855" s="610"/>
      <c r="AT855" s="610"/>
      <c r="AU855" s="610"/>
      <c r="AV855" s="610"/>
      <c r="AW855" s="610"/>
      <c r="AX855" s="610"/>
      <c r="AY855" s="610"/>
      <c r="AZ855" s="610"/>
      <c r="BA855" s="791"/>
      <c r="BB855" s="712"/>
      <c r="BC855" s="713"/>
    </row>
    <row r="856" spans="1:64" ht="133.5" thickBot="1">
      <c r="A856" s="348"/>
      <c r="B856" s="46"/>
      <c r="C856" s="54" t="s">
        <v>41</v>
      </c>
      <c r="D856" s="57" t="s">
        <v>32</v>
      </c>
      <c r="E856" s="50"/>
      <c r="F856" s="54" t="s">
        <v>15</v>
      </c>
      <c r="G856" s="57" t="s">
        <v>32</v>
      </c>
      <c r="H856" s="50"/>
      <c r="I856" s="54" t="s">
        <v>15</v>
      </c>
      <c r="J856" s="57" t="s">
        <v>32</v>
      </c>
      <c r="K856" s="50"/>
      <c r="L856" s="54" t="s">
        <v>15</v>
      </c>
      <c r="M856" s="57" t="s">
        <v>32</v>
      </c>
      <c r="N856" s="50"/>
      <c r="O856" s="54" t="s">
        <v>15</v>
      </c>
      <c r="P856" s="57" t="s">
        <v>32</v>
      </c>
      <c r="Q856" s="50"/>
      <c r="R856" s="630" t="s">
        <v>15</v>
      </c>
      <c r="S856" s="727" t="s">
        <v>32</v>
      </c>
      <c r="T856" s="729"/>
      <c r="U856" s="630" t="s">
        <v>15</v>
      </c>
      <c r="V856" s="632" t="s">
        <v>32</v>
      </c>
      <c r="W856" s="747"/>
      <c r="X856" s="523"/>
      <c r="Y856" s="630" t="s">
        <v>15</v>
      </c>
      <c r="Z856" s="631" t="s">
        <v>32</v>
      </c>
      <c r="AA856" s="644" t="s">
        <v>9</v>
      </c>
      <c r="AB856" s="521"/>
      <c r="AC856" s="619"/>
      <c r="AD856" s="619"/>
      <c r="AE856" s="619"/>
      <c r="AF856" s="619"/>
      <c r="AG856" s="619"/>
      <c r="AH856" s="619"/>
      <c r="AI856" s="619"/>
      <c r="AJ856" s="619"/>
      <c r="AK856" s="619"/>
      <c r="AL856" s="619"/>
      <c r="AM856" s="619"/>
      <c r="AN856" s="610"/>
      <c r="AO856" s="610"/>
      <c r="AP856" s="610"/>
      <c r="AQ856" s="610"/>
      <c r="AR856" s="610"/>
      <c r="AS856" s="610"/>
      <c r="AT856" s="610"/>
      <c r="AU856" s="610"/>
      <c r="AV856" s="610"/>
      <c r="AW856" s="610"/>
      <c r="AX856" s="610"/>
      <c r="AY856" s="699" t="s">
        <v>32</v>
      </c>
      <c r="AZ856" s="515"/>
      <c r="BA856" s="630" t="s">
        <v>15</v>
      </c>
      <c r="BB856" s="631" t="s">
        <v>32</v>
      </c>
      <c r="BC856" s="644" t="s">
        <v>9</v>
      </c>
    </row>
    <row r="857" spans="1:64" ht="16.5" thickBot="1">
      <c r="A857" s="20"/>
      <c r="B857" s="507"/>
      <c r="C857" s="507"/>
      <c r="D857" s="507"/>
      <c r="E857" s="4"/>
      <c r="F857" s="507"/>
      <c r="G857" s="507"/>
      <c r="H857" s="4"/>
      <c r="I857" s="507"/>
      <c r="J857" s="507"/>
      <c r="K857" s="4"/>
      <c r="L857" s="507"/>
      <c r="M857" s="507"/>
      <c r="N857" s="4"/>
      <c r="O857" s="507"/>
      <c r="P857" s="507"/>
      <c r="Q857" s="4"/>
      <c r="R857" s="507"/>
      <c r="S857" s="507"/>
      <c r="T857" s="707"/>
      <c r="U857" s="507"/>
      <c r="V857" s="507"/>
      <c r="W857" s="507"/>
      <c r="X857" s="521"/>
      <c r="Y857" s="507"/>
      <c r="Z857" s="507"/>
      <c r="AA857" s="507"/>
      <c r="AB857" s="521"/>
      <c r="AC857" s="619"/>
      <c r="AD857" s="619"/>
      <c r="AE857" s="619"/>
      <c r="AF857" s="619"/>
      <c r="AG857" s="619"/>
      <c r="AH857" s="619"/>
      <c r="AI857" s="619"/>
      <c r="AJ857" s="619"/>
      <c r="AK857" s="619"/>
      <c r="AL857" s="619"/>
      <c r="AM857" s="619"/>
      <c r="AN857" s="610"/>
      <c r="AO857" s="610"/>
      <c r="AP857" s="610"/>
      <c r="AQ857" s="610"/>
      <c r="AR857" s="610"/>
      <c r="AS857" s="610"/>
      <c r="AT857" s="610"/>
      <c r="AU857" s="610"/>
      <c r="AV857" s="610"/>
      <c r="AW857" s="610"/>
      <c r="AX857" s="610"/>
      <c r="AY857" s="507"/>
      <c r="AZ857" s="707"/>
      <c r="BA857" s="507"/>
      <c r="BB857" s="507"/>
      <c r="BC857" s="507"/>
    </row>
    <row r="858" spans="1:64" ht="16.5" thickBot="1">
      <c r="A858" s="1153" t="s">
        <v>657</v>
      </c>
      <c r="B858" s="84" t="s">
        <v>19</v>
      </c>
      <c r="C858" s="61">
        <v>1</v>
      </c>
      <c r="D858" s="62"/>
      <c r="E858" s="4"/>
      <c r="F858" s="61">
        <v>0</v>
      </c>
      <c r="G858" s="63"/>
      <c r="H858" s="4"/>
      <c r="I858" s="61">
        <v>3</v>
      </c>
      <c r="J858" s="63"/>
      <c r="K858" s="4"/>
      <c r="L858" s="61">
        <v>2</v>
      </c>
      <c r="M858" s="63"/>
      <c r="N858" s="4"/>
      <c r="O858" s="61">
        <v>2</v>
      </c>
      <c r="P858" s="63"/>
      <c r="Q858" s="4"/>
      <c r="R858" s="645">
        <v>2</v>
      </c>
      <c r="S858" s="730"/>
      <c r="T858" s="678"/>
      <c r="U858" s="645">
        <v>13</v>
      </c>
      <c r="V858" s="647"/>
      <c r="W858" s="518">
        <v>0</v>
      </c>
      <c r="X858" s="521"/>
      <c r="Y858" s="645"/>
      <c r="Z858" s="646"/>
      <c r="AA858" s="647">
        <f>C858+F858+I858+L858+O858+R858+U858</f>
        <v>23</v>
      </c>
      <c r="AB858" s="521"/>
      <c r="AC858" s="619"/>
      <c r="AD858" s="619"/>
      <c r="AE858" s="619"/>
      <c r="AF858" s="619"/>
      <c r="AG858" s="619"/>
      <c r="AH858" s="619"/>
      <c r="AI858" s="619"/>
      <c r="AJ858" s="619"/>
      <c r="AK858" s="619"/>
      <c r="AL858" s="619"/>
      <c r="AM858" s="619"/>
      <c r="AN858" s="610"/>
      <c r="AO858" s="610"/>
      <c r="AP858" s="610"/>
      <c r="AQ858" s="610"/>
      <c r="AR858" s="610"/>
      <c r="AS858" s="610"/>
      <c r="AT858" s="610"/>
      <c r="AU858" s="610"/>
      <c r="AV858" s="610"/>
      <c r="AW858" s="610"/>
      <c r="AX858" s="610"/>
      <c r="AY858" s="664"/>
      <c r="AZ858" s="619"/>
      <c r="BA858" s="235">
        <f>C858+F858+I858+L858+O858+R858+U858</f>
        <v>23</v>
      </c>
      <c r="BB858" s="235">
        <f>D858+G858+J858+M858+P858+S858+V858</f>
        <v>0</v>
      </c>
      <c r="BC858" s="237">
        <v>23</v>
      </c>
    </row>
    <row r="859" spans="1:64" ht="16.5" thickBot="1">
      <c r="A859" s="1154"/>
      <c r="B859" s="85" t="s">
        <v>21</v>
      </c>
      <c r="C859" s="64">
        <v>1</v>
      </c>
      <c r="D859" s="16"/>
      <c r="E859" s="4"/>
      <c r="F859" s="64">
        <v>0</v>
      </c>
      <c r="G859" s="65"/>
      <c r="H859" s="4"/>
      <c r="I859" s="64">
        <v>2</v>
      </c>
      <c r="J859" s="65"/>
      <c r="K859" s="4"/>
      <c r="L859" s="64">
        <v>1</v>
      </c>
      <c r="M859" s="65"/>
      <c r="N859" s="4"/>
      <c r="O859" s="64">
        <v>2</v>
      </c>
      <c r="P859" s="65"/>
      <c r="Q859" s="4"/>
      <c r="R859" s="648">
        <v>2</v>
      </c>
      <c r="S859" s="731"/>
      <c r="T859" s="678"/>
      <c r="U859" s="648">
        <v>10</v>
      </c>
      <c r="V859" s="649"/>
      <c r="W859" s="748">
        <v>0</v>
      </c>
      <c r="X859" s="521"/>
      <c r="Y859" s="648"/>
      <c r="Z859" s="615"/>
      <c r="AA859" s="649">
        <f>C859+F859+I859+L859+O859+R859+U859</f>
        <v>18</v>
      </c>
      <c r="AB859" s="521"/>
      <c r="AC859" s="619"/>
      <c r="AD859" s="619"/>
      <c r="AE859" s="619"/>
      <c r="AF859" s="619"/>
      <c r="AG859" s="619"/>
      <c r="AH859" s="619"/>
      <c r="AI859" s="619"/>
      <c r="AJ859" s="619"/>
      <c r="AK859" s="619"/>
      <c r="AL859" s="619"/>
      <c r="AM859" s="619"/>
      <c r="AN859" s="610"/>
      <c r="AO859" s="610"/>
      <c r="AP859" s="610"/>
      <c r="AQ859" s="610"/>
      <c r="AR859" s="610"/>
      <c r="AS859" s="610"/>
      <c r="AT859" s="610"/>
      <c r="AU859" s="610"/>
      <c r="AV859" s="610"/>
      <c r="AW859" s="610"/>
      <c r="AX859" s="610"/>
      <c r="AY859" s="665"/>
      <c r="AZ859" s="619"/>
      <c r="BA859" s="235">
        <f t="shared" ref="BA859:BB860" si="528">C859+F859+I859+L859+O859+R859+U859</f>
        <v>18</v>
      </c>
      <c r="BB859" s="235">
        <f t="shared" si="528"/>
        <v>0</v>
      </c>
      <c r="BC859" s="406">
        <v>18</v>
      </c>
    </row>
    <row r="860" spans="1:64" ht="16.5" thickBot="1">
      <c r="A860" s="1155"/>
      <c r="B860" s="86" t="s">
        <v>22</v>
      </c>
      <c r="C860" s="66">
        <v>0</v>
      </c>
      <c r="D860" s="67"/>
      <c r="E860" s="4"/>
      <c r="F860" s="66">
        <v>0</v>
      </c>
      <c r="G860" s="68"/>
      <c r="H860" s="4"/>
      <c r="I860" s="66">
        <v>0</v>
      </c>
      <c r="J860" s="68"/>
      <c r="K860" s="4"/>
      <c r="L860" s="66">
        <v>0</v>
      </c>
      <c r="M860" s="68"/>
      <c r="N860" s="4"/>
      <c r="O860" s="66">
        <v>0</v>
      </c>
      <c r="P860" s="68"/>
      <c r="Q860" s="4"/>
      <c r="R860" s="650">
        <v>0</v>
      </c>
      <c r="S860" s="732"/>
      <c r="T860" s="678"/>
      <c r="U860" s="650">
        <v>0</v>
      </c>
      <c r="V860" s="652"/>
      <c r="W860" s="749">
        <v>0</v>
      </c>
      <c r="X860" s="521"/>
      <c r="Y860" s="650"/>
      <c r="Z860" s="651"/>
      <c r="AA860" s="652">
        <v>0</v>
      </c>
      <c r="AB860" s="521"/>
      <c r="AC860" s="619"/>
      <c r="AD860" s="619"/>
      <c r="AE860" s="619"/>
      <c r="AF860" s="619"/>
      <c r="AG860" s="619"/>
      <c r="AH860" s="619"/>
      <c r="AI860" s="619"/>
      <c r="AJ860" s="619"/>
      <c r="AK860" s="619"/>
      <c r="AL860" s="619"/>
      <c r="AM860" s="619"/>
      <c r="AN860" s="610"/>
      <c r="AO860" s="610"/>
      <c r="AP860" s="610"/>
      <c r="AQ860" s="610"/>
      <c r="AR860" s="610"/>
      <c r="AS860" s="610"/>
      <c r="AT860" s="610"/>
      <c r="AU860" s="610"/>
      <c r="AV860" s="610"/>
      <c r="AW860" s="610"/>
      <c r="AX860" s="610"/>
      <c r="AY860" s="666"/>
      <c r="AZ860" s="619"/>
      <c r="BA860" s="235">
        <f t="shared" si="528"/>
        <v>0</v>
      </c>
      <c r="BB860" s="235">
        <f t="shared" si="528"/>
        <v>0</v>
      </c>
      <c r="BC860" s="407">
        <v>0</v>
      </c>
    </row>
    <row r="861" spans="1:64" ht="16.5" thickBot="1">
      <c r="A861" s="20"/>
      <c r="B861" s="507"/>
      <c r="C861" s="507"/>
      <c r="D861" s="507"/>
      <c r="E861" s="4"/>
      <c r="F861" s="507"/>
      <c r="G861" s="507"/>
      <c r="H861" s="4"/>
      <c r="I861" s="507"/>
      <c r="J861" s="507"/>
      <c r="K861" s="4"/>
      <c r="L861" s="507"/>
      <c r="M861" s="507"/>
      <c r="N861" s="4"/>
      <c r="O861" s="507"/>
      <c r="P861" s="507"/>
      <c r="Q861" s="4"/>
      <c r="R861" s="507"/>
      <c r="S861" s="509"/>
      <c r="T861" s="707"/>
      <c r="U861" s="507"/>
      <c r="V861" s="507"/>
      <c r="W861" s="507"/>
      <c r="X861" s="521"/>
      <c r="Y861" s="507"/>
      <c r="Z861" s="507"/>
      <c r="AA861" s="507"/>
      <c r="AB861" s="521"/>
      <c r="AC861" s="619"/>
      <c r="AD861" s="619"/>
      <c r="AE861" s="619"/>
      <c r="AF861" s="619"/>
      <c r="AG861" s="619"/>
      <c r="AH861" s="619"/>
      <c r="AI861" s="619"/>
      <c r="AJ861" s="619"/>
      <c r="AK861" s="619"/>
      <c r="AL861" s="619"/>
      <c r="AM861" s="619"/>
      <c r="AN861" s="610"/>
      <c r="AO861" s="610"/>
      <c r="AP861" s="610"/>
      <c r="AQ861" s="610"/>
      <c r="AR861" s="610"/>
      <c r="AS861" s="610"/>
      <c r="AT861" s="610"/>
      <c r="AU861" s="610"/>
      <c r="AV861" s="610"/>
      <c r="AW861" s="610"/>
      <c r="AX861" s="610"/>
      <c r="AY861" s="507"/>
      <c r="AZ861" s="707"/>
      <c r="BA861" s="1059"/>
      <c r="BB861" s="1059"/>
      <c r="BC861" s="1059"/>
    </row>
    <row r="862" spans="1:64" ht="20.25" customHeight="1">
      <c r="A862" s="1150" t="s">
        <v>658</v>
      </c>
      <c r="B862" s="84" t="s">
        <v>19</v>
      </c>
      <c r="C862" s="634">
        <v>0</v>
      </c>
      <c r="D862" s="636"/>
      <c r="E862" s="4"/>
      <c r="F862" s="61">
        <v>0</v>
      </c>
      <c r="G862" s="63"/>
      <c r="H862" s="4"/>
      <c r="I862" s="61">
        <v>0</v>
      </c>
      <c r="J862" s="63"/>
      <c r="K862" s="4"/>
      <c r="L862" s="61">
        <v>0</v>
      </c>
      <c r="M862" s="63"/>
      <c r="N862" s="4"/>
      <c r="O862" s="61">
        <v>1</v>
      </c>
      <c r="P862" s="63"/>
      <c r="Q862" s="4"/>
      <c r="R862" s="645">
        <v>1</v>
      </c>
      <c r="S862" s="730"/>
      <c r="T862" s="678"/>
      <c r="U862" s="645">
        <v>2</v>
      </c>
      <c r="V862" s="647"/>
      <c r="W862" s="518">
        <v>0</v>
      </c>
      <c r="X862" s="521"/>
      <c r="Y862" s="645"/>
      <c r="Z862" s="646"/>
      <c r="AA862" s="647">
        <v>4</v>
      </c>
      <c r="AB862" s="521"/>
      <c r="AC862" s="619"/>
      <c r="AD862" s="619"/>
      <c r="AE862" s="619"/>
      <c r="AF862" s="619"/>
      <c r="AG862" s="619"/>
      <c r="AH862" s="619"/>
      <c r="AI862" s="619"/>
      <c r="AJ862" s="619"/>
      <c r="AK862" s="619"/>
      <c r="AL862" s="619"/>
      <c r="AM862" s="619"/>
      <c r="AN862" s="610"/>
      <c r="AO862" s="610"/>
      <c r="AP862" s="610"/>
      <c r="AQ862" s="610"/>
      <c r="AR862" s="610"/>
      <c r="AS862" s="610"/>
      <c r="AT862" s="610"/>
      <c r="AU862" s="610"/>
      <c r="AV862" s="610"/>
      <c r="AW862" s="610"/>
      <c r="AX862" s="610"/>
      <c r="AY862" s="664"/>
      <c r="AZ862" s="619"/>
      <c r="BA862" s="235">
        <v>4</v>
      </c>
      <c r="BB862" s="236">
        <v>0</v>
      </c>
      <c r="BC862" s="237">
        <v>4</v>
      </c>
    </row>
    <row r="863" spans="1:64">
      <c r="A863" s="1151"/>
      <c r="B863" s="85" t="s">
        <v>21</v>
      </c>
      <c r="C863" s="637">
        <v>0</v>
      </c>
      <c r="D863" s="638"/>
      <c r="E863" s="4"/>
      <c r="F863" s="64">
        <v>0</v>
      </c>
      <c r="G863" s="65"/>
      <c r="H863" s="4"/>
      <c r="I863" s="64">
        <v>0</v>
      </c>
      <c r="J863" s="65"/>
      <c r="K863" s="4"/>
      <c r="L863" s="64">
        <v>0</v>
      </c>
      <c r="M863" s="65"/>
      <c r="N863" s="4"/>
      <c r="O863" s="64">
        <v>1</v>
      </c>
      <c r="P863" s="65"/>
      <c r="Q863" s="4"/>
      <c r="R863" s="648">
        <v>1</v>
      </c>
      <c r="S863" s="731"/>
      <c r="T863" s="678"/>
      <c r="U863" s="648">
        <v>2</v>
      </c>
      <c r="V863" s="649"/>
      <c r="W863" s="748">
        <v>0</v>
      </c>
      <c r="X863" s="521"/>
      <c r="Y863" s="648"/>
      <c r="Z863" s="615"/>
      <c r="AA863" s="649">
        <v>4</v>
      </c>
      <c r="AB863" s="521"/>
      <c r="AC863" s="619"/>
      <c r="AD863" s="619"/>
      <c r="AE863" s="619"/>
      <c r="AF863" s="619"/>
      <c r="AG863" s="619"/>
      <c r="AH863" s="619"/>
      <c r="AI863" s="619"/>
      <c r="AJ863" s="619"/>
      <c r="AK863" s="619"/>
      <c r="AL863" s="619"/>
      <c r="AM863" s="619"/>
      <c r="AN863" s="610"/>
      <c r="AO863" s="610"/>
      <c r="AP863" s="610"/>
      <c r="AQ863" s="610"/>
      <c r="AR863" s="610"/>
      <c r="AS863" s="610"/>
      <c r="AT863" s="610"/>
      <c r="AU863" s="610"/>
      <c r="AV863" s="610"/>
      <c r="AW863" s="610"/>
      <c r="AX863" s="610"/>
      <c r="AY863" s="665"/>
      <c r="AZ863" s="619"/>
      <c r="BA863" s="401">
        <v>4</v>
      </c>
      <c r="BB863" s="402">
        <v>0</v>
      </c>
      <c r="BC863" s="406">
        <v>4</v>
      </c>
    </row>
    <row r="864" spans="1:64" ht="16.5" thickBot="1">
      <c r="A864" s="1152"/>
      <c r="B864" s="86" t="s">
        <v>22</v>
      </c>
      <c r="C864" s="639">
        <v>0</v>
      </c>
      <c r="D864" s="641"/>
      <c r="E864" s="4"/>
      <c r="F864" s="66">
        <v>0</v>
      </c>
      <c r="G864" s="68"/>
      <c r="H864" s="4"/>
      <c r="I864" s="66">
        <v>0</v>
      </c>
      <c r="J864" s="68"/>
      <c r="K864" s="4"/>
      <c r="L864" s="66">
        <v>0</v>
      </c>
      <c r="M864" s="68"/>
      <c r="N864" s="4"/>
      <c r="O864" s="66">
        <v>0</v>
      </c>
      <c r="P864" s="68"/>
      <c r="Q864" s="4"/>
      <c r="R864" s="650">
        <v>0</v>
      </c>
      <c r="S864" s="732"/>
      <c r="T864" s="678"/>
      <c r="U864" s="650">
        <v>0</v>
      </c>
      <c r="V864" s="652"/>
      <c r="W864" s="749">
        <v>0</v>
      </c>
      <c r="X864" s="521"/>
      <c r="Y864" s="650"/>
      <c r="Z864" s="651"/>
      <c r="AA864" s="652">
        <v>0</v>
      </c>
      <c r="AB864" s="521"/>
      <c r="AC864" s="619"/>
      <c r="AD864" s="619"/>
      <c r="AE864" s="619"/>
      <c r="AF864" s="619"/>
      <c r="AG864" s="619"/>
      <c r="AH864" s="619"/>
      <c r="AI864" s="619"/>
      <c r="AJ864" s="619"/>
      <c r="AK864" s="619"/>
      <c r="AL864" s="619"/>
      <c r="AM864" s="619"/>
      <c r="AN864" s="610"/>
      <c r="AO864" s="610"/>
      <c r="AP864" s="610"/>
      <c r="AQ864" s="610"/>
      <c r="AR864" s="610"/>
      <c r="AS864" s="610"/>
      <c r="AT864" s="610"/>
      <c r="AU864" s="610"/>
      <c r="AV864" s="610"/>
      <c r="AW864" s="610"/>
      <c r="AX864" s="610"/>
      <c r="AY864" s="666"/>
      <c r="AZ864" s="619"/>
      <c r="BA864" s="403">
        <v>0</v>
      </c>
      <c r="BB864" s="404">
        <v>0</v>
      </c>
      <c r="BC864" s="407">
        <v>0</v>
      </c>
    </row>
    <row r="865" spans="1:55" ht="16.5" thickBot="1">
      <c r="A865" s="20"/>
      <c r="B865" s="507"/>
      <c r="C865" s="507"/>
      <c r="D865" s="507"/>
      <c r="E865" s="4"/>
      <c r="F865" s="507"/>
      <c r="G865" s="507"/>
      <c r="H865" s="4"/>
      <c r="I865" s="507"/>
      <c r="J865" s="507"/>
      <c r="K865" s="4"/>
      <c r="L865" s="507"/>
      <c r="M865" s="507"/>
      <c r="N865" s="4"/>
      <c r="O865" s="507"/>
      <c r="P865" s="507"/>
      <c r="Q865" s="4"/>
      <c r="R865" s="507"/>
      <c r="S865" s="509"/>
      <c r="T865" s="707"/>
      <c r="U865" s="507"/>
      <c r="V865" s="507"/>
      <c r="W865" s="507"/>
      <c r="X865" s="521"/>
      <c r="Y865" s="507"/>
      <c r="Z865" s="507"/>
      <c r="AA865" s="507"/>
      <c r="AB865" s="521"/>
      <c r="AC865" s="619"/>
      <c r="AD865" s="619"/>
      <c r="AE865" s="619"/>
      <c r="AF865" s="619"/>
      <c r="AG865" s="619"/>
      <c r="AH865" s="619"/>
      <c r="AI865" s="619"/>
      <c r="AJ865" s="619"/>
      <c r="AK865" s="619"/>
      <c r="AL865" s="619"/>
      <c r="AM865" s="619"/>
      <c r="AN865" s="610"/>
      <c r="AO865" s="610"/>
      <c r="AP865" s="610"/>
      <c r="AQ865" s="610"/>
      <c r="AR865" s="610"/>
      <c r="AS865" s="610"/>
      <c r="AT865" s="610"/>
      <c r="AU865" s="610"/>
      <c r="AV865" s="610"/>
      <c r="AW865" s="610"/>
      <c r="AX865" s="610"/>
      <c r="AY865" s="507"/>
      <c r="AZ865" s="707"/>
      <c r="BA865" s="1059"/>
      <c r="BB865" s="1059"/>
      <c r="BC865" s="1059"/>
    </row>
    <row r="866" spans="1:55">
      <c r="A866" s="1153" t="s">
        <v>659</v>
      </c>
      <c r="B866" s="84" t="s">
        <v>19</v>
      </c>
      <c r="C866" s="634">
        <v>0</v>
      </c>
      <c r="D866" s="636"/>
      <c r="E866" s="4"/>
      <c r="F866" s="61">
        <v>0</v>
      </c>
      <c r="G866" s="63"/>
      <c r="H866" s="4"/>
      <c r="I866" s="61">
        <v>0</v>
      </c>
      <c r="J866" s="63"/>
      <c r="K866" s="4"/>
      <c r="L866" s="61">
        <v>0</v>
      </c>
      <c r="M866" s="63"/>
      <c r="N866" s="4"/>
      <c r="O866" s="61">
        <v>0</v>
      </c>
      <c r="P866" s="63"/>
      <c r="Q866" s="4"/>
      <c r="R866" s="645">
        <v>0</v>
      </c>
      <c r="S866" s="647"/>
      <c r="T866" s="619"/>
      <c r="U866" s="645">
        <v>1</v>
      </c>
      <c r="V866" s="647"/>
      <c r="W866" s="518">
        <v>0</v>
      </c>
      <c r="X866" s="521"/>
      <c r="Y866" s="645"/>
      <c r="Z866" s="646"/>
      <c r="AA866" s="647">
        <v>1</v>
      </c>
      <c r="AB866" s="521"/>
      <c r="AC866" s="619"/>
      <c r="AD866" s="619"/>
      <c r="AE866" s="619"/>
      <c r="AF866" s="619"/>
      <c r="AG866" s="619"/>
      <c r="AH866" s="619"/>
      <c r="AI866" s="619"/>
      <c r="AJ866" s="619"/>
      <c r="AK866" s="619"/>
      <c r="AL866" s="619"/>
      <c r="AM866" s="619"/>
      <c r="AN866" s="610"/>
      <c r="AO866" s="610"/>
      <c r="AP866" s="610"/>
      <c r="AQ866" s="610"/>
      <c r="AR866" s="610"/>
      <c r="AS866" s="610"/>
      <c r="AT866" s="610"/>
      <c r="AU866" s="610"/>
      <c r="AV866" s="610"/>
      <c r="AW866" s="610"/>
      <c r="AX866" s="610"/>
      <c r="AY866" s="664"/>
      <c r="AZ866" s="619"/>
      <c r="BA866" s="235">
        <v>1</v>
      </c>
      <c r="BB866" s="236">
        <v>0</v>
      </c>
      <c r="BC866" s="237">
        <v>1</v>
      </c>
    </row>
    <row r="867" spans="1:55">
      <c r="A867" s="1154"/>
      <c r="B867" s="85" t="s">
        <v>21</v>
      </c>
      <c r="C867" s="637">
        <v>0</v>
      </c>
      <c r="D867" s="638"/>
      <c r="E867" s="4"/>
      <c r="F867" s="64">
        <v>0</v>
      </c>
      <c r="G867" s="65"/>
      <c r="H867" s="4"/>
      <c r="I867" s="64">
        <v>0</v>
      </c>
      <c r="J867" s="65"/>
      <c r="K867" s="4"/>
      <c r="L867" s="64">
        <v>0</v>
      </c>
      <c r="M867" s="65"/>
      <c r="N867" s="4"/>
      <c r="O867" s="64">
        <v>0</v>
      </c>
      <c r="P867" s="65"/>
      <c r="Q867" s="4"/>
      <c r="R867" s="648">
        <v>0</v>
      </c>
      <c r="S867" s="649"/>
      <c r="T867" s="619"/>
      <c r="U867" s="648">
        <v>1</v>
      </c>
      <c r="V867" s="649"/>
      <c r="W867" s="748">
        <v>0</v>
      </c>
      <c r="X867" s="521"/>
      <c r="Y867" s="648"/>
      <c r="Z867" s="615"/>
      <c r="AA867" s="649">
        <v>1</v>
      </c>
      <c r="AB867" s="521"/>
      <c r="AC867" s="619"/>
      <c r="AD867" s="619"/>
      <c r="AE867" s="619"/>
      <c r="AF867" s="619"/>
      <c r="AG867" s="619"/>
      <c r="AH867" s="619"/>
      <c r="AI867" s="619"/>
      <c r="AJ867" s="619"/>
      <c r="AK867" s="619"/>
      <c r="AL867" s="619"/>
      <c r="AM867" s="619"/>
      <c r="AN867" s="610"/>
      <c r="AO867" s="610"/>
      <c r="AP867" s="610"/>
      <c r="AQ867" s="610"/>
      <c r="AR867" s="610"/>
      <c r="AS867" s="610"/>
      <c r="AT867" s="610"/>
      <c r="AU867" s="610"/>
      <c r="AV867" s="610"/>
      <c r="AW867" s="610"/>
      <c r="AX867" s="610"/>
      <c r="AY867" s="665"/>
      <c r="AZ867" s="619"/>
      <c r="BA867" s="401">
        <v>1</v>
      </c>
      <c r="BB867" s="402">
        <v>0</v>
      </c>
      <c r="BC867" s="406">
        <v>1</v>
      </c>
    </row>
    <row r="868" spans="1:55" ht="16.5" thickBot="1">
      <c r="A868" s="1155"/>
      <c r="B868" s="86" t="s">
        <v>22</v>
      </c>
      <c r="C868" s="639">
        <v>0</v>
      </c>
      <c r="D868" s="641"/>
      <c r="E868" s="4"/>
      <c r="F868" s="66">
        <v>0</v>
      </c>
      <c r="G868" s="68"/>
      <c r="H868" s="4"/>
      <c r="I868" s="66">
        <v>0</v>
      </c>
      <c r="J868" s="68"/>
      <c r="K868" s="4"/>
      <c r="L868" s="66">
        <v>0</v>
      </c>
      <c r="M868" s="68"/>
      <c r="N868" s="4"/>
      <c r="O868" s="66">
        <v>0</v>
      </c>
      <c r="P868" s="68"/>
      <c r="Q868" s="4"/>
      <c r="R868" s="650">
        <v>0</v>
      </c>
      <c r="S868" s="652"/>
      <c r="T868" s="619"/>
      <c r="U868" s="650">
        <v>0</v>
      </c>
      <c r="V868" s="652"/>
      <c r="W868" s="749">
        <v>0</v>
      </c>
      <c r="X868" s="521"/>
      <c r="Y868" s="650"/>
      <c r="Z868" s="651"/>
      <c r="AA868" s="652">
        <v>0</v>
      </c>
      <c r="AB868" s="521"/>
      <c r="AC868" s="619"/>
      <c r="AD868" s="619"/>
      <c r="AE868" s="619"/>
      <c r="AF868" s="619"/>
      <c r="AG868" s="619"/>
      <c r="AH868" s="619"/>
      <c r="AI868" s="619"/>
      <c r="AJ868" s="619"/>
      <c r="AK868" s="619"/>
      <c r="AL868" s="619"/>
      <c r="AM868" s="619"/>
      <c r="AN868" s="610"/>
      <c r="AO868" s="610"/>
      <c r="AP868" s="610"/>
      <c r="AQ868" s="610"/>
      <c r="AR868" s="610"/>
      <c r="AS868" s="610"/>
      <c r="AT868" s="610"/>
      <c r="AU868" s="610"/>
      <c r="AV868" s="610"/>
      <c r="AW868" s="610"/>
      <c r="AX868" s="610"/>
      <c r="AY868" s="666"/>
      <c r="AZ868" s="619"/>
      <c r="BA868" s="403">
        <v>0</v>
      </c>
      <c r="BB868" s="404">
        <v>0</v>
      </c>
      <c r="BC868" s="407">
        <v>0</v>
      </c>
    </row>
    <row r="869" spans="1:55" ht="16.5" thickBot="1">
      <c r="A869" s="20"/>
      <c r="B869" s="507"/>
      <c r="C869" s="507"/>
      <c r="D869" s="507"/>
      <c r="E869" s="4"/>
      <c r="F869" s="507"/>
      <c r="G869" s="507"/>
      <c r="H869" s="4"/>
      <c r="I869" s="507"/>
      <c r="J869" s="507"/>
      <c r="K869" s="4"/>
      <c r="L869" s="507"/>
      <c r="M869" s="507"/>
      <c r="N869" s="4"/>
      <c r="O869" s="507"/>
      <c r="P869" s="507"/>
      <c r="Q869" s="4"/>
      <c r="R869" s="507"/>
      <c r="S869" s="507"/>
      <c r="T869" s="707"/>
      <c r="U869" s="507"/>
      <c r="V869" s="507"/>
      <c r="W869" s="507"/>
      <c r="X869" s="521"/>
      <c r="Y869" s="507"/>
      <c r="Z869" s="507"/>
      <c r="AA869" s="507"/>
      <c r="AB869" s="521"/>
      <c r="AC869" s="619"/>
      <c r="AD869" s="619"/>
      <c r="AE869" s="619"/>
      <c r="AF869" s="619"/>
      <c r="AG869" s="619"/>
      <c r="AH869" s="619"/>
      <c r="AI869" s="619"/>
      <c r="AJ869" s="619"/>
      <c r="AK869" s="619"/>
      <c r="AL869" s="619"/>
      <c r="AM869" s="619"/>
      <c r="AN869" s="610"/>
      <c r="AO869" s="610"/>
      <c r="AP869" s="610"/>
      <c r="AQ869" s="610"/>
      <c r="AR869" s="610"/>
      <c r="AS869" s="610"/>
      <c r="AT869" s="610"/>
      <c r="AU869" s="610"/>
      <c r="AV869" s="610"/>
      <c r="AW869" s="610"/>
      <c r="AX869" s="610"/>
      <c r="AY869" s="507"/>
      <c r="AZ869" s="707"/>
      <c r="BA869" s="1059"/>
      <c r="BB869" s="1059"/>
      <c r="BC869" s="1059"/>
    </row>
    <row r="870" spans="1:55" ht="31.5" customHeight="1">
      <c r="A870" s="1150" t="s">
        <v>660</v>
      </c>
      <c r="B870" s="84" t="s">
        <v>19</v>
      </c>
      <c r="C870" s="634">
        <v>0</v>
      </c>
      <c r="D870" s="636"/>
      <c r="E870" s="4"/>
      <c r="F870" s="61">
        <v>2</v>
      </c>
      <c r="G870" s="63"/>
      <c r="H870" s="4"/>
      <c r="I870" s="61">
        <v>2</v>
      </c>
      <c r="J870" s="63"/>
      <c r="K870" s="4"/>
      <c r="L870" s="61">
        <v>6</v>
      </c>
      <c r="M870" s="63"/>
      <c r="N870" s="4"/>
      <c r="O870" s="61">
        <v>0</v>
      </c>
      <c r="P870" s="63"/>
      <c r="Q870" s="4"/>
      <c r="R870" s="645">
        <v>0</v>
      </c>
      <c r="S870" s="647"/>
      <c r="T870" s="619"/>
      <c r="U870" s="645">
        <v>0</v>
      </c>
      <c r="V870" s="647"/>
      <c r="W870" s="518">
        <v>0</v>
      </c>
      <c r="X870" s="521"/>
      <c r="Y870" s="645"/>
      <c r="Z870" s="646"/>
      <c r="AA870" s="647">
        <v>10</v>
      </c>
      <c r="AB870" s="521"/>
      <c r="AC870" s="619"/>
      <c r="AD870" s="619"/>
      <c r="AE870" s="619"/>
      <c r="AF870" s="619"/>
      <c r="AG870" s="619"/>
      <c r="AH870" s="619"/>
      <c r="AI870" s="619"/>
      <c r="AJ870" s="619"/>
      <c r="AK870" s="619"/>
      <c r="AL870" s="619"/>
      <c r="AM870" s="619"/>
      <c r="AN870" s="610"/>
      <c r="AO870" s="610"/>
      <c r="AP870" s="610"/>
      <c r="AQ870" s="610"/>
      <c r="AR870" s="610"/>
      <c r="AS870" s="610"/>
      <c r="AT870" s="610"/>
      <c r="AU870" s="610"/>
      <c r="AV870" s="610"/>
      <c r="AW870" s="610"/>
      <c r="AX870" s="610"/>
      <c r="AY870" s="664"/>
      <c r="AZ870" s="619"/>
      <c r="BA870" s="235">
        <v>10</v>
      </c>
      <c r="BB870" s="236">
        <v>0</v>
      </c>
      <c r="BC870" s="237">
        <v>10</v>
      </c>
    </row>
    <row r="871" spans="1:55">
      <c r="A871" s="1151"/>
      <c r="B871" s="85" t="s">
        <v>21</v>
      </c>
      <c r="C871" s="637">
        <v>0</v>
      </c>
      <c r="D871" s="638"/>
      <c r="E871" s="4"/>
      <c r="F871" s="64">
        <v>0</v>
      </c>
      <c r="G871" s="65"/>
      <c r="H871" s="4"/>
      <c r="I871" s="64">
        <v>1</v>
      </c>
      <c r="J871" s="65"/>
      <c r="K871" s="4"/>
      <c r="L871" s="64">
        <v>3</v>
      </c>
      <c r="M871" s="65"/>
      <c r="N871" s="4"/>
      <c r="O871" s="64">
        <v>0</v>
      </c>
      <c r="P871" s="65"/>
      <c r="Q871" s="4"/>
      <c r="R871" s="648">
        <v>0</v>
      </c>
      <c r="S871" s="649"/>
      <c r="T871" s="619"/>
      <c r="U871" s="648">
        <v>0</v>
      </c>
      <c r="V871" s="649"/>
      <c r="W871" s="748">
        <v>0</v>
      </c>
      <c r="X871" s="521"/>
      <c r="Y871" s="648"/>
      <c r="Z871" s="615"/>
      <c r="AA871" s="649">
        <v>4</v>
      </c>
      <c r="AB871" s="521"/>
      <c r="AC871" s="619"/>
      <c r="AD871" s="619"/>
      <c r="AE871" s="619"/>
      <c r="AF871" s="619"/>
      <c r="AG871" s="619"/>
      <c r="AH871" s="619"/>
      <c r="AI871" s="619"/>
      <c r="AJ871" s="619"/>
      <c r="AK871" s="619"/>
      <c r="AL871" s="619"/>
      <c r="AM871" s="619"/>
      <c r="AN871" s="610"/>
      <c r="AO871" s="610"/>
      <c r="AP871" s="610"/>
      <c r="AQ871" s="610"/>
      <c r="AR871" s="610"/>
      <c r="AS871" s="610"/>
      <c r="AT871" s="610"/>
      <c r="AU871" s="610"/>
      <c r="AV871" s="610"/>
      <c r="AW871" s="610"/>
      <c r="AX871" s="610"/>
      <c r="AY871" s="665"/>
      <c r="AZ871" s="619"/>
      <c r="BA871" s="401">
        <v>4</v>
      </c>
      <c r="BB871" s="402">
        <v>0</v>
      </c>
      <c r="BC871" s="406">
        <v>4</v>
      </c>
    </row>
    <row r="872" spans="1:55" ht="16.5" thickBot="1">
      <c r="A872" s="1152"/>
      <c r="B872" s="86" t="s">
        <v>22</v>
      </c>
      <c r="C872" s="639">
        <v>0</v>
      </c>
      <c r="D872" s="641"/>
      <c r="E872" s="4"/>
      <c r="F872" s="66">
        <v>0</v>
      </c>
      <c r="G872" s="68"/>
      <c r="H872" s="4"/>
      <c r="I872" s="66">
        <v>0</v>
      </c>
      <c r="J872" s="68"/>
      <c r="K872" s="4"/>
      <c r="L872" s="66">
        <v>0</v>
      </c>
      <c r="M872" s="68"/>
      <c r="N872" s="4"/>
      <c r="O872" s="66">
        <v>0</v>
      </c>
      <c r="P872" s="68"/>
      <c r="Q872" s="4"/>
      <c r="R872" s="650">
        <v>0</v>
      </c>
      <c r="S872" s="652"/>
      <c r="T872" s="619"/>
      <c r="U872" s="650">
        <v>0</v>
      </c>
      <c r="V872" s="652"/>
      <c r="W872" s="749">
        <v>0</v>
      </c>
      <c r="X872" s="521"/>
      <c r="Y872" s="650"/>
      <c r="Z872" s="651"/>
      <c r="AA872" s="652">
        <v>0</v>
      </c>
      <c r="AB872" s="521"/>
      <c r="AC872" s="619"/>
      <c r="AD872" s="619"/>
      <c r="AE872" s="619"/>
      <c r="AF872" s="619"/>
      <c r="AG872" s="619"/>
      <c r="AH872" s="619"/>
      <c r="AI872" s="619"/>
      <c r="AJ872" s="619"/>
      <c r="AK872" s="619"/>
      <c r="AL872" s="619"/>
      <c r="AM872" s="619"/>
      <c r="AN872" s="610"/>
      <c r="AO872" s="610"/>
      <c r="AP872" s="610"/>
      <c r="AQ872" s="610"/>
      <c r="AR872" s="610"/>
      <c r="AS872" s="610"/>
      <c r="AT872" s="610"/>
      <c r="AU872" s="610"/>
      <c r="AV872" s="610"/>
      <c r="AW872" s="610"/>
      <c r="AX872" s="610"/>
      <c r="AY872" s="666"/>
      <c r="AZ872" s="619"/>
      <c r="BA872" s="403">
        <v>0</v>
      </c>
      <c r="BB872" s="404">
        <v>0</v>
      </c>
      <c r="BC872" s="407">
        <v>0</v>
      </c>
    </row>
    <row r="873" spans="1:55" ht="16.5" thickBot="1">
      <c r="A873" s="20"/>
      <c r="B873" s="507"/>
      <c r="C873" s="507"/>
      <c r="D873" s="507"/>
      <c r="E873" s="4"/>
      <c r="F873" s="507"/>
      <c r="G873" s="507"/>
      <c r="H873" s="4"/>
      <c r="I873" s="507"/>
      <c r="J873" s="507"/>
      <c r="K873" s="4"/>
      <c r="L873" s="507"/>
      <c r="M873" s="507"/>
      <c r="N873" s="4"/>
      <c r="O873" s="507"/>
      <c r="P873" s="507"/>
      <c r="Q873" s="4"/>
      <c r="R873" s="507"/>
      <c r="S873" s="507"/>
      <c r="T873" s="707"/>
      <c r="U873" s="507"/>
      <c r="V873" s="507"/>
      <c r="W873" s="507"/>
      <c r="X873" s="521"/>
      <c r="Y873" s="507"/>
      <c r="Z873" s="507"/>
      <c r="AA873" s="507"/>
      <c r="AB873" s="521"/>
      <c r="AC873" s="619"/>
      <c r="AD873" s="619"/>
      <c r="AE873" s="619"/>
      <c r="AF873" s="619"/>
      <c r="AG873" s="619"/>
      <c r="AH873" s="619"/>
      <c r="AI873" s="619"/>
      <c r="AJ873" s="619"/>
      <c r="AK873" s="619"/>
      <c r="AL873" s="619"/>
      <c r="AM873" s="619"/>
      <c r="AN873" s="610"/>
      <c r="AO873" s="610"/>
      <c r="AP873" s="610"/>
      <c r="AQ873" s="610"/>
      <c r="AR873" s="610"/>
      <c r="AS873" s="610"/>
      <c r="AT873" s="610"/>
      <c r="AU873" s="610"/>
      <c r="AV873" s="610"/>
      <c r="AW873" s="610"/>
      <c r="AX873" s="610"/>
      <c r="AY873" s="507"/>
      <c r="AZ873" s="707"/>
      <c r="BA873" s="507"/>
      <c r="BB873" s="507"/>
      <c r="BC873" s="507"/>
    </row>
    <row r="874" spans="1:55">
      <c r="A874" s="87"/>
      <c r="B874" s="84" t="s">
        <v>19</v>
      </c>
      <c r="C874" s="645">
        <v>1</v>
      </c>
      <c r="D874" s="647"/>
      <c r="E874" s="25"/>
      <c r="F874" s="73">
        <v>2</v>
      </c>
      <c r="G874" s="75"/>
      <c r="H874" s="25"/>
      <c r="I874" s="73">
        <v>5</v>
      </c>
      <c r="J874" s="75"/>
      <c r="K874" s="25"/>
      <c r="L874" s="73">
        <v>8</v>
      </c>
      <c r="M874" s="75"/>
      <c r="N874" s="25"/>
      <c r="O874" s="73">
        <v>3</v>
      </c>
      <c r="P874" s="75"/>
      <c r="Q874" s="25"/>
      <c r="R874" s="645">
        <v>3</v>
      </c>
      <c r="S874" s="647"/>
      <c r="T874" s="619"/>
      <c r="U874" s="645">
        <v>16</v>
      </c>
      <c r="V874" s="646"/>
      <c r="W874" s="647">
        <v>0</v>
      </c>
      <c r="X874" s="521"/>
      <c r="Y874" s="645"/>
      <c r="Z874" s="646"/>
      <c r="AA874" s="647">
        <f>AA858+AA862+AA866+AA870</f>
        <v>38</v>
      </c>
      <c r="AB874" s="521"/>
      <c r="AC874" s="619"/>
      <c r="AD874" s="619"/>
      <c r="AE874" s="619"/>
      <c r="AF874" s="619"/>
      <c r="AG874" s="619"/>
      <c r="AH874" s="619"/>
      <c r="AI874" s="619"/>
      <c r="AJ874" s="619"/>
      <c r="AK874" s="619"/>
      <c r="AL874" s="619"/>
      <c r="AM874" s="619"/>
      <c r="AN874" s="610"/>
      <c r="AO874" s="610"/>
      <c r="AP874" s="610"/>
      <c r="AQ874" s="610"/>
      <c r="AR874" s="610"/>
      <c r="AS874" s="610"/>
      <c r="AT874" s="610"/>
      <c r="AU874" s="610"/>
      <c r="AV874" s="610"/>
      <c r="AW874" s="610"/>
      <c r="AX874" s="610"/>
      <c r="AY874" s="664"/>
      <c r="AZ874" s="619"/>
      <c r="BA874" s="645">
        <f t="shared" ref="BA874:BB876" si="529">C874+F874+I874+L874+O874+R874+U874</f>
        <v>38</v>
      </c>
      <c r="BB874" s="646">
        <f t="shared" si="529"/>
        <v>0</v>
      </c>
      <c r="BC874" s="647">
        <f>BA874+BB874</f>
        <v>38</v>
      </c>
    </row>
    <row r="875" spans="1:55">
      <c r="A875" s="88" t="s">
        <v>9</v>
      </c>
      <c r="B875" s="85" t="s">
        <v>21</v>
      </c>
      <c r="C875" s="648">
        <v>1</v>
      </c>
      <c r="D875" s="649"/>
      <c r="E875" s="25"/>
      <c r="F875" s="76">
        <v>0</v>
      </c>
      <c r="G875" s="77"/>
      <c r="H875" s="25"/>
      <c r="I875" s="76">
        <v>3</v>
      </c>
      <c r="J875" s="77"/>
      <c r="K875" s="25"/>
      <c r="L875" s="76">
        <v>4</v>
      </c>
      <c r="M875" s="77"/>
      <c r="N875" s="25"/>
      <c r="O875" s="76">
        <v>3</v>
      </c>
      <c r="P875" s="77"/>
      <c r="Q875" s="25"/>
      <c r="R875" s="648">
        <v>3</v>
      </c>
      <c r="S875" s="649"/>
      <c r="T875" s="619"/>
      <c r="U875" s="648">
        <v>13</v>
      </c>
      <c r="V875" s="615"/>
      <c r="W875" s="649">
        <v>0</v>
      </c>
      <c r="X875" s="521"/>
      <c r="Y875" s="648"/>
      <c r="Z875" s="615"/>
      <c r="AA875" s="649">
        <f>AA859+AA863+AA867+AA871</f>
        <v>27</v>
      </c>
      <c r="AB875" s="521"/>
      <c r="AC875" s="619"/>
      <c r="AD875" s="619"/>
      <c r="AE875" s="619"/>
      <c r="AF875" s="619"/>
      <c r="AG875" s="619"/>
      <c r="AH875" s="619"/>
      <c r="AI875" s="619"/>
      <c r="AJ875" s="619"/>
      <c r="AK875" s="619"/>
      <c r="AL875" s="619"/>
      <c r="AM875" s="619"/>
      <c r="AN875" s="610"/>
      <c r="AO875" s="610"/>
      <c r="AP875" s="610"/>
      <c r="AQ875" s="610"/>
      <c r="AR875" s="610"/>
      <c r="AS875" s="610"/>
      <c r="AT875" s="610"/>
      <c r="AU875" s="610"/>
      <c r="AV875" s="610"/>
      <c r="AW875" s="610"/>
      <c r="AX875" s="610"/>
      <c r="AY875" s="665"/>
      <c r="AZ875" s="619"/>
      <c r="BA875" s="648">
        <f t="shared" si="529"/>
        <v>27</v>
      </c>
      <c r="BB875" s="615">
        <f t="shared" si="529"/>
        <v>0</v>
      </c>
      <c r="BC875" s="649">
        <f t="shared" ref="BC875:BC876" si="530">BA875+BB875</f>
        <v>27</v>
      </c>
    </row>
    <row r="876" spans="1:55" ht="16.5" thickBot="1">
      <c r="A876" s="83"/>
      <c r="B876" s="86" t="s">
        <v>22</v>
      </c>
      <c r="C876" s="650">
        <v>0</v>
      </c>
      <c r="D876" s="652"/>
      <c r="E876" s="25"/>
      <c r="F876" s="78">
        <v>0</v>
      </c>
      <c r="G876" s="80"/>
      <c r="H876" s="25"/>
      <c r="I876" s="78">
        <v>0</v>
      </c>
      <c r="J876" s="80"/>
      <c r="K876" s="25"/>
      <c r="L876" s="78">
        <v>0</v>
      </c>
      <c r="M876" s="80"/>
      <c r="N876" s="25"/>
      <c r="O876" s="78">
        <v>0</v>
      </c>
      <c r="P876" s="80"/>
      <c r="Q876" s="25"/>
      <c r="R876" s="650">
        <v>0</v>
      </c>
      <c r="S876" s="652"/>
      <c r="T876" s="619"/>
      <c r="U876" s="650">
        <v>0</v>
      </c>
      <c r="V876" s="651"/>
      <c r="W876" s="652">
        <v>0</v>
      </c>
      <c r="X876" s="521"/>
      <c r="Y876" s="650"/>
      <c r="Z876" s="651"/>
      <c r="AA876" s="652">
        <v>0</v>
      </c>
      <c r="AB876" s="521"/>
      <c r="AC876" s="619"/>
      <c r="AD876" s="619"/>
      <c r="AE876" s="619"/>
      <c r="AF876" s="619"/>
      <c r="AG876" s="619"/>
      <c r="AH876" s="619"/>
      <c r="AI876" s="619"/>
      <c r="AJ876" s="619"/>
      <c r="AK876" s="619"/>
      <c r="AL876" s="619"/>
      <c r="AM876" s="619"/>
      <c r="AN876" s="610"/>
      <c r="AO876" s="610"/>
      <c r="AP876" s="610"/>
      <c r="AQ876" s="610"/>
      <c r="AR876" s="610"/>
      <c r="AS876" s="610"/>
      <c r="AT876" s="610"/>
      <c r="AU876" s="610"/>
      <c r="AV876" s="610"/>
      <c r="AW876" s="610"/>
      <c r="AX876" s="610"/>
      <c r="AY876" s="666"/>
      <c r="AZ876" s="619"/>
      <c r="BA876" s="650">
        <f t="shared" si="529"/>
        <v>0</v>
      </c>
      <c r="BB876" s="651">
        <f t="shared" si="529"/>
        <v>0</v>
      </c>
      <c r="BC876" s="652">
        <f t="shared" si="530"/>
        <v>0</v>
      </c>
    </row>
    <row r="877" spans="1:55">
      <c r="A877" s="89" t="s">
        <v>40</v>
      </c>
      <c r="B877" s="24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507"/>
      <c r="S877" s="507"/>
      <c r="T877" s="707"/>
      <c r="U877" s="521"/>
      <c r="V877" s="521"/>
      <c r="W877" s="521"/>
      <c r="X877" s="521"/>
      <c r="Y877" s="521"/>
      <c r="Z877" s="521"/>
      <c r="AA877" s="521"/>
      <c r="AB877" s="521"/>
      <c r="AC877" s="619"/>
      <c r="AD877" s="619"/>
      <c r="AE877" s="619"/>
      <c r="AF877" s="619"/>
      <c r="AG877" s="619"/>
      <c r="AH877" s="619"/>
      <c r="AI877" s="619"/>
      <c r="AJ877" s="619"/>
      <c r="AK877" s="619"/>
      <c r="AL877" s="619"/>
      <c r="AM877" s="619"/>
      <c r="AN877" s="610"/>
      <c r="AO877" s="610"/>
      <c r="AP877" s="610"/>
      <c r="AQ877" s="610"/>
      <c r="AR877" s="610"/>
      <c r="AS877" s="610"/>
      <c r="AT877" s="610"/>
      <c r="AU877" s="610"/>
      <c r="AV877" s="610"/>
      <c r="AW877" s="610"/>
      <c r="AX877" s="610"/>
      <c r="AY877" s="610"/>
      <c r="AZ877" s="611"/>
      <c r="BA877" s="610"/>
      <c r="BB877" s="610"/>
    </row>
    <row r="878" spans="1:55">
      <c r="A878" s="23"/>
      <c r="B878" s="24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521"/>
      <c r="V878" s="521"/>
      <c r="W878" s="521"/>
      <c r="X878" s="521"/>
      <c r="Y878" s="521"/>
      <c r="Z878" s="521"/>
      <c r="AA878" s="521"/>
      <c r="AB878" s="521"/>
      <c r="AC878" s="521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BA878" s="611"/>
    </row>
    <row r="879" spans="1:55">
      <c r="A879" s="89" t="s">
        <v>54</v>
      </c>
      <c r="B879" s="24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521"/>
      <c r="V879" s="521"/>
      <c r="W879" s="521"/>
      <c r="X879" s="521"/>
      <c r="Y879" s="521"/>
      <c r="Z879" s="521"/>
      <c r="AA879" s="521"/>
      <c r="AB879" s="521"/>
      <c r="AC879" s="521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</row>
    <row r="880" spans="1:55">
      <c r="A880" s="89" t="s">
        <v>363</v>
      </c>
      <c r="B880" s="24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521"/>
      <c r="V880" s="521"/>
      <c r="W880" s="521"/>
      <c r="X880" s="521"/>
      <c r="Y880" s="521"/>
      <c r="Z880" s="521"/>
      <c r="AA880" s="521"/>
      <c r="AB880" s="521"/>
      <c r="AC880" s="521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</row>
    <row r="881" spans="1:64">
      <c r="A881" s="521"/>
      <c r="B881" s="521"/>
      <c r="C881" s="521"/>
      <c r="D881" s="521"/>
      <c r="E881" s="521"/>
      <c r="F881" s="521"/>
      <c r="G881" s="521"/>
      <c r="H881" s="521"/>
      <c r="I881" s="521"/>
      <c r="J881" s="521"/>
      <c r="K881" s="521"/>
      <c r="L881" s="521"/>
      <c r="M881" s="521"/>
      <c r="N881" s="521"/>
      <c r="O881" s="521"/>
      <c r="P881" s="521"/>
      <c r="Q881" s="521"/>
      <c r="R881" s="521"/>
      <c r="S881" s="521"/>
      <c r="T881" s="521"/>
      <c r="U881" s="521"/>
      <c r="V881" s="521"/>
      <c r="W881" s="521"/>
      <c r="X881" s="521"/>
      <c r="Y881" s="521"/>
      <c r="Z881" s="521"/>
      <c r="AA881" s="521"/>
      <c r="AB881" s="521"/>
      <c r="AC881" s="521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</row>
    <row r="882" spans="1:64">
      <c r="A882" s="508"/>
      <c r="B882" s="508"/>
      <c r="C882" s="508"/>
      <c r="D882" s="508"/>
      <c r="E882" s="508"/>
      <c r="F882" s="508"/>
      <c r="G882" s="508"/>
      <c r="H882" s="508"/>
      <c r="I882" s="508"/>
      <c r="J882" s="508"/>
      <c r="K882" s="508"/>
      <c r="L882" s="508"/>
      <c r="M882" s="508"/>
      <c r="N882" s="508"/>
      <c r="O882" s="508"/>
      <c r="P882" s="508"/>
      <c r="Q882" s="508"/>
      <c r="R882" s="508"/>
      <c r="S882" s="508"/>
      <c r="T882" s="508"/>
      <c r="V882" s="508"/>
      <c r="W882" s="508"/>
      <c r="X882" s="508"/>
      <c r="Y882" s="508"/>
      <c r="Z882" s="508"/>
      <c r="AA882" s="508"/>
      <c r="AB882" s="508"/>
    </row>
    <row r="883" spans="1:64" ht="18.75">
      <c r="A883" s="1222" t="s">
        <v>26</v>
      </c>
      <c r="B883" s="1222"/>
      <c r="C883" s="1222"/>
      <c r="D883" s="1222"/>
      <c r="E883" s="1222"/>
      <c r="F883" s="1222"/>
      <c r="G883" s="1222"/>
      <c r="H883" s="1222"/>
      <c r="I883" s="1222"/>
      <c r="J883" s="1222"/>
      <c r="K883" s="1222"/>
      <c r="L883" s="1222"/>
      <c r="M883" s="1222"/>
      <c r="N883" s="1222"/>
      <c r="O883" s="1222"/>
      <c r="P883" s="1222"/>
      <c r="Q883" s="1222"/>
      <c r="R883" s="1222"/>
      <c r="S883" s="1222"/>
      <c r="T883" s="1222"/>
      <c r="V883" s="508"/>
      <c r="W883" s="508"/>
      <c r="X883" s="508"/>
      <c r="Y883" s="508"/>
      <c r="Z883" s="508"/>
      <c r="AA883" s="508"/>
      <c r="AB883" s="508"/>
    </row>
    <row r="884" spans="1:64" ht="16.5" thickBot="1">
      <c r="A884" s="1225" t="s">
        <v>27</v>
      </c>
      <c r="B884" s="1225"/>
      <c r="C884" s="1225"/>
      <c r="D884" s="1225"/>
      <c r="E884" s="1225"/>
      <c r="F884" s="1225"/>
      <c r="G884" s="1225"/>
      <c r="H884" s="1225"/>
      <c r="I884" s="1225"/>
      <c r="J884" s="1225"/>
      <c r="K884" s="1225"/>
      <c r="L884" s="1225"/>
      <c r="M884" s="1225"/>
      <c r="N884" s="1225"/>
      <c r="O884" s="1225"/>
      <c r="P884" s="1225"/>
      <c r="Q884" s="1225"/>
      <c r="R884" s="1225"/>
      <c r="S884" s="1225"/>
      <c r="T884" s="1225"/>
      <c r="V884" s="508"/>
      <c r="W884" s="508"/>
      <c r="X884" s="508"/>
      <c r="Y884" s="508"/>
      <c r="Z884" s="508"/>
      <c r="AA884" s="508"/>
      <c r="AB884" s="508"/>
    </row>
    <row r="885" spans="1:64" ht="24" thickBot="1">
      <c r="A885" s="1226" t="s">
        <v>53</v>
      </c>
      <c r="B885" s="1227"/>
      <c r="C885" s="1227"/>
      <c r="D885" s="1227"/>
      <c r="E885" s="1227"/>
      <c r="F885" s="1227"/>
      <c r="G885" s="1227"/>
      <c r="H885" s="1227"/>
      <c r="I885" s="1227"/>
      <c r="J885" s="1227"/>
      <c r="K885" s="1227"/>
      <c r="L885" s="1227"/>
      <c r="M885" s="1227"/>
      <c r="N885" s="1227"/>
      <c r="O885" s="1227"/>
      <c r="P885" s="1227"/>
      <c r="Q885" s="1227"/>
      <c r="R885" s="1227"/>
      <c r="S885" s="1227"/>
      <c r="T885" s="1227"/>
      <c r="U885" s="710"/>
      <c r="V885" s="796"/>
      <c r="W885" s="508"/>
      <c r="X885" s="508"/>
      <c r="Y885" s="508"/>
      <c r="Z885" s="508"/>
      <c r="AA885" s="508"/>
      <c r="AB885" s="508"/>
    </row>
    <row r="886" spans="1:64" ht="16.5" thickBot="1">
      <c r="A886" s="474"/>
      <c r="B886" s="475"/>
      <c r="C886" s="475"/>
      <c r="D886" s="475"/>
      <c r="E886" s="475"/>
      <c r="F886" s="475"/>
      <c r="G886" s="475"/>
      <c r="H886" s="475"/>
      <c r="I886" s="475"/>
      <c r="J886" s="475"/>
      <c r="K886" s="475"/>
      <c r="L886" s="475"/>
      <c r="M886" s="475"/>
      <c r="N886" s="475"/>
      <c r="O886" s="475"/>
      <c r="P886" s="475"/>
      <c r="Q886" s="475"/>
      <c r="R886" s="475"/>
      <c r="S886" s="475"/>
      <c r="T886" s="475"/>
      <c r="V886" s="508"/>
      <c r="W886" s="508"/>
      <c r="X886" s="508"/>
      <c r="Y886" s="508"/>
      <c r="Z886" s="508"/>
      <c r="AA886" s="508"/>
      <c r="AB886" s="508"/>
    </row>
    <row r="887" spans="1:64" ht="16.5">
      <c r="A887" s="476" t="s">
        <v>325</v>
      </c>
      <c r="B887" s="477"/>
      <c r="C887" s="477" t="s">
        <v>797</v>
      </c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8"/>
      <c r="S887" s="478"/>
      <c r="T887" s="478"/>
      <c r="U887" s="712"/>
      <c r="V887" s="797"/>
      <c r="W887" s="800"/>
      <c r="X887" s="800"/>
      <c r="Y887" s="800"/>
      <c r="Z887" s="800"/>
      <c r="AA887" s="800"/>
      <c r="AB887" s="800"/>
      <c r="AC887" s="712"/>
      <c r="AD887" s="712"/>
      <c r="AE887" s="712"/>
      <c r="AF887" s="712"/>
      <c r="AG887" s="712"/>
      <c r="AH887" s="712"/>
      <c r="AI887" s="712"/>
      <c r="AJ887" s="712"/>
      <c r="AK887" s="712"/>
      <c r="AL887" s="712"/>
      <c r="AM887" s="712"/>
      <c r="AN887" s="712"/>
      <c r="AO887" s="712"/>
      <c r="AP887" s="712"/>
      <c r="AQ887" s="712"/>
      <c r="AR887" s="712"/>
      <c r="AS887" s="712"/>
      <c r="AT887" s="712"/>
      <c r="AU887" s="712"/>
      <c r="AV887" s="712"/>
      <c r="AW887" s="712"/>
      <c r="AX887" s="712"/>
      <c r="AY887" s="712"/>
      <c r="AZ887" s="712"/>
      <c r="BA887" s="712"/>
      <c r="BB887" s="712"/>
      <c r="BC887" s="712"/>
      <c r="BD887" s="712"/>
      <c r="BE887" s="712"/>
      <c r="BF887" s="712"/>
      <c r="BG887" s="712"/>
      <c r="BH887" s="712"/>
      <c r="BI887" s="712"/>
      <c r="BJ887" s="712"/>
      <c r="BK887" s="712"/>
      <c r="BL887" s="713"/>
    </row>
    <row r="888" spans="1:64" ht="16.5">
      <c r="A888" s="480" t="s">
        <v>792</v>
      </c>
      <c r="B888" s="481"/>
      <c r="C888" s="481" t="s">
        <v>904</v>
      </c>
      <c r="D888" s="481"/>
      <c r="E888" s="481"/>
      <c r="F888" s="481"/>
      <c r="G888" s="481"/>
      <c r="H888" s="481"/>
      <c r="I888" s="481"/>
      <c r="J888" s="481"/>
      <c r="K888" s="481"/>
      <c r="L888" s="481"/>
      <c r="M888" s="481"/>
      <c r="N888" s="481"/>
      <c r="O888" s="481"/>
      <c r="P888" s="481"/>
      <c r="Q888" s="481"/>
      <c r="R888" s="482"/>
      <c r="S888" s="482"/>
      <c r="T888" s="482"/>
      <c r="U888" s="611"/>
      <c r="V888" s="798"/>
      <c r="W888" s="801"/>
      <c r="X888" s="801"/>
      <c r="Y888" s="801"/>
      <c r="Z888" s="801"/>
      <c r="AA888" s="801"/>
      <c r="AB888" s="801"/>
      <c r="AC888" s="611"/>
      <c r="AD888" s="611"/>
      <c r="AE888" s="611"/>
      <c r="AF888" s="611"/>
      <c r="AG888" s="611"/>
      <c r="AH888" s="611"/>
      <c r="AI888" s="611"/>
      <c r="AJ888" s="611"/>
      <c r="AK888" s="611"/>
      <c r="AL888" s="611"/>
      <c r="AM888" s="611"/>
      <c r="AN888" s="611"/>
      <c r="AO888" s="611"/>
      <c r="AP888" s="611"/>
      <c r="AQ888" s="611"/>
      <c r="AR888" s="611"/>
      <c r="AS888" s="611"/>
      <c r="AT888" s="611"/>
      <c r="AU888" s="611"/>
      <c r="AV888" s="611"/>
      <c r="AW888" s="611"/>
      <c r="AX888" s="611"/>
      <c r="AY888" s="611"/>
      <c r="AZ888" s="611"/>
      <c r="BA888" s="611"/>
      <c r="BB888" s="611"/>
      <c r="BC888" s="611"/>
      <c r="BD888" s="611"/>
      <c r="BE888" s="611"/>
      <c r="BF888" s="611"/>
      <c r="BG888" s="611"/>
      <c r="BH888" s="611"/>
      <c r="BI888" s="611"/>
      <c r="BJ888" s="611"/>
      <c r="BK888" s="611"/>
      <c r="BL888" s="714"/>
    </row>
    <row r="889" spans="1:64" ht="17.25" thickBot="1">
      <c r="A889" s="484" t="s">
        <v>808</v>
      </c>
      <c r="B889" s="485"/>
      <c r="C889" s="485" t="s">
        <v>906</v>
      </c>
      <c r="D889" s="485"/>
      <c r="E889" s="485"/>
      <c r="F889" s="485"/>
      <c r="G889" s="485"/>
      <c r="H889" s="485"/>
      <c r="I889" s="485"/>
      <c r="J889" s="485"/>
      <c r="K889" s="485"/>
      <c r="L889" s="485"/>
      <c r="M889" s="485"/>
      <c r="N889" s="485"/>
      <c r="O889" s="485"/>
      <c r="P889" s="485"/>
      <c r="Q889" s="485"/>
      <c r="R889" s="486"/>
      <c r="S889" s="486"/>
      <c r="T889" s="486"/>
      <c r="U889" s="715"/>
      <c r="V889" s="799"/>
      <c r="W889" s="802"/>
      <c r="X889" s="802"/>
      <c r="Y889" s="802"/>
      <c r="Z889" s="802"/>
      <c r="AA889" s="802"/>
      <c r="AB889" s="802"/>
      <c r="AC889" s="715"/>
      <c r="AD889" s="715"/>
      <c r="AE889" s="715"/>
      <c r="AF889" s="715"/>
      <c r="AG889" s="715"/>
      <c r="AH889" s="715"/>
      <c r="AI889" s="715"/>
      <c r="AJ889" s="715"/>
      <c r="AK889" s="715"/>
      <c r="AL889" s="715"/>
      <c r="AM889" s="715"/>
      <c r="AN889" s="715"/>
      <c r="AO889" s="715"/>
      <c r="AP889" s="715"/>
      <c r="AQ889" s="715"/>
      <c r="AR889" s="715"/>
      <c r="AS889" s="715"/>
      <c r="AT889" s="715"/>
      <c r="AU889" s="715"/>
      <c r="AV889" s="715"/>
      <c r="AW889" s="715"/>
      <c r="AX889" s="715"/>
      <c r="AY889" s="715"/>
      <c r="AZ889" s="715"/>
      <c r="BA889" s="715"/>
      <c r="BB889" s="715"/>
      <c r="BC889" s="715"/>
      <c r="BD889" s="715"/>
      <c r="BE889" s="715"/>
      <c r="BF889" s="715"/>
      <c r="BG889" s="715"/>
      <c r="BH889" s="715"/>
      <c r="BI889" s="715"/>
      <c r="BJ889" s="715"/>
      <c r="BK889" s="715"/>
      <c r="BL889" s="716"/>
    </row>
    <row r="890" spans="1:64" ht="16.5" thickBot="1">
      <c r="A890" s="474"/>
      <c r="B890" s="475"/>
      <c r="C890" s="475"/>
      <c r="D890" s="475"/>
      <c r="E890" s="475"/>
      <c r="F890" s="475"/>
      <c r="G890" s="475"/>
      <c r="H890" s="475"/>
      <c r="I890" s="475"/>
      <c r="J890" s="475"/>
      <c r="K890" s="475"/>
      <c r="L890" s="475"/>
      <c r="M890" s="475"/>
      <c r="N890" s="475"/>
      <c r="O890" s="475"/>
      <c r="P890" s="475"/>
      <c r="Q890" s="475"/>
      <c r="R890" s="475"/>
      <c r="S890" s="475"/>
      <c r="T890" s="475"/>
      <c r="V890" s="508"/>
      <c r="W890" s="508"/>
      <c r="X890" s="508"/>
      <c r="Y890" s="508"/>
      <c r="Z890" s="508"/>
      <c r="AA890" s="508"/>
      <c r="AB890" s="508"/>
    </row>
    <row r="891" spans="1:64" ht="17.25" thickBot="1">
      <c r="A891" s="475"/>
      <c r="B891" s="475"/>
      <c r="C891" s="1223" t="s">
        <v>640</v>
      </c>
      <c r="D891" s="1224"/>
      <c r="E891" s="1224"/>
      <c r="F891" s="1224"/>
      <c r="G891" s="1224"/>
      <c r="H891" s="1224"/>
      <c r="I891" s="1224"/>
      <c r="J891" s="1224"/>
      <c r="K891" s="1224"/>
      <c r="L891" s="1224"/>
      <c r="M891" s="1224"/>
      <c r="N891" s="1224"/>
      <c r="O891" s="1224"/>
      <c r="P891" s="1224"/>
      <c r="Q891" s="1224"/>
      <c r="R891" s="1224"/>
      <c r="S891" s="1224"/>
      <c r="T891" s="723"/>
      <c r="U891" s="710"/>
      <c r="V891" s="796"/>
      <c r="W891" s="508"/>
      <c r="X891" s="508"/>
      <c r="Y891" s="508"/>
      <c r="Z891" s="508"/>
      <c r="AA891" s="508"/>
      <c r="AB891" s="508"/>
    </row>
    <row r="892" spans="1:64" ht="16.5" thickBot="1">
      <c r="A892" s="1"/>
      <c r="V892" s="508"/>
      <c r="W892" s="508"/>
      <c r="X892" s="508"/>
      <c r="Y892" s="508"/>
      <c r="Z892" s="508"/>
      <c r="AA892" s="508"/>
      <c r="AB892" s="508"/>
    </row>
    <row r="893" spans="1:64" ht="31.5" customHeight="1">
      <c r="A893" s="6"/>
      <c r="B893" s="7"/>
      <c r="C893" s="1210" t="s">
        <v>42</v>
      </c>
      <c r="D893" s="1211"/>
      <c r="E893" s="888"/>
      <c r="F893" s="1216" t="s">
        <v>853</v>
      </c>
      <c r="G893" s="1217"/>
      <c r="H893" s="888"/>
      <c r="I893" s="1216" t="s">
        <v>854</v>
      </c>
      <c r="J893" s="1217"/>
      <c r="K893" s="888"/>
      <c r="L893" s="1216" t="s">
        <v>855</v>
      </c>
      <c r="M893" s="1217"/>
      <c r="N893" s="888"/>
      <c r="O893" s="1216" t="s">
        <v>856</v>
      </c>
      <c r="P893" s="1217"/>
      <c r="Q893" s="888"/>
      <c r="R893" s="1210" t="s">
        <v>628</v>
      </c>
      <c r="S893" s="1211"/>
      <c r="T893" s="938"/>
      <c r="U893" s="1210" t="s">
        <v>629</v>
      </c>
      <c r="V893" s="1211"/>
      <c r="W893" s="698"/>
      <c r="X893" s="510"/>
      <c r="Y893" s="132"/>
      <c r="Z893" s="133" t="s">
        <v>9</v>
      </c>
      <c r="AA893" s="134"/>
      <c r="AB893" s="610"/>
      <c r="AC893" s="610"/>
      <c r="AD893" s="610"/>
      <c r="AE893" s="610"/>
      <c r="AF893" s="610"/>
      <c r="AG893" s="610"/>
      <c r="AH893" s="610"/>
      <c r="AI893" s="610"/>
      <c r="AJ893" s="610"/>
      <c r="AK893" s="610"/>
      <c r="AL893" s="610"/>
      <c r="AM893" s="610"/>
      <c r="AN893" s="610"/>
      <c r="AO893" s="610"/>
      <c r="AP893" s="610"/>
      <c r="AQ893" s="610"/>
      <c r="AR893" s="610"/>
      <c r="AS893" s="610"/>
      <c r="AT893" s="610"/>
      <c r="AU893" s="610"/>
      <c r="AV893" s="610"/>
      <c r="AW893" s="610"/>
      <c r="AX893" s="610"/>
      <c r="AY893" s="610"/>
      <c r="AZ893" s="610"/>
      <c r="BA893" s="132"/>
      <c r="BB893" s="133" t="s">
        <v>9</v>
      </c>
      <c r="BC893" s="134"/>
    </row>
    <row r="894" spans="1:64" ht="133.5" thickBot="1">
      <c r="A894" s="348"/>
      <c r="B894" s="46"/>
      <c r="C894" s="54" t="s">
        <v>41</v>
      </c>
      <c r="D894" s="57" t="s">
        <v>32</v>
      </c>
      <c r="E894" s="50"/>
      <c r="F894" s="54" t="s">
        <v>15</v>
      </c>
      <c r="G894" s="57" t="s">
        <v>32</v>
      </c>
      <c r="H894" s="50"/>
      <c r="I894" s="54" t="s">
        <v>15</v>
      </c>
      <c r="J894" s="57" t="s">
        <v>32</v>
      </c>
      <c r="K894" s="50"/>
      <c r="L894" s="54" t="s">
        <v>15</v>
      </c>
      <c r="M894" s="57" t="s">
        <v>32</v>
      </c>
      <c r="N894" s="50"/>
      <c r="O894" s="54" t="s">
        <v>15</v>
      </c>
      <c r="P894" s="57" t="s">
        <v>32</v>
      </c>
      <c r="Q894" s="50"/>
      <c r="R894" s="630" t="s">
        <v>15</v>
      </c>
      <c r="S894" s="727" t="s">
        <v>32</v>
      </c>
      <c r="T894" s="729"/>
      <c r="U894" s="630" t="s">
        <v>15</v>
      </c>
      <c r="V894" s="632" t="s">
        <v>32</v>
      </c>
      <c r="W894" s="747"/>
      <c r="X894" s="510"/>
      <c r="Y894" s="630" t="s">
        <v>15</v>
      </c>
      <c r="Z894" s="631" t="s">
        <v>32</v>
      </c>
      <c r="AA894" s="644" t="s">
        <v>9</v>
      </c>
      <c r="AB894" s="610"/>
      <c r="AC894" s="610"/>
      <c r="AD894" s="610"/>
      <c r="AE894" s="610"/>
      <c r="AF894" s="610"/>
      <c r="AG894" s="610"/>
      <c r="AH894" s="610"/>
      <c r="AI894" s="610"/>
      <c r="AJ894" s="610"/>
      <c r="AK894" s="610"/>
      <c r="AL894" s="610"/>
      <c r="AM894" s="610"/>
      <c r="AN894" s="610"/>
      <c r="AO894" s="610"/>
      <c r="AP894" s="610"/>
      <c r="AQ894" s="610"/>
      <c r="AR894" s="610"/>
      <c r="AS894" s="610"/>
      <c r="AT894" s="610"/>
      <c r="AU894" s="610"/>
      <c r="AV894" s="610"/>
      <c r="AW894" s="610"/>
      <c r="AX894" s="610"/>
      <c r="AY894" s="610"/>
      <c r="AZ894" s="610"/>
      <c r="BA894" s="630" t="s">
        <v>15</v>
      </c>
      <c r="BB894" s="631" t="s">
        <v>32</v>
      </c>
      <c r="BC894" s="71" t="s">
        <v>9</v>
      </c>
    </row>
    <row r="895" spans="1:64" ht="16.5" thickBot="1">
      <c r="A895" s="20"/>
      <c r="B895" s="507"/>
      <c r="C895" s="507"/>
      <c r="D895" s="507"/>
      <c r="E895" s="4"/>
      <c r="F895" s="507"/>
      <c r="G895" s="507"/>
      <c r="H895" s="4"/>
      <c r="I895" s="507"/>
      <c r="J895" s="507"/>
      <c r="K895" s="4"/>
      <c r="L895" s="507"/>
      <c r="M895" s="507"/>
      <c r="N895" s="4"/>
      <c r="O895" s="507"/>
      <c r="P895" s="507"/>
      <c r="Q895" s="4"/>
      <c r="R895" s="507"/>
      <c r="S895" s="507"/>
      <c r="T895" s="707"/>
      <c r="U895" s="507"/>
      <c r="V895" s="507"/>
      <c r="W895" s="507"/>
      <c r="X895" s="508"/>
      <c r="Y895" s="507"/>
      <c r="Z895" s="507"/>
      <c r="AA895" s="507"/>
      <c r="AB895" s="610"/>
      <c r="AC895" s="610"/>
      <c r="AD895" s="610"/>
      <c r="AE895" s="610"/>
      <c r="AF895" s="610"/>
      <c r="AG895" s="610"/>
      <c r="AH895" s="610"/>
      <c r="AI895" s="610"/>
      <c r="AJ895" s="610"/>
      <c r="AK895" s="610"/>
      <c r="AL895" s="610"/>
      <c r="AM895" s="610"/>
      <c r="AN895" s="610"/>
      <c r="AO895" s="610"/>
      <c r="AP895" s="610"/>
      <c r="AQ895" s="610"/>
      <c r="AR895" s="610"/>
      <c r="AS895" s="610"/>
      <c r="AT895" s="610"/>
      <c r="AU895" s="610"/>
      <c r="AV895" s="610"/>
      <c r="AW895" s="610"/>
      <c r="AX895" s="610"/>
      <c r="AY895" s="610"/>
      <c r="AZ895" s="610"/>
      <c r="BA895" s="507"/>
      <c r="BB895" s="507"/>
      <c r="BC895" s="507"/>
    </row>
    <row r="896" spans="1:64">
      <c r="A896" s="1153" t="s">
        <v>661</v>
      </c>
      <c r="B896" s="84" t="s">
        <v>19</v>
      </c>
      <c r="C896" s="61">
        <v>0</v>
      </c>
      <c r="D896" s="62"/>
      <c r="E896" s="4"/>
      <c r="F896" s="61">
        <v>1</v>
      </c>
      <c r="G896" s="63"/>
      <c r="H896" s="4"/>
      <c r="I896" s="61">
        <v>13</v>
      </c>
      <c r="J896" s="63"/>
      <c r="K896" s="4"/>
      <c r="L896" s="61">
        <v>2</v>
      </c>
      <c r="M896" s="63"/>
      <c r="N896" s="4"/>
      <c r="O896" s="61">
        <v>3</v>
      </c>
      <c r="P896" s="63"/>
      <c r="Q896" s="4"/>
      <c r="R896" s="645">
        <v>3</v>
      </c>
      <c r="S896" s="730"/>
      <c r="T896" s="678"/>
      <c r="U896" s="645">
        <v>11</v>
      </c>
      <c r="V896" s="647"/>
      <c r="W896" s="518">
        <v>0</v>
      </c>
      <c r="X896" s="508"/>
      <c r="Y896" s="645"/>
      <c r="Z896" s="646"/>
      <c r="AA896" s="647">
        <f>C896+F896+I896+L896+O896+R896+U896</f>
        <v>33</v>
      </c>
      <c r="AB896" s="610"/>
      <c r="AC896" s="610"/>
      <c r="AD896" s="610"/>
      <c r="AE896" s="610"/>
      <c r="AF896" s="610"/>
      <c r="AG896" s="610"/>
      <c r="AH896" s="610"/>
      <c r="AI896" s="610"/>
      <c r="AJ896" s="610"/>
      <c r="AK896" s="610"/>
      <c r="AL896" s="610"/>
      <c r="AM896" s="610"/>
      <c r="AN896" s="610"/>
      <c r="AO896" s="610"/>
      <c r="AP896" s="610"/>
      <c r="AQ896" s="610"/>
      <c r="AR896" s="610"/>
      <c r="AS896" s="610"/>
      <c r="AT896" s="610"/>
      <c r="AU896" s="610"/>
      <c r="AV896" s="610"/>
      <c r="AW896" s="610"/>
      <c r="AX896" s="610"/>
      <c r="AY896" s="610"/>
      <c r="AZ896" s="610"/>
      <c r="BA896" s="645">
        <f t="shared" ref="BA896:BB898" si="531">C896+F896+I896+L896+O896+R896+U896</f>
        <v>33</v>
      </c>
      <c r="BB896" s="646">
        <f t="shared" si="531"/>
        <v>0</v>
      </c>
      <c r="BC896" s="647">
        <f>BA896+BB896</f>
        <v>33</v>
      </c>
    </row>
    <row r="897" spans="1:55">
      <c r="A897" s="1154"/>
      <c r="B897" s="85" t="s">
        <v>21</v>
      </c>
      <c r="C897" s="64">
        <v>0</v>
      </c>
      <c r="D897" s="16"/>
      <c r="E897" s="4"/>
      <c r="F897" s="64">
        <v>0</v>
      </c>
      <c r="G897" s="65"/>
      <c r="H897" s="4"/>
      <c r="I897" s="64">
        <v>9</v>
      </c>
      <c r="J897" s="65"/>
      <c r="K897" s="4"/>
      <c r="L897" s="64">
        <v>1</v>
      </c>
      <c r="M897" s="65"/>
      <c r="N897" s="4"/>
      <c r="O897" s="64">
        <v>1</v>
      </c>
      <c r="P897" s="65"/>
      <c r="Q897" s="4"/>
      <c r="R897" s="648">
        <v>3</v>
      </c>
      <c r="S897" s="731"/>
      <c r="T897" s="678"/>
      <c r="U897" s="648">
        <v>9</v>
      </c>
      <c r="V897" s="649"/>
      <c r="W897" s="748">
        <v>0</v>
      </c>
      <c r="X897" s="508"/>
      <c r="Y897" s="648"/>
      <c r="Z897" s="615"/>
      <c r="AA897" s="649">
        <f>C897+F897+I897+L897+O897+R897+U897</f>
        <v>23</v>
      </c>
      <c r="AB897" s="610"/>
      <c r="AC897" s="610"/>
      <c r="AD897" s="610"/>
      <c r="AE897" s="610"/>
      <c r="AF897" s="610"/>
      <c r="AG897" s="610"/>
      <c r="AH897" s="610"/>
      <c r="AI897" s="610"/>
      <c r="AJ897" s="610"/>
      <c r="AK897" s="610"/>
      <c r="AL897" s="610"/>
      <c r="AM897" s="610"/>
      <c r="AN897" s="610"/>
      <c r="AO897" s="610"/>
      <c r="AP897" s="610"/>
      <c r="AQ897" s="610"/>
      <c r="AR897" s="610"/>
      <c r="AS897" s="610"/>
      <c r="AT897" s="610"/>
      <c r="AU897" s="610"/>
      <c r="AV897" s="610"/>
      <c r="AW897" s="610"/>
      <c r="AX897" s="610"/>
      <c r="AY897" s="610"/>
      <c r="AZ897" s="610"/>
      <c r="BA897" s="648">
        <f t="shared" si="531"/>
        <v>23</v>
      </c>
      <c r="BB897" s="615">
        <f t="shared" si="531"/>
        <v>0</v>
      </c>
      <c r="BC897" s="649">
        <f t="shared" ref="BC897:BC898" si="532">BA897+BB897</f>
        <v>23</v>
      </c>
    </row>
    <row r="898" spans="1:55" ht="16.5" thickBot="1">
      <c r="A898" s="1155"/>
      <c r="B898" s="86" t="s">
        <v>22</v>
      </c>
      <c r="C898" s="66">
        <v>0</v>
      </c>
      <c r="D898" s="67"/>
      <c r="E898" s="4"/>
      <c r="F898" s="66">
        <v>0</v>
      </c>
      <c r="G898" s="68"/>
      <c r="H898" s="4"/>
      <c r="I898" s="66">
        <v>0</v>
      </c>
      <c r="J898" s="68"/>
      <c r="K898" s="4"/>
      <c r="L898" s="66">
        <v>0</v>
      </c>
      <c r="M898" s="68"/>
      <c r="N898" s="4"/>
      <c r="O898" s="66">
        <v>0</v>
      </c>
      <c r="P898" s="68"/>
      <c r="Q898" s="4"/>
      <c r="R898" s="650">
        <v>0</v>
      </c>
      <c r="S898" s="732"/>
      <c r="T898" s="678"/>
      <c r="U898" s="650">
        <v>0</v>
      </c>
      <c r="V898" s="652"/>
      <c r="W898" s="749">
        <v>0</v>
      </c>
      <c r="X898" s="508"/>
      <c r="Y898" s="650"/>
      <c r="Z898" s="651"/>
      <c r="AA898" s="652">
        <v>0</v>
      </c>
      <c r="AB898" s="610"/>
      <c r="AC898" s="610"/>
      <c r="AD898" s="610"/>
      <c r="AE898" s="610"/>
      <c r="AF898" s="610"/>
      <c r="AG898" s="610"/>
      <c r="AH898" s="610"/>
      <c r="AI898" s="610"/>
      <c r="AJ898" s="610"/>
      <c r="AK898" s="610"/>
      <c r="AL898" s="610"/>
      <c r="AM898" s="610"/>
      <c r="AN898" s="610"/>
      <c r="AO898" s="610"/>
      <c r="AP898" s="610"/>
      <c r="AQ898" s="610"/>
      <c r="AR898" s="610"/>
      <c r="AS898" s="610"/>
      <c r="AT898" s="610"/>
      <c r="AU898" s="610"/>
      <c r="AV898" s="610"/>
      <c r="AW898" s="610"/>
      <c r="AX898" s="610"/>
      <c r="AY898" s="610"/>
      <c r="AZ898" s="610"/>
      <c r="BA898" s="650">
        <f t="shared" si="531"/>
        <v>0</v>
      </c>
      <c r="BB898" s="651">
        <f t="shared" si="531"/>
        <v>0</v>
      </c>
      <c r="BC898" s="652">
        <f t="shared" si="532"/>
        <v>0</v>
      </c>
    </row>
    <row r="899" spans="1:55" ht="16.5" thickBot="1">
      <c r="A899" s="20"/>
      <c r="B899" s="507"/>
      <c r="C899" s="507"/>
      <c r="D899" s="507"/>
      <c r="E899" s="4"/>
      <c r="F899" s="507"/>
      <c r="G899" s="507"/>
      <c r="H899" s="4"/>
      <c r="I899" s="507"/>
      <c r="J899" s="507"/>
      <c r="K899" s="4"/>
      <c r="L899" s="507"/>
      <c r="M899" s="507"/>
      <c r="N899" s="4"/>
      <c r="O899" s="507"/>
      <c r="P899" s="507"/>
      <c r="Q899" s="4"/>
      <c r="R899" s="507"/>
      <c r="S899" s="509"/>
      <c r="T899" s="707"/>
      <c r="U899" s="507"/>
      <c r="V899" s="507"/>
      <c r="W899" s="507"/>
      <c r="X899" s="508"/>
      <c r="Y899" s="507"/>
      <c r="Z899" s="507"/>
      <c r="AA899" s="507"/>
      <c r="AB899" s="610"/>
      <c r="AC899" s="610"/>
      <c r="AD899" s="610"/>
      <c r="AE899" s="610"/>
      <c r="AF899" s="610"/>
      <c r="AG899" s="610"/>
      <c r="AH899" s="610"/>
      <c r="AI899" s="610"/>
      <c r="AJ899" s="610"/>
      <c r="AK899" s="610"/>
      <c r="AL899" s="610"/>
      <c r="AM899" s="610"/>
      <c r="AN899" s="610"/>
      <c r="AO899" s="610"/>
      <c r="AP899" s="610"/>
      <c r="AQ899" s="610"/>
      <c r="AR899" s="610"/>
      <c r="AS899" s="610"/>
      <c r="AT899" s="610"/>
      <c r="AU899" s="610"/>
      <c r="AV899" s="610"/>
      <c r="AW899" s="610"/>
      <c r="AX899" s="610"/>
      <c r="AY899" s="610"/>
      <c r="AZ899" s="610"/>
      <c r="BA899" s="507"/>
      <c r="BB899" s="507"/>
      <c r="BC899" s="507"/>
    </row>
    <row r="900" spans="1:55">
      <c r="A900" s="1153" t="s">
        <v>662</v>
      </c>
      <c r="B900" s="84" t="s">
        <v>19</v>
      </c>
      <c r="C900" s="61">
        <v>0</v>
      </c>
      <c r="D900" s="62"/>
      <c r="E900" s="4"/>
      <c r="F900" s="61">
        <v>1</v>
      </c>
      <c r="G900" s="63"/>
      <c r="H900" s="4"/>
      <c r="I900" s="61">
        <v>0</v>
      </c>
      <c r="J900" s="63"/>
      <c r="K900" s="4"/>
      <c r="L900" s="61">
        <v>3</v>
      </c>
      <c r="M900" s="63"/>
      <c r="N900" s="4"/>
      <c r="O900" s="61">
        <v>1</v>
      </c>
      <c r="P900" s="63"/>
      <c r="Q900" s="4"/>
      <c r="R900" s="645">
        <v>2</v>
      </c>
      <c r="S900" s="730"/>
      <c r="T900" s="678"/>
      <c r="U900" s="645">
        <v>7</v>
      </c>
      <c r="V900" s="647"/>
      <c r="W900" s="518">
        <v>0</v>
      </c>
      <c r="X900" s="508"/>
      <c r="Y900" s="645"/>
      <c r="Z900" s="646"/>
      <c r="AA900" s="647">
        <f>C900+F900+I900+L900+O900+R900+U900</f>
        <v>14</v>
      </c>
      <c r="AB900" s="610"/>
      <c r="AC900" s="610"/>
      <c r="AD900" s="610"/>
      <c r="AE900" s="610"/>
      <c r="AF900" s="610"/>
      <c r="AG900" s="610"/>
      <c r="AH900" s="610"/>
      <c r="AI900" s="610"/>
      <c r="AJ900" s="610"/>
      <c r="AK900" s="610"/>
      <c r="AL900" s="610"/>
      <c r="AM900" s="610"/>
      <c r="AN900" s="610"/>
      <c r="AO900" s="610"/>
      <c r="AP900" s="610"/>
      <c r="AQ900" s="610"/>
      <c r="AR900" s="610"/>
      <c r="AS900" s="610"/>
      <c r="AT900" s="610"/>
      <c r="AU900" s="610"/>
      <c r="AV900" s="610"/>
      <c r="AW900" s="610"/>
      <c r="AX900" s="610"/>
      <c r="AY900" s="610"/>
      <c r="AZ900" s="610"/>
      <c r="BA900" s="645">
        <f t="shared" ref="BA900:BB902" si="533">C900+F900+I900+L900+O900+R900+U900</f>
        <v>14</v>
      </c>
      <c r="BB900" s="646">
        <f t="shared" si="533"/>
        <v>0</v>
      </c>
      <c r="BC900" s="647">
        <f>BA900+BB900</f>
        <v>14</v>
      </c>
    </row>
    <row r="901" spans="1:55">
      <c r="A901" s="1154"/>
      <c r="B901" s="85" t="s">
        <v>21</v>
      </c>
      <c r="C901" s="64">
        <v>0</v>
      </c>
      <c r="D901" s="16"/>
      <c r="E901" s="4"/>
      <c r="F901" s="64">
        <v>1</v>
      </c>
      <c r="G901" s="65"/>
      <c r="H901" s="4"/>
      <c r="I901" s="64">
        <v>0</v>
      </c>
      <c r="J901" s="65"/>
      <c r="K901" s="4"/>
      <c r="L901" s="64">
        <v>3</v>
      </c>
      <c r="M901" s="65"/>
      <c r="N901" s="4"/>
      <c r="O901" s="64">
        <v>0</v>
      </c>
      <c r="P901" s="65"/>
      <c r="Q901" s="4"/>
      <c r="R901" s="648">
        <v>2</v>
      </c>
      <c r="S901" s="731"/>
      <c r="T901" s="678"/>
      <c r="U901" s="648">
        <v>4</v>
      </c>
      <c r="V901" s="649"/>
      <c r="W901" s="748">
        <v>0</v>
      </c>
      <c r="X901" s="508"/>
      <c r="Y901" s="648"/>
      <c r="Z901" s="615"/>
      <c r="AA901" s="649">
        <v>10</v>
      </c>
      <c r="AB901" s="610"/>
      <c r="AC901" s="610"/>
      <c r="AD901" s="610"/>
      <c r="AE901" s="610"/>
      <c r="AF901" s="610"/>
      <c r="AG901" s="610"/>
      <c r="AH901" s="610"/>
      <c r="AI901" s="610"/>
      <c r="AJ901" s="610"/>
      <c r="AK901" s="610"/>
      <c r="AL901" s="610"/>
      <c r="AM901" s="610"/>
      <c r="AN901" s="610"/>
      <c r="AO901" s="610"/>
      <c r="AP901" s="610"/>
      <c r="AQ901" s="610"/>
      <c r="AR901" s="610"/>
      <c r="AS901" s="610"/>
      <c r="AT901" s="610"/>
      <c r="AU901" s="610"/>
      <c r="AV901" s="610"/>
      <c r="AW901" s="610"/>
      <c r="AX901" s="610"/>
      <c r="AY901" s="610"/>
      <c r="AZ901" s="610"/>
      <c r="BA901" s="648">
        <f t="shared" si="533"/>
        <v>10</v>
      </c>
      <c r="BB901" s="615">
        <f t="shared" si="533"/>
        <v>0</v>
      </c>
      <c r="BC901" s="649">
        <f t="shared" ref="BC901:BC902" si="534">BA901+BB901</f>
        <v>10</v>
      </c>
    </row>
    <row r="902" spans="1:55" ht="16.5" thickBot="1">
      <c r="A902" s="1155"/>
      <c r="B902" s="86" t="s">
        <v>22</v>
      </c>
      <c r="C902" s="66">
        <v>0</v>
      </c>
      <c r="D902" s="67"/>
      <c r="E902" s="4"/>
      <c r="F902" s="66">
        <v>0</v>
      </c>
      <c r="G902" s="68"/>
      <c r="H902" s="4"/>
      <c r="I902" s="66">
        <v>0</v>
      </c>
      <c r="J902" s="68"/>
      <c r="K902" s="4"/>
      <c r="L902" s="66">
        <v>1</v>
      </c>
      <c r="M902" s="68"/>
      <c r="N902" s="4"/>
      <c r="O902" s="66">
        <v>0</v>
      </c>
      <c r="P902" s="68"/>
      <c r="Q902" s="4"/>
      <c r="R902" s="650">
        <v>0</v>
      </c>
      <c r="S902" s="732"/>
      <c r="T902" s="678"/>
      <c r="U902" s="650">
        <v>0</v>
      </c>
      <c r="V902" s="652"/>
      <c r="W902" s="749">
        <v>0</v>
      </c>
      <c r="X902" s="508"/>
      <c r="Y902" s="650"/>
      <c r="Z902" s="651"/>
      <c r="AA902" s="652">
        <v>1</v>
      </c>
      <c r="AB902" s="610"/>
      <c r="AC902" s="610"/>
      <c r="AD902" s="610"/>
      <c r="AE902" s="610"/>
      <c r="AF902" s="610"/>
      <c r="AG902" s="610"/>
      <c r="AH902" s="610"/>
      <c r="AI902" s="610"/>
      <c r="AJ902" s="610"/>
      <c r="AK902" s="610"/>
      <c r="AL902" s="610"/>
      <c r="AM902" s="610"/>
      <c r="AN902" s="610"/>
      <c r="AO902" s="610"/>
      <c r="AP902" s="610"/>
      <c r="AQ902" s="610"/>
      <c r="AR902" s="610"/>
      <c r="AS902" s="610"/>
      <c r="AT902" s="610"/>
      <c r="AU902" s="610"/>
      <c r="AV902" s="610"/>
      <c r="AW902" s="610"/>
      <c r="AX902" s="610"/>
      <c r="AY902" s="610"/>
      <c r="AZ902" s="610"/>
      <c r="BA902" s="650">
        <f t="shared" si="533"/>
        <v>1</v>
      </c>
      <c r="BB902" s="651">
        <f t="shared" si="533"/>
        <v>0</v>
      </c>
      <c r="BC902" s="652">
        <f t="shared" si="534"/>
        <v>1</v>
      </c>
    </row>
    <row r="903" spans="1:55">
      <c r="A903" s="20"/>
      <c r="B903" s="507"/>
      <c r="C903" s="507"/>
      <c r="D903" s="507"/>
      <c r="E903" s="4"/>
      <c r="F903" s="507"/>
      <c r="G903" s="507"/>
      <c r="H903" s="4"/>
      <c r="I903" s="507"/>
      <c r="J903" s="507"/>
      <c r="K903" s="4"/>
      <c r="L903" s="507"/>
      <c r="M903" s="507"/>
      <c r="N903" s="4"/>
      <c r="O903" s="507"/>
      <c r="P903" s="507"/>
      <c r="Q903" s="4"/>
      <c r="R903" s="507"/>
      <c r="S903" s="745"/>
      <c r="T903" s="707"/>
      <c r="U903" s="507"/>
      <c r="V903" s="507"/>
      <c r="W903" s="507"/>
      <c r="X903" s="508"/>
      <c r="Y903" s="507"/>
      <c r="Z903" s="507"/>
      <c r="AA903" s="507"/>
      <c r="AB903" s="610"/>
      <c r="AC903" s="610"/>
      <c r="AD903" s="610"/>
      <c r="AE903" s="610"/>
      <c r="AF903" s="610"/>
      <c r="AG903" s="610"/>
      <c r="AH903" s="610"/>
      <c r="AI903" s="610"/>
      <c r="AJ903" s="610"/>
      <c r="AK903" s="610"/>
      <c r="AL903" s="610"/>
      <c r="AM903" s="610"/>
      <c r="AN903" s="610"/>
      <c r="AO903" s="610"/>
      <c r="AP903" s="610"/>
      <c r="AQ903" s="610"/>
      <c r="AR903" s="610"/>
      <c r="AS903" s="610"/>
      <c r="AT903" s="610"/>
      <c r="AU903" s="610"/>
      <c r="AV903" s="610"/>
      <c r="AW903" s="610"/>
      <c r="AX903" s="610"/>
      <c r="AY903" s="610"/>
      <c r="AZ903" s="610"/>
      <c r="BA903" s="507"/>
      <c r="BB903" s="507"/>
      <c r="BC903" s="507"/>
    </row>
    <row r="904" spans="1:55" ht="16.5" thickBot="1">
      <c r="A904" s="20"/>
      <c r="B904" s="507"/>
      <c r="C904" s="507"/>
      <c r="D904" s="507"/>
      <c r="E904" s="4"/>
      <c r="F904" s="507"/>
      <c r="G904" s="507"/>
      <c r="H904" s="4"/>
      <c r="I904" s="507"/>
      <c r="J904" s="507"/>
      <c r="K904" s="4"/>
      <c r="L904" s="507"/>
      <c r="M904" s="507"/>
      <c r="N904" s="4"/>
      <c r="O904" s="507"/>
      <c r="P904" s="507"/>
      <c r="Q904" s="4"/>
      <c r="R904" s="507"/>
      <c r="S904" s="746"/>
      <c r="T904" s="707"/>
      <c r="U904" s="507"/>
      <c r="V904" s="507"/>
      <c r="W904" s="507"/>
      <c r="X904" s="508"/>
      <c r="Y904" s="507"/>
      <c r="Z904" s="507"/>
      <c r="AA904" s="507"/>
      <c r="AB904" s="610"/>
      <c r="AC904" s="610"/>
      <c r="AD904" s="610"/>
      <c r="AE904" s="610"/>
      <c r="AF904" s="610"/>
      <c r="AG904" s="610"/>
      <c r="AH904" s="610"/>
      <c r="AI904" s="610"/>
      <c r="AJ904" s="610"/>
      <c r="AK904" s="610"/>
      <c r="AL904" s="610"/>
      <c r="AM904" s="610"/>
      <c r="AN904" s="610"/>
      <c r="AO904" s="610"/>
      <c r="AP904" s="610"/>
      <c r="AQ904" s="610"/>
      <c r="AR904" s="610"/>
      <c r="AS904" s="610"/>
      <c r="AT904" s="610"/>
      <c r="AU904" s="610"/>
      <c r="AV904" s="610"/>
      <c r="AW904" s="610"/>
      <c r="AX904" s="610"/>
      <c r="AY904" s="610"/>
      <c r="AZ904" s="610"/>
      <c r="BA904" s="507"/>
      <c r="BB904" s="507"/>
      <c r="BC904" s="507"/>
    </row>
    <row r="905" spans="1:55">
      <c r="A905" s="87"/>
      <c r="B905" s="84" t="s">
        <v>19</v>
      </c>
      <c r="C905" s="73">
        <v>0</v>
      </c>
      <c r="D905" s="74"/>
      <c r="E905" s="25"/>
      <c r="F905" s="73">
        <v>2</v>
      </c>
      <c r="G905" s="75"/>
      <c r="H905" s="25"/>
      <c r="I905" s="73">
        <v>13</v>
      </c>
      <c r="J905" s="75"/>
      <c r="K905" s="25"/>
      <c r="L905" s="73">
        <v>5</v>
      </c>
      <c r="M905" s="75"/>
      <c r="N905" s="25"/>
      <c r="O905" s="73">
        <v>4</v>
      </c>
      <c r="P905" s="75"/>
      <c r="Q905" s="25"/>
      <c r="R905" s="645">
        <v>5</v>
      </c>
      <c r="S905" s="647"/>
      <c r="T905" s="619"/>
      <c r="U905" s="645">
        <v>18</v>
      </c>
      <c r="V905" s="647"/>
      <c r="W905" s="518">
        <v>0</v>
      </c>
      <c r="X905" s="508"/>
      <c r="Y905" s="645"/>
      <c r="Z905" s="646"/>
      <c r="AA905" s="647">
        <f>AA896+AA900</f>
        <v>47</v>
      </c>
      <c r="AB905" s="610"/>
      <c r="AC905" s="610"/>
      <c r="AD905" s="610"/>
      <c r="AE905" s="610"/>
      <c r="AF905" s="610"/>
      <c r="AG905" s="610"/>
      <c r="AH905" s="610"/>
      <c r="AI905" s="610"/>
      <c r="AJ905" s="610"/>
      <c r="AK905" s="610"/>
      <c r="AL905" s="610"/>
      <c r="AM905" s="610"/>
      <c r="AN905" s="610"/>
      <c r="AO905" s="610"/>
      <c r="AP905" s="610"/>
      <c r="AQ905" s="610"/>
      <c r="AR905" s="610"/>
      <c r="AS905" s="610"/>
      <c r="AT905" s="610"/>
      <c r="AU905" s="610"/>
      <c r="AV905" s="610"/>
      <c r="AW905" s="610"/>
      <c r="AX905" s="610"/>
      <c r="AY905" s="610"/>
      <c r="AZ905" s="610"/>
      <c r="BA905" s="645">
        <f t="shared" ref="BA905:BB907" si="535">C905+F905+I905+L905+O905+R905+U905</f>
        <v>47</v>
      </c>
      <c r="BB905" s="646">
        <f t="shared" si="535"/>
        <v>0</v>
      </c>
      <c r="BC905" s="647">
        <f>BA905+BB905</f>
        <v>47</v>
      </c>
    </row>
    <row r="906" spans="1:55">
      <c r="A906" s="275" t="s">
        <v>9</v>
      </c>
      <c r="B906" s="85" t="s">
        <v>21</v>
      </c>
      <c r="C906" s="76">
        <v>0</v>
      </c>
      <c r="D906" s="17"/>
      <c r="E906" s="25"/>
      <c r="F906" s="76">
        <v>1</v>
      </c>
      <c r="G906" s="77"/>
      <c r="H906" s="25"/>
      <c r="I906" s="76">
        <v>9</v>
      </c>
      <c r="J906" s="77"/>
      <c r="K906" s="25"/>
      <c r="L906" s="76">
        <v>4</v>
      </c>
      <c r="M906" s="77"/>
      <c r="N906" s="25"/>
      <c r="O906" s="76">
        <v>1</v>
      </c>
      <c r="P906" s="77"/>
      <c r="Q906" s="25"/>
      <c r="R906" s="648">
        <v>5</v>
      </c>
      <c r="S906" s="649"/>
      <c r="T906" s="619"/>
      <c r="U906" s="648">
        <v>13</v>
      </c>
      <c r="V906" s="649"/>
      <c r="W906" s="748">
        <v>0</v>
      </c>
      <c r="X906" s="508"/>
      <c r="Y906" s="648"/>
      <c r="Z906" s="615"/>
      <c r="AA906" s="649">
        <f>AA897+AA901</f>
        <v>33</v>
      </c>
      <c r="AB906" s="610"/>
      <c r="AC906" s="610"/>
      <c r="AD906" s="610"/>
      <c r="AE906" s="610"/>
      <c r="AF906" s="610"/>
      <c r="AG906" s="610"/>
      <c r="AH906" s="610"/>
      <c r="AI906" s="610"/>
      <c r="AJ906" s="610"/>
      <c r="AK906" s="610"/>
      <c r="AL906" s="610"/>
      <c r="AM906" s="610"/>
      <c r="AN906" s="610"/>
      <c r="AO906" s="610"/>
      <c r="AP906" s="610"/>
      <c r="AQ906" s="610"/>
      <c r="AR906" s="610"/>
      <c r="AS906" s="610"/>
      <c r="AT906" s="610"/>
      <c r="AU906" s="610"/>
      <c r="AV906" s="610"/>
      <c r="AW906" s="610"/>
      <c r="AX906" s="610"/>
      <c r="AY906" s="610"/>
      <c r="AZ906" s="610"/>
      <c r="BA906" s="648">
        <f t="shared" si="535"/>
        <v>33</v>
      </c>
      <c r="BB906" s="615">
        <f t="shared" si="535"/>
        <v>0</v>
      </c>
      <c r="BC906" s="649">
        <f t="shared" ref="BC906:BC907" si="536">BA906+BB906</f>
        <v>33</v>
      </c>
    </row>
    <row r="907" spans="1:55" ht="16.5" thickBot="1">
      <c r="A907" s="602"/>
      <c r="B907" s="86" t="s">
        <v>22</v>
      </c>
      <c r="C907" s="78">
        <v>0</v>
      </c>
      <c r="D907" s="79"/>
      <c r="E907" s="25"/>
      <c r="F907" s="78">
        <v>0</v>
      </c>
      <c r="G907" s="80"/>
      <c r="H907" s="25"/>
      <c r="I907" s="78">
        <v>0</v>
      </c>
      <c r="J907" s="80"/>
      <c r="K907" s="25"/>
      <c r="L907" s="78">
        <v>1</v>
      </c>
      <c r="M907" s="80"/>
      <c r="N907" s="25"/>
      <c r="O907" s="78">
        <v>0</v>
      </c>
      <c r="P907" s="80"/>
      <c r="Q907" s="25"/>
      <c r="R907" s="650">
        <v>0</v>
      </c>
      <c r="S907" s="652"/>
      <c r="T907" s="619"/>
      <c r="U907" s="650">
        <v>0</v>
      </c>
      <c r="V907" s="652"/>
      <c r="W907" s="749">
        <v>0</v>
      </c>
      <c r="X907" s="508"/>
      <c r="Y907" s="650"/>
      <c r="Z907" s="651"/>
      <c r="AA907" s="652">
        <v>1</v>
      </c>
      <c r="AB907" s="610"/>
      <c r="AC907" s="610"/>
      <c r="AD907" s="610"/>
      <c r="AE907" s="610"/>
      <c r="AF907" s="610"/>
      <c r="AG907" s="610"/>
      <c r="AH907" s="610"/>
      <c r="AI907" s="610"/>
      <c r="AJ907" s="610"/>
      <c r="AK907" s="610"/>
      <c r="AL907" s="610"/>
      <c r="AM907" s="610"/>
      <c r="AN907" s="610"/>
      <c r="AO907" s="610"/>
      <c r="AP907" s="610"/>
      <c r="AQ907" s="610"/>
      <c r="AR907" s="610"/>
      <c r="AS907" s="610"/>
      <c r="AT907" s="610"/>
      <c r="AU907" s="610"/>
      <c r="AV907" s="610"/>
      <c r="AW907" s="610"/>
      <c r="AX907" s="610"/>
      <c r="AY907" s="610"/>
      <c r="AZ907" s="610"/>
      <c r="BA907" s="650">
        <f t="shared" si="535"/>
        <v>1</v>
      </c>
      <c r="BB907" s="651">
        <f t="shared" si="535"/>
        <v>0</v>
      </c>
      <c r="BC907" s="652">
        <f t="shared" si="536"/>
        <v>1</v>
      </c>
    </row>
    <row r="908" spans="1:55">
      <c r="A908" s="633" t="s">
        <v>40</v>
      </c>
      <c r="B908" s="24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507"/>
      <c r="S908" s="507"/>
      <c r="T908" s="707"/>
      <c r="U908" s="508"/>
      <c r="V908" s="508"/>
      <c r="W908" s="508"/>
      <c r="X908" s="508"/>
      <c r="Y908" s="508"/>
      <c r="Z908" s="508"/>
      <c r="AA908" s="508"/>
      <c r="AB908" s="610"/>
      <c r="AC908" s="610"/>
      <c r="AD908" s="610"/>
      <c r="AE908" s="610"/>
      <c r="AF908" s="610"/>
      <c r="AG908" s="610"/>
      <c r="AH908" s="610"/>
      <c r="AI908" s="610"/>
      <c r="AJ908" s="610"/>
      <c r="AK908" s="610"/>
      <c r="AL908" s="610"/>
      <c r="AM908" s="610"/>
      <c r="AN908" s="610"/>
      <c r="AO908" s="610"/>
      <c r="AP908" s="610"/>
      <c r="AQ908" s="610"/>
      <c r="AR908" s="610"/>
      <c r="AS908" s="610"/>
      <c r="AT908" s="610"/>
      <c r="AU908" s="610"/>
      <c r="AV908" s="610"/>
      <c r="AW908" s="610"/>
      <c r="AX908" s="610"/>
      <c r="AY908" s="610"/>
      <c r="AZ908" s="610"/>
      <c r="BA908" s="610"/>
      <c r="BB908" s="610"/>
    </row>
    <row r="909" spans="1:55" ht="16.5" thickBot="1">
      <c r="A909" s="633"/>
      <c r="B909" s="24"/>
      <c r="C909" s="25"/>
      <c r="D909" s="25"/>
      <c r="E909" s="619"/>
      <c r="F909" s="25"/>
      <c r="G909" s="25"/>
      <c r="H909" s="619"/>
      <c r="I909" s="25"/>
      <c r="J909" s="619"/>
      <c r="K909" s="619"/>
      <c r="L909" s="25"/>
      <c r="M909" s="25"/>
      <c r="N909" s="619"/>
      <c r="O909" s="25"/>
      <c r="P909" s="619"/>
      <c r="Q909" s="619"/>
      <c r="R909" s="507"/>
      <c r="S909" s="507"/>
      <c r="T909" s="707"/>
      <c r="U909" s="508"/>
      <c r="V909" s="508"/>
      <c r="W909" s="508"/>
      <c r="X909" s="508"/>
      <c r="Y909" s="508"/>
      <c r="Z909" s="508"/>
      <c r="AA909" s="508"/>
      <c r="AB909" s="610"/>
      <c r="AC909" s="610"/>
      <c r="AD909" s="610"/>
      <c r="AE909" s="610"/>
      <c r="AF909" s="610"/>
      <c r="AG909" s="610"/>
      <c r="AH909" s="610"/>
      <c r="AI909" s="610"/>
      <c r="AJ909" s="610"/>
      <c r="AK909" s="610"/>
      <c r="AL909" s="610"/>
      <c r="AM909" s="610"/>
      <c r="AN909" s="610"/>
      <c r="AO909" s="610"/>
      <c r="AP909" s="610"/>
      <c r="AQ909" s="610"/>
      <c r="AR909" s="610"/>
      <c r="AS909" s="610"/>
      <c r="AT909" s="610"/>
      <c r="AU909" s="610"/>
      <c r="AV909" s="610"/>
      <c r="AW909" s="610"/>
      <c r="AX909" s="610"/>
      <c r="AY909" s="610"/>
      <c r="AZ909" s="610"/>
      <c r="BA909" s="610"/>
      <c r="BB909" s="610"/>
    </row>
    <row r="910" spans="1:55" ht="16.5" thickBot="1">
      <c r="A910" s="273"/>
      <c r="B910" s="756" t="s">
        <v>19</v>
      </c>
      <c r="C910" s="645">
        <f t="shared" ref="C910:AH910" si="537">C801+C836+C874+C905</f>
        <v>3</v>
      </c>
      <c r="D910" s="647">
        <f t="shared" si="537"/>
        <v>0</v>
      </c>
      <c r="E910" s="619">
        <f t="shared" si="537"/>
        <v>0</v>
      </c>
      <c r="F910" s="645">
        <f t="shared" si="537"/>
        <v>9</v>
      </c>
      <c r="G910" s="647">
        <f t="shared" si="537"/>
        <v>0</v>
      </c>
      <c r="H910" s="619">
        <f t="shared" si="537"/>
        <v>0</v>
      </c>
      <c r="I910" s="645">
        <f t="shared" si="537"/>
        <v>39</v>
      </c>
      <c r="J910" s="647">
        <f t="shared" si="537"/>
        <v>0</v>
      </c>
      <c r="K910" s="619">
        <f t="shared" si="537"/>
        <v>0</v>
      </c>
      <c r="L910" s="645">
        <f t="shared" si="537"/>
        <v>31</v>
      </c>
      <c r="M910" s="647">
        <f t="shared" si="537"/>
        <v>0</v>
      </c>
      <c r="N910" s="619">
        <f t="shared" si="537"/>
        <v>0</v>
      </c>
      <c r="O910" s="645">
        <f t="shared" si="537"/>
        <v>12</v>
      </c>
      <c r="P910" s="647">
        <f t="shared" si="537"/>
        <v>0</v>
      </c>
      <c r="Q910" s="619">
        <f t="shared" si="537"/>
        <v>0</v>
      </c>
      <c r="R910" s="645">
        <f t="shared" si="537"/>
        <v>12</v>
      </c>
      <c r="S910" s="647">
        <f t="shared" si="537"/>
        <v>0</v>
      </c>
      <c r="T910" s="619">
        <f t="shared" si="537"/>
        <v>0</v>
      </c>
      <c r="U910" s="645">
        <f t="shared" si="537"/>
        <v>82</v>
      </c>
      <c r="V910" s="647">
        <f t="shared" si="537"/>
        <v>0</v>
      </c>
      <c r="W910" s="520">
        <f t="shared" si="537"/>
        <v>0</v>
      </c>
      <c r="X910" s="645">
        <f t="shared" si="537"/>
        <v>0</v>
      </c>
      <c r="Y910" s="645">
        <f t="shared" si="537"/>
        <v>0</v>
      </c>
      <c r="Z910" s="645">
        <f t="shared" si="537"/>
        <v>0</v>
      </c>
      <c r="AA910" s="645">
        <f t="shared" si="537"/>
        <v>188</v>
      </c>
      <c r="AB910" s="645">
        <f t="shared" si="537"/>
        <v>0</v>
      </c>
      <c r="AC910" s="645">
        <f t="shared" si="537"/>
        <v>0</v>
      </c>
      <c r="AD910" s="645">
        <f t="shared" si="537"/>
        <v>0</v>
      </c>
      <c r="AE910" s="645">
        <f t="shared" si="537"/>
        <v>0</v>
      </c>
      <c r="AF910" s="645">
        <f t="shared" si="537"/>
        <v>0</v>
      </c>
      <c r="AG910" s="645">
        <f t="shared" si="537"/>
        <v>0</v>
      </c>
      <c r="AH910" s="645">
        <f t="shared" si="537"/>
        <v>0</v>
      </c>
      <c r="AI910" s="645">
        <f t="shared" ref="AI910:AY910" si="538">AI801+AI836+AI874+AI905</f>
        <v>0</v>
      </c>
      <c r="AJ910" s="645">
        <f t="shared" si="538"/>
        <v>0</v>
      </c>
      <c r="AK910" s="645">
        <f t="shared" si="538"/>
        <v>0</v>
      </c>
      <c r="AL910" s="645">
        <f t="shared" si="538"/>
        <v>0</v>
      </c>
      <c r="AM910" s="645">
        <f t="shared" si="538"/>
        <v>0</v>
      </c>
      <c r="AN910" s="645">
        <f t="shared" si="538"/>
        <v>0</v>
      </c>
      <c r="AO910" s="645">
        <f t="shared" si="538"/>
        <v>0</v>
      </c>
      <c r="AP910" s="645">
        <f t="shared" si="538"/>
        <v>0</v>
      </c>
      <c r="AQ910" s="645">
        <f t="shared" si="538"/>
        <v>0</v>
      </c>
      <c r="AR910" s="645">
        <f t="shared" si="538"/>
        <v>0</v>
      </c>
      <c r="AS910" s="645">
        <f t="shared" si="538"/>
        <v>0</v>
      </c>
      <c r="AT910" s="645">
        <f t="shared" si="538"/>
        <v>0</v>
      </c>
      <c r="AU910" s="645">
        <f t="shared" si="538"/>
        <v>0</v>
      </c>
      <c r="AV910" s="645">
        <f t="shared" si="538"/>
        <v>0</v>
      </c>
      <c r="AW910" s="645">
        <f t="shared" si="538"/>
        <v>0</v>
      </c>
      <c r="AX910" s="645">
        <f t="shared" si="538"/>
        <v>0</v>
      </c>
      <c r="AY910" s="645">
        <f t="shared" si="538"/>
        <v>0</v>
      </c>
      <c r="AZ910" s="610"/>
      <c r="BA910" s="645">
        <f t="shared" ref="BA910:BB912" si="539">C910+F910+I910+L910+O910+R910+U910</f>
        <v>188</v>
      </c>
      <c r="BB910" s="646">
        <f t="shared" si="539"/>
        <v>0</v>
      </c>
      <c r="BC910" s="647">
        <f>BA910+BB910</f>
        <v>188</v>
      </c>
    </row>
    <row r="911" spans="1:55" ht="16.5" thickBot="1">
      <c r="A911" s="275" t="s">
        <v>1040</v>
      </c>
      <c r="B911" s="681" t="s">
        <v>21</v>
      </c>
      <c r="C911" s="648">
        <f t="shared" ref="C911:AH911" si="540">C802+C837+C875+C906</f>
        <v>3</v>
      </c>
      <c r="D911" s="649">
        <f t="shared" si="540"/>
        <v>0</v>
      </c>
      <c r="E911" s="619">
        <f t="shared" si="540"/>
        <v>0</v>
      </c>
      <c r="F911" s="648">
        <f t="shared" si="540"/>
        <v>3</v>
      </c>
      <c r="G911" s="649">
        <f t="shared" si="540"/>
        <v>0</v>
      </c>
      <c r="H911" s="619">
        <f t="shared" si="540"/>
        <v>0</v>
      </c>
      <c r="I911" s="648">
        <f t="shared" si="540"/>
        <v>30</v>
      </c>
      <c r="J911" s="649">
        <f t="shared" si="540"/>
        <v>0</v>
      </c>
      <c r="K911" s="619">
        <f t="shared" si="540"/>
        <v>0</v>
      </c>
      <c r="L911" s="648">
        <f t="shared" si="540"/>
        <v>20</v>
      </c>
      <c r="M911" s="649">
        <f t="shared" si="540"/>
        <v>0</v>
      </c>
      <c r="N911" s="619">
        <f t="shared" si="540"/>
        <v>0</v>
      </c>
      <c r="O911" s="648">
        <f t="shared" si="540"/>
        <v>6</v>
      </c>
      <c r="P911" s="649">
        <f t="shared" si="540"/>
        <v>0</v>
      </c>
      <c r="Q911" s="619">
        <f t="shared" si="540"/>
        <v>0</v>
      </c>
      <c r="R911" s="648">
        <f t="shared" si="540"/>
        <v>11</v>
      </c>
      <c r="S911" s="649">
        <f t="shared" si="540"/>
        <v>0</v>
      </c>
      <c r="T911" s="619">
        <f t="shared" si="540"/>
        <v>0</v>
      </c>
      <c r="U911" s="648">
        <f t="shared" si="540"/>
        <v>59</v>
      </c>
      <c r="V911" s="649">
        <f t="shared" si="540"/>
        <v>0</v>
      </c>
      <c r="W911" s="520">
        <f t="shared" si="540"/>
        <v>0</v>
      </c>
      <c r="X911" s="645">
        <f t="shared" si="540"/>
        <v>0</v>
      </c>
      <c r="Y911" s="645">
        <f t="shared" si="540"/>
        <v>0</v>
      </c>
      <c r="Z911" s="645">
        <f t="shared" si="540"/>
        <v>0</v>
      </c>
      <c r="AA911" s="645">
        <f t="shared" si="540"/>
        <v>132</v>
      </c>
      <c r="AB911" s="645">
        <f t="shared" si="540"/>
        <v>0</v>
      </c>
      <c r="AC911" s="645">
        <f t="shared" si="540"/>
        <v>0</v>
      </c>
      <c r="AD911" s="645">
        <f t="shared" si="540"/>
        <v>0</v>
      </c>
      <c r="AE911" s="645">
        <f t="shared" si="540"/>
        <v>0</v>
      </c>
      <c r="AF911" s="645">
        <f t="shared" si="540"/>
        <v>0</v>
      </c>
      <c r="AG911" s="645">
        <f t="shared" si="540"/>
        <v>0</v>
      </c>
      <c r="AH911" s="645">
        <f t="shared" si="540"/>
        <v>0</v>
      </c>
      <c r="AI911" s="645">
        <f t="shared" ref="AI911:AY911" si="541">AI802+AI837+AI875+AI906</f>
        <v>0</v>
      </c>
      <c r="AJ911" s="645">
        <f t="shared" si="541"/>
        <v>0</v>
      </c>
      <c r="AK911" s="645">
        <f t="shared" si="541"/>
        <v>0</v>
      </c>
      <c r="AL911" s="645">
        <f t="shared" si="541"/>
        <v>0</v>
      </c>
      <c r="AM911" s="645">
        <f t="shared" si="541"/>
        <v>0</v>
      </c>
      <c r="AN911" s="645">
        <f t="shared" si="541"/>
        <v>0</v>
      </c>
      <c r="AO911" s="645">
        <f t="shared" si="541"/>
        <v>0</v>
      </c>
      <c r="AP911" s="645">
        <f t="shared" si="541"/>
        <v>0</v>
      </c>
      <c r="AQ911" s="645">
        <f t="shared" si="541"/>
        <v>0</v>
      </c>
      <c r="AR911" s="645">
        <f t="shared" si="541"/>
        <v>0</v>
      </c>
      <c r="AS911" s="645">
        <f t="shared" si="541"/>
        <v>0</v>
      </c>
      <c r="AT911" s="645">
        <f t="shared" si="541"/>
        <v>0</v>
      </c>
      <c r="AU911" s="645">
        <f t="shared" si="541"/>
        <v>0</v>
      </c>
      <c r="AV911" s="645">
        <f t="shared" si="541"/>
        <v>0</v>
      </c>
      <c r="AW911" s="645">
        <f t="shared" si="541"/>
        <v>0</v>
      </c>
      <c r="AX911" s="645">
        <f t="shared" si="541"/>
        <v>0</v>
      </c>
      <c r="AY911" s="645">
        <f t="shared" si="541"/>
        <v>0</v>
      </c>
      <c r="AZ911" s="610"/>
      <c r="BA911" s="648">
        <f t="shared" si="539"/>
        <v>132</v>
      </c>
      <c r="BB911" s="615">
        <f t="shared" si="539"/>
        <v>0</v>
      </c>
      <c r="BC911" s="649">
        <f t="shared" ref="BC911:BC912" si="542">BA911+BB911</f>
        <v>132</v>
      </c>
    </row>
    <row r="912" spans="1:55" ht="16.5" thickBot="1">
      <c r="A912" s="83"/>
      <c r="B912" s="682" t="s">
        <v>22</v>
      </c>
      <c r="C912" s="650">
        <f t="shared" ref="C912:AH912" si="543">C803+C838+C876+C907</f>
        <v>0</v>
      </c>
      <c r="D912" s="652">
        <f t="shared" si="543"/>
        <v>0</v>
      </c>
      <c r="E912" s="619">
        <f t="shared" si="543"/>
        <v>0</v>
      </c>
      <c r="F912" s="650">
        <f t="shared" si="543"/>
        <v>0</v>
      </c>
      <c r="G912" s="652">
        <f t="shared" si="543"/>
        <v>0</v>
      </c>
      <c r="H912" s="619">
        <f t="shared" si="543"/>
        <v>0</v>
      </c>
      <c r="I912" s="650">
        <f t="shared" si="543"/>
        <v>0</v>
      </c>
      <c r="J912" s="652">
        <f t="shared" si="543"/>
        <v>0</v>
      </c>
      <c r="K912" s="619">
        <f t="shared" si="543"/>
        <v>0</v>
      </c>
      <c r="L912" s="650">
        <f t="shared" si="543"/>
        <v>1</v>
      </c>
      <c r="M912" s="652">
        <f t="shared" si="543"/>
        <v>0</v>
      </c>
      <c r="N912" s="619">
        <f t="shared" si="543"/>
        <v>0</v>
      </c>
      <c r="O912" s="650">
        <f t="shared" si="543"/>
        <v>0</v>
      </c>
      <c r="P912" s="652">
        <f t="shared" si="543"/>
        <v>0</v>
      </c>
      <c r="Q912" s="619">
        <f t="shared" si="543"/>
        <v>0</v>
      </c>
      <c r="R912" s="650">
        <f t="shared" si="543"/>
        <v>0</v>
      </c>
      <c r="S912" s="652">
        <f t="shared" si="543"/>
        <v>0</v>
      </c>
      <c r="T912" s="619">
        <f t="shared" si="543"/>
        <v>0</v>
      </c>
      <c r="U912" s="650">
        <f t="shared" si="543"/>
        <v>0</v>
      </c>
      <c r="V912" s="652">
        <f t="shared" si="543"/>
        <v>0</v>
      </c>
      <c r="W912" s="520">
        <f t="shared" si="543"/>
        <v>0</v>
      </c>
      <c r="X912" s="645">
        <f t="shared" si="543"/>
        <v>0</v>
      </c>
      <c r="Y912" s="645">
        <f t="shared" si="543"/>
        <v>0</v>
      </c>
      <c r="Z912" s="645">
        <f t="shared" si="543"/>
        <v>0</v>
      </c>
      <c r="AA912" s="645">
        <f t="shared" si="543"/>
        <v>1</v>
      </c>
      <c r="AB912" s="645">
        <f t="shared" si="543"/>
        <v>0</v>
      </c>
      <c r="AC912" s="645">
        <f t="shared" si="543"/>
        <v>0</v>
      </c>
      <c r="AD912" s="645">
        <f t="shared" si="543"/>
        <v>0</v>
      </c>
      <c r="AE912" s="645">
        <f t="shared" si="543"/>
        <v>0</v>
      </c>
      <c r="AF912" s="645">
        <f t="shared" si="543"/>
        <v>0</v>
      </c>
      <c r="AG912" s="645">
        <f t="shared" si="543"/>
        <v>0</v>
      </c>
      <c r="AH912" s="645">
        <f t="shared" si="543"/>
        <v>0</v>
      </c>
      <c r="AI912" s="645">
        <f t="shared" ref="AI912:AY912" si="544">AI803+AI838+AI876+AI907</f>
        <v>0</v>
      </c>
      <c r="AJ912" s="645">
        <f t="shared" si="544"/>
        <v>0</v>
      </c>
      <c r="AK912" s="645">
        <f t="shared" si="544"/>
        <v>0</v>
      </c>
      <c r="AL912" s="645">
        <f t="shared" si="544"/>
        <v>0</v>
      </c>
      <c r="AM912" s="645">
        <f t="shared" si="544"/>
        <v>0</v>
      </c>
      <c r="AN912" s="645">
        <f t="shared" si="544"/>
        <v>0</v>
      </c>
      <c r="AO912" s="645">
        <f t="shared" si="544"/>
        <v>0</v>
      </c>
      <c r="AP912" s="645">
        <f t="shared" si="544"/>
        <v>0</v>
      </c>
      <c r="AQ912" s="645">
        <f t="shared" si="544"/>
        <v>0</v>
      </c>
      <c r="AR912" s="645">
        <f t="shared" si="544"/>
        <v>0</v>
      </c>
      <c r="AS912" s="645">
        <f t="shared" si="544"/>
        <v>0</v>
      </c>
      <c r="AT912" s="645">
        <f t="shared" si="544"/>
        <v>0</v>
      </c>
      <c r="AU912" s="645">
        <f t="shared" si="544"/>
        <v>0</v>
      </c>
      <c r="AV912" s="645">
        <f t="shared" si="544"/>
        <v>0</v>
      </c>
      <c r="AW912" s="645">
        <f t="shared" si="544"/>
        <v>0</v>
      </c>
      <c r="AX912" s="645">
        <f t="shared" si="544"/>
        <v>0</v>
      </c>
      <c r="AY912" s="645">
        <f t="shared" si="544"/>
        <v>0</v>
      </c>
      <c r="AZ912" s="610"/>
      <c r="BA912" s="650">
        <f t="shared" si="539"/>
        <v>1</v>
      </c>
      <c r="BB912" s="651">
        <f t="shared" si="539"/>
        <v>0</v>
      </c>
      <c r="BC912" s="652">
        <f t="shared" si="542"/>
        <v>1</v>
      </c>
    </row>
    <row r="913" spans="1:64">
      <c r="A913" s="89" t="s">
        <v>40</v>
      </c>
      <c r="B913" s="24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507"/>
      <c r="S913" s="507"/>
      <c r="T913" s="507"/>
      <c r="V913" s="508"/>
      <c r="W913" s="508"/>
      <c r="X913" s="508"/>
      <c r="Y913" s="508"/>
      <c r="Z913" s="508"/>
      <c r="AA913" s="508"/>
      <c r="AB913" s="508"/>
    </row>
    <row r="914" spans="1:64">
      <c r="A914" s="89"/>
      <c r="B914" s="24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507"/>
      <c r="S914" s="507"/>
      <c r="T914" s="507"/>
      <c r="V914" s="508"/>
      <c r="W914" s="508"/>
      <c r="X914" s="508"/>
      <c r="Y914" s="508"/>
      <c r="Z914" s="508"/>
      <c r="AA914" s="508"/>
      <c r="AB914" s="508"/>
    </row>
    <row r="915" spans="1:64">
      <c r="A915" s="23"/>
      <c r="B915" s="24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V915" s="508"/>
      <c r="W915" s="508"/>
      <c r="X915" s="508"/>
      <c r="Y915" s="508"/>
      <c r="Z915" s="508"/>
      <c r="AA915" s="508"/>
      <c r="AB915" s="508"/>
    </row>
    <row r="916" spans="1:64">
      <c r="A916" s="89" t="s">
        <v>54</v>
      </c>
      <c r="B916" s="24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V916" s="508"/>
      <c r="W916" s="508"/>
      <c r="X916" s="508"/>
      <c r="Y916" s="508"/>
      <c r="Z916" s="508"/>
      <c r="AA916" s="508"/>
      <c r="AB916" s="508"/>
    </row>
    <row r="917" spans="1:64">
      <c r="A917" s="89" t="s">
        <v>363</v>
      </c>
      <c r="B917" s="24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V917" s="508"/>
      <c r="W917" s="508"/>
      <c r="X917" s="508"/>
      <c r="Y917" s="508"/>
      <c r="Z917" s="508"/>
      <c r="AA917" s="508"/>
      <c r="AB917" s="508"/>
    </row>
    <row r="921" spans="1:64" ht="18.75">
      <c r="A921" s="1130" t="s">
        <v>26</v>
      </c>
      <c r="B921" s="1130"/>
      <c r="C921" s="1130"/>
      <c r="D921" s="1130"/>
      <c r="E921" s="1130"/>
      <c r="F921" s="1130"/>
      <c r="G921" s="1130"/>
      <c r="H921" s="1130"/>
      <c r="I921" s="1130"/>
      <c r="J921" s="1130"/>
      <c r="K921" s="1130"/>
      <c r="L921" s="1130"/>
      <c r="M921" s="1130"/>
      <c r="N921" s="1130"/>
      <c r="O921" s="1130"/>
      <c r="P921" s="1130"/>
      <c r="Q921" s="1130"/>
      <c r="R921" s="1130"/>
      <c r="S921" s="1130"/>
      <c r="T921" s="1130"/>
      <c r="U921" s="1130"/>
      <c r="V921" s="1130"/>
      <c r="W921" s="1130"/>
      <c r="X921" s="1130"/>
      <c r="Y921" s="1130"/>
      <c r="Z921" s="1130"/>
      <c r="AA921" s="1130"/>
      <c r="AB921" s="1130"/>
      <c r="AC921" s="1130"/>
      <c r="AD921" s="1130"/>
      <c r="AE921" s="1130"/>
      <c r="AF921" s="1130"/>
      <c r="AG921" s="1130"/>
      <c r="AH921" s="1130"/>
      <c r="AI921" s="1130"/>
      <c r="AJ921" s="1130"/>
      <c r="AK921" s="1130"/>
      <c r="AL921" s="1130"/>
      <c r="AM921" s="1130"/>
      <c r="AN921" s="1130"/>
    </row>
    <row r="922" spans="1:64" ht="16.5" thickBot="1">
      <c r="A922" s="1112" t="s">
        <v>27</v>
      </c>
      <c r="B922" s="1112"/>
      <c r="C922" s="1112"/>
      <c r="D922" s="1112"/>
      <c r="E922" s="1112"/>
      <c r="F922" s="1112"/>
      <c r="G922" s="1112"/>
      <c r="H922" s="1112"/>
      <c r="I922" s="1112"/>
      <c r="J922" s="1112"/>
      <c r="K922" s="1112"/>
      <c r="L922" s="1112"/>
      <c r="M922" s="1112"/>
      <c r="N922" s="1112"/>
      <c r="O922" s="1112"/>
      <c r="P922" s="1112"/>
      <c r="Q922" s="1112"/>
      <c r="R922" s="1112"/>
      <c r="S922" s="1112"/>
      <c r="T922" s="1112"/>
      <c r="U922" s="1112"/>
      <c r="V922" s="1112"/>
      <c r="W922" s="1112"/>
      <c r="X922" s="1112"/>
      <c r="Y922" s="1112"/>
      <c r="Z922" s="1112"/>
      <c r="AA922" s="1112"/>
      <c r="AB922" s="1112"/>
      <c r="AC922" s="1112"/>
      <c r="AD922" s="1112"/>
      <c r="AE922" s="1112"/>
      <c r="AF922" s="1112"/>
      <c r="AG922" s="1112"/>
      <c r="AH922" s="1112"/>
      <c r="AI922" s="1112"/>
      <c r="AJ922" s="1112"/>
      <c r="AK922" s="1112"/>
      <c r="AL922" s="1112"/>
      <c r="AM922" s="1112"/>
      <c r="AN922" s="1112"/>
    </row>
    <row r="923" spans="1:64" ht="24" thickBot="1">
      <c r="A923" s="1142" t="s">
        <v>53</v>
      </c>
      <c r="B923" s="1143"/>
      <c r="C923" s="1143"/>
      <c r="D923" s="1143"/>
      <c r="E923" s="1143"/>
      <c r="F923" s="1143"/>
      <c r="G923" s="1143"/>
      <c r="H923" s="1143"/>
      <c r="I923" s="1143"/>
      <c r="J923" s="1143"/>
      <c r="K923" s="1143"/>
      <c r="L923" s="1143"/>
      <c r="M923" s="1143"/>
      <c r="N923" s="1143"/>
      <c r="O923" s="1143"/>
      <c r="P923" s="1143"/>
      <c r="Q923" s="1143"/>
      <c r="R923" s="1143"/>
      <c r="S923" s="1143"/>
      <c r="T923" s="1143"/>
      <c r="U923" s="1143"/>
      <c r="V923" s="1143"/>
      <c r="W923" s="1143"/>
      <c r="X923" s="1143"/>
      <c r="Y923" s="1143"/>
      <c r="Z923" s="1143"/>
      <c r="AA923" s="1143"/>
      <c r="AB923" s="1143"/>
      <c r="AC923" s="1143"/>
      <c r="AD923" s="1143"/>
      <c r="AE923" s="1143"/>
      <c r="AF923" s="1143"/>
      <c r="AG923" s="1143"/>
      <c r="AH923" s="1143"/>
      <c r="AI923" s="1143"/>
      <c r="AJ923" s="1143"/>
      <c r="AK923" s="1143"/>
      <c r="AL923" s="1143"/>
      <c r="AM923" s="1143"/>
      <c r="AN923" s="1144"/>
      <c r="AO923" s="710"/>
      <c r="AP923" s="710"/>
      <c r="AQ923" s="710"/>
      <c r="AR923" s="710"/>
      <c r="AS923" s="710"/>
      <c r="AT923" s="710"/>
      <c r="AU923" s="710"/>
      <c r="AV923" s="710"/>
      <c r="AW923" s="710"/>
      <c r="AX923" s="710"/>
      <c r="AY923" s="710"/>
      <c r="AZ923" s="711"/>
    </row>
    <row r="924" spans="1:64" ht="16.5" thickBot="1">
      <c r="A924" s="33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</row>
    <row r="925" spans="1:64" ht="16.5">
      <c r="A925" s="40" t="s">
        <v>848</v>
      </c>
      <c r="B925" s="41"/>
      <c r="C925" s="41" t="s">
        <v>849</v>
      </c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34"/>
      <c r="AM925" s="34"/>
      <c r="AN925" s="35"/>
      <c r="AO925" s="712"/>
      <c r="AP925" s="712"/>
      <c r="AQ925" s="712"/>
      <c r="AR925" s="712"/>
      <c r="AS925" s="712"/>
      <c r="AT925" s="712"/>
      <c r="AU925" s="712"/>
      <c r="AV925" s="712"/>
      <c r="AW925" s="712"/>
      <c r="AX925" s="712"/>
      <c r="AY925" s="712"/>
      <c r="AZ925" s="712"/>
      <c r="BA925" s="712"/>
      <c r="BB925" s="712"/>
      <c r="BC925" s="712"/>
      <c r="BD925" s="712"/>
      <c r="BE925" s="712"/>
      <c r="BF925" s="712"/>
      <c r="BG925" s="712"/>
      <c r="BH925" s="712"/>
      <c r="BI925" s="712"/>
      <c r="BJ925" s="712"/>
      <c r="BK925" s="712"/>
      <c r="BL925" s="713"/>
    </row>
    <row r="926" spans="1:64" ht="16.5">
      <c r="A926" s="623" t="s">
        <v>850</v>
      </c>
      <c r="B926" s="624"/>
      <c r="C926" s="624" t="s">
        <v>74</v>
      </c>
      <c r="D926" s="624"/>
      <c r="E926" s="624"/>
      <c r="F926" s="624"/>
      <c r="G926" s="624"/>
      <c r="H926" s="624"/>
      <c r="I926" s="624"/>
      <c r="J926" s="624"/>
      <c r="K926" s="624"/>
      <c r="L926" s="624"/>
      <c r="M926" s="624"/>
      <c r="N926" s="624"/>
      <c r="O926" s="624"/>
      <c r="P926" s="624"/>
      <c r="Q926" s="624"/>
      <c r="R926" s="624"/>
      <c r="S926" s="624"/>
      <c r="T926" s="624"/>
      <c r="U926" s="624"/>
      <c r="V926" s="624"/>
      <c r="W926" s="624"/>
      <c r="X926" s="624"/>
      <c r="Y926" s="624"/>
      <c r="Z926" s="624"/>
      <c r="AA926" s="624"/>
      <c r="AB926" s="624"/>
      <c r="AC926" s="624"/>
      <c r="AD926" s="624"/>
      <c r="AE926" s="624"/>
      <c r="AF926" s="624"/>
      <c r="AG926" s="624"/>
      <c r="AH926" s="624"/>
      <c r="AI926" s="624"/>
      <c r="AJ926" s="624"/>
      <c r="AK926" s="624"/>
      <c r="AL926" s="36"/>
      <c r="AM926" s="36"/>
      <c r="AN926" s="240"/>
      <c r="AO926" s="611"/>
      <c r="AP926" s="611"/>
      <c r="AQ926" s="611"/>
      <c r="AR926" s="611"/>
      <c r="AS926" s="611"/>
      <c r="AT926" s="611"/>
      <c r="AU926" s="611"/>
      <c r="AV926" s="611"/>
      <c r="AW926" s="611"/>
      <c r="AX926" s="611"/>
      <c r="AY926" s="611"/>
      <c r="AZ926" s="611"/>
      <c r="BA926" s="611"/>
      <c r="BB926" s="611"/>
      <c r="BC926" s="611"/>
      <c r="BD926" s="611"/>
      <c r="BE926" s="611"/>
      <c r="BF926" s="611"/>
      <c r="BG926" s="611"/>
      <c r="BH926" s="611"/>
      <c r="BI926" s="611"/>
      <c r="BJ926" s="611"/>
      <c r="BK926" s="611"/>
      <c r="BL926" s="714"/>
    </row>
    <row r="927" spans="1:64" ht="17.25" thickBot="1">
      <c r="A927" s="43" t="s">
        <v>851</v>
      </c>
      <c r="B927" s="625"/>
      <c r="C927" s="625" t="s">
        <v>203</v>
      </c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  <c r="Z927" s="625"/>
      <c r="AA927" s="625"/>
      <c r="AB927" s="625"/>
      <c r="AC927" s="625"/>
      <c r="AD927" s="625"/>
      <c r="AE927" s="625"/>
      <c r="AF927" s="625"/>
      <c r="AG927" s="625"/>
      <c r="AH927" s="625"/>
      <c r="AI927" s="625"/>
      <c r="AJ927" s="625"/>
      <c r="AK927" s="625"/>
      <c r="AL927" s="37"/>
      <c r="AM927" s="37"/>
      <c r="AN927" s="38"/>
      <c r="AO927" s="715"/>
      <c r="AP927" s="715"/>
      <c r="AQ927" s="715"/>
      <c r="AR927" s="715"/>
      <c r="AS927" s="715"/>
      <c r="AT927" s="715"/>
      <c r="AU927" s="715"/>
      <c r="AV927" s="715"/>
      <c r="AW927" s="715"/>
      <c r="AX927" s="715"/>
      <c r="AY927" s="715"/>
      <c r="AZ927" s="715"/>
      <c r="BA927" s="715"/>
      <c r="BB927" s="715"/>
      <c r="BC927" s="715"/>
      <c r="BD927" s="715"/>
      <c r="BE927" s="715"/>
      <c r="BF927" s="715"/>
      <c r="BG927" s="715"/>
      <c r="BH927" s="715"/>
      <c r="BI927" s="715"/>
      <c r="BJ927" s="715"/>
      <c r="BK927" s="715"/>
      <c r="BL927" s="716"/>
    </row>
    <row r="928" spans="1:64" ht="16.5" thickBot="1">
      <c r="A928" s="33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</row>
    <row r="929" spans="1:66" ht="17.25" thickBot="1">
      <c r="A929" s="32"/>
      <c r="B929" s="32"/>
      <c r="C929" s="58" t="s">
        <v>602</v>
      </c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100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39"/>
      <c r="AM929" s="130"/>
      <c r="AN929" s="130"/>
      <c r="AO929" s="710"/>
      <c r="AP929" s="710"/>
      <c r="AQ929" s="710"/>
      <c r="AR929" s="710"/>
      <c r="AS929" s="710"/>
      <c r="AT929" s="710"/>
      <c r="AU929" s="710"/>
      <c r="AV929" s="710"/>
      <c r="AW929" s="710"/>
      <c r="AX929" s="710"/>
      <c r="AY929" s="710"/>
      <c r="AZ929" s="711"/>
    </row>
    <row r="930" spans="1:66" ht="16.5" thickBot="1">
      <c r="A930" s="1"/>
      <c r="X930" s="3"/>
    </row>
    <row r="931" spans="1:66" ht="22.5" customHeight="1">
      <c r="A931" s="6"/>
      <c r="B931" s="7"/>
      <c r="C931" s="1210" t="s">
        <v>42</v>
      </c>
      <c r="D931" s="1211"/>
      <c r="E931" s="888"/>
      <c r="F931" s="1218" t="s">
        <v>853</v>
      </c>
      <c r="G931" s="1219"/>
      <c r="H931" s="888"/>
      <c r="I931" s="1218" t="s">
        <v>854</v>
      </c>
      <c r="J931" s="1219"/>
      <c r="K931" s="888"/>
      <c r="L931" s="1218" t="s">
        <v>855</v>
      </c>
      <c r="M931" s="1219"/>
      <c r="N931" s="888"/>
      <c r="O931" s="1218" t="s">
        <v>856</v>
      </c>
      <c r="P931" s="1219"/>
      <c r="Q931" s="888"/>
      <c r="R931" s="1218" t="s">
        <v>857</v>
      </c>
      <c r="S931" s="1219"/>
      <c r="T931" s="888"/>
      <c r="U931" s="1218" t="s">
        <v>858</v>
      </c>
      <c r="V931" s="1219"/>
      <c r="W931" s="888"/>
      <c r="X931" s="1218" t="s">
        <v>859</v>
      </c>
      <c r="Y931" s="1219"/>
      <c r="Z931" s="888"/>
      <c r="AA931" s="1218" t="s">
        <v>860</v>
      </c>
      <c r="AB931" s="1219"/>
      <c r="AC931" s="888"/>
      <c r="AD931" s="1218" t="s">
        <v>861</v>
      </c>
      <c r="AE931" s="1219"/>
      <c r="AF931" s="888"/>
      <c r="AG931" s="888"/>
      <c r="AH931" s="888"/>
      <c r="AI931" s="888"/>
      <c r="AJ931" s="888"/>
      <c r="AK931" s="888"/>
      <c r="AL931" s="889"/>
      <c r="AM931" s="890" t="s">
        <v>9</v>
      </c>
      <c r="AN931" s="891"/>
      <c r="AO931" s="892"/>
      <c r="AP931" s="892"/>
      <c r="AQ931" s="892"/>
      <c r="AR931" s="892"/>
      <c r="AS931" s="892"/>
      <c r="AT931" s="892"/>
      <c r="AU931" s="892"/>
      <c r="AV931" s="892"/>
      <c r="AW931" s="892"/>
      <c r="AX931" s="892"/>
      <c r="AY931" s="892"/>
      <c r="AZ931" s="892"/>
      <c r="BA931" s="1218" t="s">
        <v>859</v>
      </c>
      <c r="BB931" s="1219"/>
      <c r="BC931" s="888"/>
      <c r="BD931" s="1218" t="s">
        <v>860</v>
      </c>
      <c r="BE931" s="1219"/>
      <c r="BF931" s="888"/>
      <c r="BG931" s="1218" t="s">
        <v>861</v>
      </c>
      <c r="BH931" s="1219"/>
      <c r="BI931" s="131"/>
      <c r="BJ931" s="132"/>
      <c r="BK931" s="133" t="s">
        <v>9</v>
      </c>
      <c r="BL931" s="134"/>
      <c r="BM931" s="131"/>
      <c r="BN931" s="131"/>
    </row>
    <row r="932" spans="1:66" ht="133.5" thickBot="1">
      <c r="A932" s="348" t="s">
        <v>606</v>
      </c>
      <c r="B932" s="46"/>
      <c r="C932" s="54" t="s">
        <v>41</v>
      </c>
      <c r="D932" s="57" t="s">
        <v>32</v>
      </c>
      <c r="E932" s="50"/>
      <c r="F932" s="54" t="s">
        <v>15</v>
      </c>
      <c r="G932" s="57" t="s">
        <v>32</v>
      </c>
      <c r="H932" s="50"/>
      <c r="I932" s="54" t="s">
        <v>15</v>
      </c>
      <c r="J932" s="57" t="s">
        <v>32</v>
      </c>
      <c r="K932" s="50"/>
      <c r="L932" s="54" t="s">
        <v>15</v>
      </c>
      <c r="M932" s="57" t="s">
        <v>32</v>
      </c>
      <c r="N932" s="50"/>
      <c r="O932" s="54" t="s">
        <v>15</v>
      </c>
      <c r="P932" s="57" t="s">
        <v>32</v>
      </c>
      <c r="Q932" s="50"/>
      <c r="R932" s="54" t="s">
        <v>15</v>
      </c>
      <c r="S932" s="57" t="s">
        <v>32</v>
      </c>
      <c r="T932" s="50"/>
      <c r="U932" s="54" t="s">
        <v>15</v>
      </c>
      <c r="V932" s="57" t="s">
        <v>32</v>
      </c>
      <c r="W932" s="50"/>
      <c r="X932" s="54" t="s">
        <v>15</v>
      </c>
      <c r="Y932" s="57" t="s">
        <v>32</v>
      </c>
      <c r="Z932" s="466"/>
      <c r="AA932" s="54" t="s">
        <v>15</v>
      </c>
      <c r="AB932" s="57" t="s">
        <v>32</v>
      </c>
      <c r="AC932" s="50"/>
      <c r="AD932" s="54" t="s">
        <v>15</v>
      </c>
      <c r="AE932" s="57" t="s">
        <v>32</v>
      </c>
      <c r="AF932" s="50"/>
      <c r="AG932" s="50"/>
      <c r="AH932" s="50"/>
      <c r="AI932" s="50"/>
      <c r="AJ932" s="50"/>
      <c r="AK932" s="50"/>
      <c r="AL932" s="54" t="s">
        <v>15</v>
      </c>
      <c r="AM932" s="56" t="s">
        <v>32</v>
      </c>
      <c r="AN932" s="71" t="s">
        <v>9</v>
      </c>
      <c r="BA932" s="630" t="s">
        <v>15</v>
      </c>
      <c r="BB932" s="632" t="s">
        <v>32</v>
      </c>
      <c r="BC932" s="627"/>
      <c r="BD932" s="630" t="s">
        <v>15</v>
      </c>
      <c r="BE932" s="632" t="s">
        <v>32</v>
      </c>
      <c r="BF932" s="50"/>
      <c r="BG932" s="54" t="s">
        <v>15</v>
      </c>
      <c r="BH932" s="57" t="s">
        <v>32</v>
      </c>
      <c r="BI932" s="50"/>
      <c r="BJ932" s="54" t="s">
        <v>15</v>
      </c>
      <c r="BK932" s="56" t="s">
        <v>32</v>
      </c>
      <c r="BL932" s="71" t="s">
        <v>9</v>
      </c>
      <c r="BM932" s="50"/>
      <c r="BN932" s="50"/>
    </row>
    <row r="933" spans="1:66" ht="16.5" thickBot="1">
      <c r="A933" s="20"/>
      <c r="E933" s="4"/>
      <c r="H933" s="4"/>
      <c r="K933" s="4"/>
      <c r="N933" s="4"/>
      <c r="Q933" s="4"/>
      <c r="T933" s="4"/>
      <c r="W933" s="4"/>
      <c r="X933" s="3"/>
      <c r="AC933" s="4"/>
      <c r="AF933" s="4"/>
      <c r="AG933" s="4"/>
      <c r="AH933" s="4"/>
      <c r="AI933" s="4"/>
      <c r="AJ933" s="4"/>
      <c r="AK933" s="4"/>
      <c r="BC933" s="611"/>
      <c r="BF933" s="4"/>
      <c r="BI933" s="4"/>
      <c r="BM933" s="4"/>
      <c r="BN933" s="4"/>
    </row>
    <row r="934" spans="1:66">
      <c r="A934" s="1153" t="s">
        <v>401</v>
      </c>
      <c r="B934" s="84" t="s">
        <v>19</v>
      </c>
      <c r="C934" s="254">
        <v>3</v>
      </c>
      <c r="D934" s="255"/>
      <c r="E934" s="24"/>
      <c r="F934" s="254">
        <v>4</v>
      </c>
      <c r="G934" s="256"/>
      <c r="H934" s="24"/>
      <c r="I934" s="254">
        <v>4</v>
      </c>
      <c r="J934" s="256"/>
      <c r="K934" s="24"/>
      <c r="L934" s="254">
        <v>0</v>
      </c>
      <c r="M934" s="256"/>
      <c r="N934" s="24"/>
      <c r="O934" s="254">
        <v>3</v>
      </c>
      <c r="P934" s="256"/>
      <c r="Q934" s="24"/>
      <c r="R934" s="254">
        <v>0</v>
      </c>
      <c r="S934" s="256"/>
      <c r="T934" s="24"/>
      <c r="U934" s="254">
        <v>0</v>
      </c>
      <c r="V934" s="256"/>
      <c r="W934" s="24"/>
      <c r="X934" s="254">
        <v>0</v>
      </c>
      <c r="Y934" s="256"/>
      <c r="Z934" s="133"/>
      <c r="AA934" s="254">
        <v>0</v>
      </c>
      <c r="AB934" s="256"/>
      <c r="AC934" s="24"/>
      <c r="AD934" s="254">
        <v>0</v>
      </c>
      <c r="AE934" s="256"/>
      <c r="AF934" s="24"/>
      <c r="AG934" s="24"/>
      <c r="AH934" s="24"/>
      <c r="AI934" s="24"/>
      <c r="AJ934" s="24"/>
      <c r="AK934" s="24"/>
      <c r="AL934" s="254">
        <f>SUM(C934,F934,I934,L934,O934,R934,U934,X934,AA934,AD934)</f>
        <v>14</v>
      </c>
      <c r="AM934" s="255">
        <f>SUM(D934,G934,J934,M934,P934,S934,V934,Y934,AB934,AE934)</f>
        <v>0</v>
      </c>
      <c r="AN934" s="256">
        <f>SUM(AL934:AM934)</f>
        <v>14</v>
      </c>
      <c r="BA934" s="254">
        <v>0</v>
      </c>
      <c r="BB934" s="256"/>
      <c r="BC934" s="618"/>
      <c r="BD934" s="254">
        <v>0</v>
      </c>
      <c r="BE934" s="256"/>
      <c r="BF934" s="24"/>
      <c r="BG934" s="254">
        <v>0</v>
      </c>
      <c r="BH934" s="256"/>
      <c r="BI934" s="24"/>
      <c r="BJ934" s="254">
        <f t="shared" ref="BJ934:BK936" si="545">SUM(AF934,AI934,AL934,AO934,AR934,AU934,AX934,BA934,BD934,BG934)</f>
        <v>14</v>
      </c>
      <c r="BK934" s="255">
        <f t="shared" si="545"/>
        <v>0</v>
      </c>
      <c r="BL934" s="256">
        <f>SUM(BJ934:BK934)</f>
        <v>14</v>
      </c>
      <c r="BM934" s="24"/>
      <c r="BN934" s="24"/>
    </row>
    <row r="935" spans="1:66">
      <c r="A935" s="1154"/>
      <c r="B935" s="85" t="s">
        <v>21</v>
      </c>
      <c r="C935" s="257">
        <v>0</v>
      </c>
      <c r="D935" s="15"/>
      <c r="E935" s="24"/>
      <c r="F935" s="257">
        <v>0</v>
      </c>
      <c r="G935" s="258"/>
      <c r="H935" s="24"/>
      <c r="I935" s="257">
        <v>2</v>
      </c>
      <c r="J935" s="258"/>
      <c r="K935" s="24"/>
      <c r="L935" s="257">
        <v>0</v>
      </c>
      <c r="M935" s="258"/>
      <c r="N935" s="24"/>
      <c r="O935" s="257">
        <v>1</v>
      </c>
      <c r="P935" s="258"/>
      <c r="Q935" s="24"/>
      <c r="R935" s="257">
        <v>0</v>
      </c>
      <c r="S935" s="258"/>
      <c r="T935" s="24"/>
      <c r="U935" s="257">
        <v>0</v>
      </c>
      <c r="V935" s="258"/>
      <c r="W935" s="24"/>
      <c r="X935" s="257">
        <v>0</v>
      </c>
      <c r="Y935" s="258"/>
      <c r="Z935" s="395"/>
      <c r="AA935" s="257">
        <v>0</v>
      </c>
      <c r="AB935" s="258"/>
      <c r="AC935" s="24"/>
      <c r="AD935" s="257">
        <v>0</v>
      </c>
      <c r="AE935" s="258"/>
      <c r="AF935" s="24"/>
      <c r="AG935" s="24"/>
      <c r="AH935" s="24"/>
      <c r="AI935" s="24"/>
      <c r="AJ935" s="24"/>
      <c r="AK935" s="24"/>
      <c r="AL935" s="257">
        <f t="shared" ref="AL935:AM936" si="546">SUM(C935,F935,I935,L935,O935,R935,U935,X935,AA935,AD935)</f>
        <v>3</v>
      </c>
      <c r="AM935" s="15">
        <f t="shared" si="546"/>
        <v>0</v>
      </c>
      <c r="AN935" s="258">
        <f t="shared" ref="AN935:AN936" si="547">SUM(AL935:AM935)</f>
        <v>3</v>
      </c>
      <c r="BA935" s="257">
        <v>0</v>
      </c>
      <c r="BB935" s="258"/>
      <c r="BC935" s="618"/>
      <c r="BD935" s="257">
        <v>0</v>
      </c>
      <c r="BE935" s="258"/>
      <c r="BF935" s="24"/>
      <c r="BG935" s="257">
        <v>0</v>
      </c>
      <c r="BH935" s="258"/>
      <c r="BI935" s="24"/>
      <c r="BJ935" s="257">
        <f t="shared" si="545"/>
        <v>3</v>
      </c>
      <c r="BK935" s="15">
        <f t="shared" si="545"/>
        <v>0</v>
      </c>
      <c r="BL935" s="258">
        <f t="shared" ref="BL935:BL936" si="548">SUM(BJ935:BK935)</f>
        <v>3</v>
      </c>
      <c r="BM935" s="24"/>
      <c r="BN935" s="24"/>
    </row>
    <row r="936" spans="1:66" ht="16.5" thickBot="1">
      <c r="A936" s="1155"/>
      <c r="B936" s="86" t="s">
        <v>22</v>
      </c>
      <c r="C936" s="259">
        <v>0</v>
      </c>
      <c r="D936" s="260"/>
      <c r="E936" s="24"/>
      <c r="F936" s="259">
        <v>0</v>
      </c>
      <c r="G936" s="261"/>
      <c r="H936" s="24"/>
      <c r="I936" s="259">
        <v>0</v>
      </c>
      <c r="J936" s="261"/>
      <c r="K936" s="24"/>
      <c r="L936" s="259">
        <v>0</v>
      </c>
      <c r="M936" s="261"/>
      <c r="N936" s="24"/>
      <c r="O936" s="259">
        <v>0</v>
      </c>
      <c r="P936" s="261"/>
      <c r="Q936" s="24"/>
      <c r="R936" s="259">
        <v>0</v>
      </c>
      <c r="S936" s="261"/>
      <c r="T936" s="24"/>
      <c r="U936" s="259">
        <v>0</v>
      </c>
      <c r="V936" s="261"/>
      <c r="W936" s="24"/>
      <c r="X936" s="259">
        <v>0</v>
      </c>
      <c r="Y936" s="261"/>
      <c r="Z936" s="396"/>
      <c r="AA936" s="259">
        <v>0</v>
      </c>
      <c r="AB936" s="261"/>
      <c r="AC936" s="24"/>
      <c r="AD936" s="259">
        <v>0</v>
      </c>
      <c r="AE936" s="261"/>
      <c r="AF936" s="24"/>
      <c r="AG936" s="24"/>
      <c r="AH936" s="24"/>
      <c r="AI936" s="24"/>
      <c r="AJ936" s="24"/>
      <c r="AK936" s="24"/>
      <c r="AL936" s="259">
        <f t="shared" si="546"/>
        <v>0</v>
      </c>
      <c r="AM936" s="260">
        <f t="shared" si="546"/>
        <v>0</v>
      </c>
      <c r="AN936" s="261">
        <f t="shared" si="547"/>
        <v>0</v>
      </c>
      <c r="BA936" s="259">
        <v>0</v>
      </c>
      <c r="BB936" s="261"/>
      <c r="BC936" s="618"/>
      <c r="BD936" s="259">
        <v>0</v>
      </c>
      <c r="BE936" s="261"/>
      <c r="BF936" s="24"/>
      <c r="BG936" s="259">
        <v>0</v>
      </c>
      <c r="BH936" s="261"/>
      <c r="BI936" s="24"/>
      <c r="BJ936" s="259">
        <f t="shared" si="545"/>
        <v>0</v>
      </c>
      <c r="BK936" s="260">
        <f t="shared" si="545"/>
        <v>0</v>
      </c>
      <c r="BL936" s="261">
        <f t="shared" si="548"/>
        <v>0</v>
      </c>
      <c r="BM936" s="24"/>
      <c r="BN936" s="24"/>
    </row>
    <row r="937" spans="1:66" ht="16.5" thickBot="1">
      <c r="A937" s="349"/>
      <c r="C937" s="2"/>
      <c r="D937" s="2"/>
      <c r="E937" s="24"/>
      <c r="F937" s="2"/>
      <c r="G937" s="2"/>
      <c r="H937" s="24"/>
      <c r="I937" s="2"/>
      <c r="J937" s="2"/>
      <c r="K937" s="24"/>
      <c r="L937" s="2"/>
      <c r="M937" s="2"/>
      <c r="N937" s="24"/>
      <c r="O937" s="2"/>
      <c r="P937" s="2"/>
      <c r="Q937" s="24"/>
      <c r="R937" s="2"/>
      <c r="S937" s="2"/>
      <c r="T937" s="24"/>
      <c r="U937" s="2"/>
      <c r="V937" s="2"/>
      <c r="W937" s="24"/>
      <c r="Y937" s="2"/>
      <c r="Z937" s="2"/>
      <c r="AA937" s="2"/>
      <c r="AB937" s="2"/>
      <c r="AC937" s="24"/>
      <c r="AD937" s="2"/>
      <c r="AE937" s="2"/>
      <c r="AF937" s="24"/>
      <c r="AG937" s="24"/>
      <c r="AH937" s="24"/>
      <c r="AI937" s="24"/>
      <c r="AJ937" s="24"/>
      <c r="AK937" s="24"/>
      <c r="AL937" s="2"/>
      <c r="AM937" s="467"/>
      <c r="AN937" s="2"/>
      <c r="BA937" s="2"/>
      <c r="BB937" s="2"/>
      <c r="BC937" s="618"/>
      <c r="BD937" s="2"/>
      <c r="BE937" s="2"/>
      <c r="BF937" s="24"/>
      <c r="BG937" s="2"/>
      <c r="BH937" s="2"/>
      <c r="BI937" s="24"/>
      <c r="BJ937" s="2"/>
      <c r="BK937" s="721"/>
      <c r="BL937" s="721"/>
      <c r="BM937" s="24"/>
      <c r="BN937" s="24"/>
    </row>
    <row r="938" spans="1:66">
      <c r="A938" s="1150" t="s">
        <v>663</v>
      </c>
      <c r="B938" s="84" t="s">
        <v>19</v>
      </c>
      <c r="C938" s="254">
        <v>0</v>
      </c>
      <c r="D938" s="255"/>
      <c r="E938" s="24"/>
      <c r="F938" s="254">
        <v>4</v>
      </c>
      <c r="G938" s="256"/>
      <c r="H938" s="24"/>
      <c r="I938" s="254">
        <v>4</v>
      </c>
      <c r="J938" s="256"/>
      <c r="K938" s="24"/>
      <c r="L938" s="254">
        <v>0</v>
      </c>
      <c r="M938" s="256"/>
      <c r="N938" s="24"/>
      <c r="O938" s="254">
        <v>6</v>
      </c>
      <c r="P938" s="256"/>
      <c r="Q938" s="24"/>
      <c r="R938" s="254">
        <v>0</v>
      </c>
      <c r="S938" s="256"/>
      <c r="T938" s="24"/>
      <c r="U938" s="254">
        <v>0</v>
      </c>
      <c r="V938" s="256"/>
      <c r="W938" s="24"/>
      <c r="X938" s="254">
        <v>0</v>
      </c>
      <c r="Y938" s="256"/>
      <c r="Z938" s="133"/>
      <c r="AA938" s="254">
        <v>0</v>
      </c>
      <c r="AB938" s="256"/>
      <c r="AC938" s="24"/>
      <c r="AD938" s="254">
        <v>0</v>
      </c>
      <c r="AE938" s="256"/>
      <c r="AF938" s="24"/>
      <c r="AG938" s="24"/>
      <c r="AH938" s="24"/>
      <c r="AI938" s="24"/>
      <c r="AJ938" s="24"/>
      <c r="AK938" s="24"/>
      <c r="AL938" s="254">
        <f>SUM(C938,F938,I938,L938,O938,R938,U938,X938,AA938,AD938)</f>
        <v>14</v>
      </c>
      <c r="AM938" s="255">
        <f t="shared" ref="AM938:AM944" si="549">SUM(D938,G938,J938,M938,P938,S938,V938,Y938,AB938,AE938)</f>
        <v>0</v>
      </c>
      <c r="AN938" s="256">
        <f t="shared" ref="AN938:AN940" si="550">SUM(AL938:AM938)</f>
        <v>14</v>
      </c>
      <c r="BA938" s="254">
        <v>0</v>
      </c>
      <c r="BB938" s="256"/>
      <c r="BC938" s="618"/>
      <c r="BD938" s="254">
        <v>0</v>
      </c>
      <c r="BE938" s="256"/>
      <c r="BF938" s="24"/>
      <c r="BG938" s="254">
        <v>0</v>
      </c>
      <c r="BH938" s="256"/>
      <c r="BI938" s="24"/>
      <c r="BJ938" s="254">
        <f t="shared" ref="BJ938:BK940" si="551">SUM(AF938,AI938,AL938,AO938,AR938,AU938,AX938,BA938,BD938,BG938)</f>
        <v>14</v>
      </c>
      <c r="BK938" s="255">
        <f t="shared" si="551"/>
        <v>0</v>
      </c>
      <c r="BL938" s="256">
        <f t="shared" ref="BL938:BL940" si="552">SUM(BJ938:BK938)</f>
        <v>14</v>
      </c>
      <c r="BM938" s="24"/>
      <c r="BN938" s="24"/>
    </row>
    <row r="939" spans="1:66">
      <c r="A939" s="1151"/>
      <c r="B939" s="85" t="s">
        <v>21</v>
      </c>
      <c r="C939" s="257">
        <v>0</v>
      </c>
      <c r="D939" s="15"/>
      <c r="E939" s="24"/>
      <c r="F939" s="257">
        <v>2</v>
      </c>
      <c r="G939" s="258"/>
      <c r="H939" s="24"/>
      <c r="I939" s="257">
        <v>2</v>
      </c>
      <c r="J939" s="258"/>
      <c r="K939" s="24"/>
      <c r="L939" s="257">
        <v>0</v>
      </c>
      <c r="M939" s="258"/>
      <c r="N939" s="24"/>
      <c r="O939" s="257">
        <v>1</v>
      </c>
      <c r="P939" s="258"/>
      <c r="Q939" s="24"/>
      <c r="R939" s="257">
        <v>0</v>
      </c>
      <c r="S939" s="258"/>
      <c r="T939" s="24"/>
      <c r="U939" s="257">
        <v>0</v>
      </c>
      <c r="V939" s="258"/>
      <c r="W939" s="24"/>
      <c r="X939" s="257">
        <v>0</v>
      </c>
      <c r="Y939" s="258"/>
      <c r="Z939" s="395"/>
      <c r="AA939" s="257">
        <v>0</v>
      </c>
      <c r="AB939" s="258"/>
      <c r="AC939" s="24"/>
      <c r="AD939" s="257">
        <v>0</v>
      </c>
      <c r="AE939" s="258"/>
      <c r="AF939" s="24"/>
      <c r="AG939" s="24"/>
      <c r="AH939" s="24"/>
      <c r="AI939" s="24"/>
      <c r="AJ939" s="24"/>
      <c r="AK939" s="24"/>
      <c r="AL939" s="257">
        <f t="shared" ref="AL939:AL940" si="553">SUM(C939,F939,I939,L939,O939,R939,U939,X939,AA939,AD939)</f>
        <v>5</v>
      </c>
      <c r="AM939" s="15">
        <f t="shared" si="549"/>
        <v>0</v>
      </c>
      <c r="AN939" s="258">
        <f t="shared" si="550"/>
        <v>5</v>
      </c>
      <c r="BA939" s="257">
        <v>0</v>
      </c>
      <c r="BB939" s="258"/>
      <c r="BC939" s="618"/>
      <c r="BD939" s="257">
        <v>0</v>
      </c>
      <c r="BE939" s="258"/>
      <c r="BF939" s="24"/>
      <c r="BG939" s="257">
        <v>0</v>
      </c>
      <c r="BH939" s="258"/>
      <c r="BI939" s="24"/>
      <c r="BJ939" s="257">
        <f t="shared" si="551"/>
        <v>5</v>
      </c>
      <c r="BK939" s="15">
        <f t="shared" si="551"/>
        <v>0</v>
      </c>
      <c r="BL939" s="258">
        <f t="shared" si="552"/>
        <v>5</v>
      </c>
      <c r="BM939" s="24"/>
      <c r="BN939" s="24"/>
    </row>
    <row r="940" spans="1:66" ht="16.5" thickBot="1">
      <c r="A940" s="1152"/>
      <c r="B940" s="86" t="s">
        <v>22</v>
      </c>
      <c r="C940" s="259">
        <v>0</v>
      </c>
      <c r="D940" s="260"/>
      <c r="E940" s="24"/>
      <c r="F940" s="259">
        <v>0</v>
      </c>
      <c r="G940" s="261"/>
      <c r="H940" s="24"/>
      <c r="I940" s="259">
        <v>0</v>
      </c>
      <c r="J940" s="261"/>
      <c r="K940" s="24"/>
      <c r="L940" s="259">
        <v>0</v>
      </c>
      <c r="M940" s="261"/>
      <c r="N940" s="24"/>
      <c r="O940" s="259">
        <v>0</v>
      </c>
      <c r="P940" s="261"/>
      <c r="Q940" s="24"/>
      <c r="R940" s="259">
        <v>0</v>
      </c>
      <c r="S940" s="261"/>
      <c r="T940" s="24"/>
      <c r="U940" s="259">
        <v>0</v>
      </c>
      <c r="V940" s="261"/>
      <c r="W940" s="24"/>
      <c r="X940" s="259">
        <v>0</v>
      </c>
      <c r="Y940" s="261"/>
      <c r="Z940" s="396"/>
      <c r="AA940" s="259">
        <v>0</v>
      </c>
      <c r="AB940" s="261"/>
      <c r="AC940" s="24"/>
      <c r="AD940" s="259">
        <v>0</v>
      </c>
      <c r="AE940" s="261"/>
      <c r="AF940" s="24"/>
      <c r="AG940" s="24"/>
      <c r="AH940" s="24"/>
      <c r="AI940" s="24"/>
      <c r="AJ940" s="24"/>
      <c r="AK940" s="24"/>
      <c r="AL940" s="259">
        <f t="shared" si="553"/>
        <v>0</v>
      </c>
      <c r="AM940" s="260">
        <f t="shared" si="549"/>
        <v>0</v>
      </c>
      <c r="AN940" s="261">
        <f t="shared" si="550"/>
        <v>0</v>
      </c>
      <c r="BA940" s="259">
        <v>0</v>
      </c>
      <c r="BB940" s="261"/>
      <c r="BC940" s="618"/>
      <c r="BD940" s="259">
        <v>0</v>
      </c>
      <c r="BE940" s="261"/>
      <c r="BF940" s="24"/>
      <c r="BG940" s="259">
        <v>0</v>
      </c>
      <c r="BH940" s="261"/>
      <c r="BI940" s="24"/>
      <c r="BJ940" s="259">
        <f t="shared" si="551"/>
        <v>0</v>
      </c>
      <c r="BK940" s="260">
        <f t="shared" si="551"/>
        <v>0</v>
      </c>
      <c r="BL940" s="261">
        <f t="shared" si="552"/>
        <v>0</v>
      </c>
      <c r="BM940" s="24"/>
      <c r="BN940" s="24"/>
    </row>
    <row r="941" spans="1:66" ht="16.5" thickBot="1">
      <c r="A941" s="349"/>
      <c r="C941" s="2"/>
      <c r="D941" s="2"/>
      <c r="E941" s="24"/>
      <c r="F941" s="2"/>
      <c r="G941" s="2"/>
      <c r="H941" s="24"/>
      <c r="I941" s="2"/>
      <c r="J941" s="2"/>
      <c r="K941" s="24"/>
      <c r="L941" s="2"/>
      <c r="M941" s="2"/>
      <c r="N941" s="24"/>
      <c r="O941" s="2"/>
      <c r="P941" s="2"/>
      <c r="Q941" s="24"/>
      <c r="R941" s="2"/>
      <c r="S941" s="2"/>
      <c r="T941" s="24"/>
      <c r="U941" s="2"/>
      <c r="V941" s="2"/>
      <c r="W941" s="24"/>
      <c r="Y941" s="2"/>
      <c r="Z941" s="2"/>
      <c r="AA941" s="2"/>
      <c r="AB941" s="2"/>
      <c r="AC941" s="24"/>
      <c r="AD941" s="2"/>
      <c r="AE941" s="2"/>
      <c r="AF941" s="24"/>
      <c r="AG941" s="24"/>
      <c r="AH941" s="24"/>
      <c r="AI941" s="24"/>
      <c r="AJ941" s="24"/>
      <c r="AK941" s="24"/>
      <c r="AL941" s="2"/>
      <c r="AM941" s="467"/>
      <c r="AN941" s="2"/>
      <c r="BA941" s="2"/>
      <c r="BB941" s="2"/>
      <c r="BC941" s="618"/>
      <c r="BD941" s="2"/>
      <c r="BE941" s="2"/>
      <c r="BF941" s="24"/>
      <c r="BG941" s="2"/>
      <c r="BH941" s="2"/>
      <c r="BI941" s="24"/>
      <c r="BJ941" s="2"/>
      <c r="BK941" s="721"/>
      <c r="BL941" s="721"/>
      <c r="BM941" s="24"/>
      <c r="BN941" s="24"/>
    </row>
    <row r="942" spans="1:66">
      <c r="A942" s="1153" t="s">
        <v>664</v>
      </c>
      <c r="B942" s="84" t="s">
        <v>19</v>
      </c>
      <c r="C942" s="254">
        <v>3</v>
      </c>
      <c r="D942" s="255"/>
      <c r="E942" s="24"/>
      <c r="F942" s="254">
        <v>0</v>
      </c>
      <c r="G942" s="256"/>
      <c r="H942" s="24"/>
      <c r="I942" s="254">
        <v>0</v>
      </c>
      <c r="J942" s="256"/>
      <c r="K942" s="24"/>
      <c r="L942" s="254">
        <v>0</v>
      </c>
      <c r="M942" s="256"/>
      <c r="N942" s="24"/>
      <c r="O942" s="254">
        <v>0</v>
      </c>
      <c r="P942" s="256"/>
      <c r="Q942" s="24"/>
      <c r="R942" s="254">
        <v>0</v>
      </c>
      <c r="S942" s="256"/>
      <c r="T942" s="24"/>
      <c r="U942" s="254">
        <v>0</v>
      </c>
      <c r="V942" s="256"/>
      <c r="W942" s="24"/>
      <c r="X942" s="254">
        <v>0</v>
      </c>
      <c r="Y942" s="256"/>
      <c r="Z942" s="133"/>
      <c r="AA942" s="254">
        <v>0</v>
      </c>
      <c r="AB942" s="256"/>
      <c r="AC942" s="24"/>
      <c r="AD942" s="254">
        <v>0</v>
      </c>
      <c r="AE942" s="256"/>
      <c r="AF942" s="24"/>
      <c r="AG942" s="24"/>
      <c r="AH942" s="24"/>
      <c r="AI942" s="24"/>
      <c r="AJ942" s="24"/>
      <c r="AK942" s="24"/>
      <c r="AL942" s="254">
        <f>SUM(C942,F942,I942,L942,O942,R942,U942,X942,AA942,AD942)</f>
        <v>3</v>
      </c>
      <c r="AM942" s="255">
        <f t="shared" si="549"/>
        <v>0</v>
      </c>
      <c r="AN942" s="256">
        <f t="shared" ref="AN942:AN944" si="554">SUM(AL942:AM942)</f>
        <v>3</v>
      </c>
      <c r="BA942" s="254">
        <v>0</v>
      </c>
      <c r="BB942" s="256"/>
      <c r="BC942" s="618"/>
      <c r="BD942" s="254">
        <v>0</v>
      </c>
      <c r="BE942" s="256"/>
      <c r="BF942" s="24"/>
      <c r="BG942" s="254">
        <v>0</v>
      </c>
      <c r="BH942" s="256"/>
      <c r="BI942" s="24"/>
      <c r="BJ942" s="254">
        <f t="shared" ref="BJ942:BK944" si="555">SUM(AF942,AI942,AL942,AO942,AR942,AU942,AX942,BA942,BD942,BG942)</f>
        <v>3</v>
      </c>
      <c r="BK942" s="255">
        <f t="shared" si="555"/>
        <v>0</v>
      </c>
      <c r="BL942" s="256">
        <f t="shared" ref="BL942:BL944" si="556">SUM(BJ942:BK942)</f>
        <v>3</v>
      </c>
      <c r="BM942" s="24"/>
      <c r="BN942" s="24"/>
    </row>
    <row r="943" spans="1:66">
      <c r="A943" s="1154"/>
      <c r="B943" s="85" t="s">
        <v>21</v>
      </c>
      <c r="C943" s="257">
        <v>2</v>
      </c>
      <c r="D943" s="15"/>
      <c r="E943" s="24"/>
      <c r="F943" s="257">
        <v>0</v>
      </c>
      <c r="G943" s="258"/>
      <c r="H943" s="24"/>
      <c r="I943" s="257">
        <v>0</v>
      </c>
      <c r="J943" s="258"/>
      <c r="K943" s="24"/>
      <c r="L943" s="257">
        <v>0</v>
      </c>
      <c r="M943" s="258"/>
      <c r="N943" s="24"/>
      <c r="O943" s="257">
        <v>0</v>
      </c>
      <c r="P943" s="258"/>
      <c r="Q943" s="24"/>
      <c r="R943" s="257">
        <v>0</v>
      </c>
      <c r="S943" s="258"/>
      <c r="T943" s="24"/>
      <c r="U943" s="257">
        <v>0</v>
      </c>
      <c r="V943" s="258"/>
      <c r="W943" s="24"/>
      <c r="X943" s="257">
        <v>0</v>
      </c>
      <c r="Y943" s="258"/>
      <c r="Z943" s="395"/>
      <c r="AA943" s="257">
        <v>0</v>
      </c>
      <c r="AB943" s="258"/>
      <c r="AC943" s="24"/>
      <c r="AD943" s="257">
        <v>0</v>
      </c>
      <c r="AE943" s="258"/>
      <c r="AF943" s="24"/>
      <c r="AG943" s="24"/>
      <c r="AH943" s="24"/>
      <c r="AI943" s="24"/>
      <c r="AJ943" s="24"/>
      <c r="AK943" s="24"/>
      <c r="AL943" s="257">
        <f t="shared" ref="AL943:AL944" si="557">SUM(C943,F943,I943,L943,O943,R943,U943,X943,AA943,AD943)</f>
        <v>2</v>
      </c>
      <c r="AM943" s="15">
        <f t="shared" si="549"/>
        <v>0</v>
      </c>
      <c r="AN943" s="258">
        <f t="shared" si="554"/>
        <v>2</v>
      </c>
      <c r="BA943" s="257">
        <v>0</v>
      </c>
      <c r="BB943" s="258"/>
      <c r="BC943" s="618"/>
      <c r="BD943" s="257">
        <v>0</v>
      </c>
      <c r="BE943" s="258"/>
      <c r="BF943" s="24"/>
      <c r="BG943" s="257">
        <v>0</v>
      </c>
      <c r="BH943" s="258"/>
      <c r="BI943" s="24"/>
      <c r="BJ943" s="257">
        <f t="shared" si="555"/>
        <v>2</v>
      </c>
      <c r="BK943" s="15">
        <f t="shared" si="555"/>
        <v>0</v>
      </c>
      <c r="BL943" s="258">
        <f t="shared" si="556"/>
        <v>2</v>
      </c>
      <c r="BM943" s="24"/>
      <c r="BN943" s="24"/>
    </row>
    <row r="944" spans="1:66" ht="16.5" thickBot="1">
      <c r="A944" s="1155"/>
      <c r="B944" s="86" t="s">
        <v>22</v>
      </c>
      <c r="C944" s="259">
        <v>0</v>
      </c>
      <c r="D944" s="260"/>
      <c r="E944" s="24"/>
      <c r="F944" s="259">
        <v>0</v>
      </c>
      <c r="G944" s="261"/>
      <c r="H944" s="24"/>
      <c r="I944" s="259">
        <v>0</v>
      </c>
      <c r="J944" s="261"/>
      <c r="K944" s="24"/>
      <c r="L944" s="259">
        <v>0</v>
      </c>
      <c r="M944" s="261"/>
      <c r="N944" s="24"/>
      <c r="O944" s="259">
        <v>0</v>
      </c>
      <c r="P944" s="261"/>
      <c r="Q944" s="24"/>
      <c r="R944" s="259">
        <v>0</v>
      </c>
      <c r="S944" s="261"/>
      <c r="T944" s="24"/>
      <c r="U944" s="259">
        <v>0</v>
      </c>
      <c r="V944" s="261"/>
      <c r="W944" s="24"/>
      <c r="X944" s="259">
        <v>0</v>
      </c>
      <c r="Y944" s="261"/>
      <c r="Z944" s="396"/>
      <c r="AA944" s="259">
        <v>0</v>
      </c>
      <c r="AB944" s="261"/>
      <c r="AC944" s="24"/>
      <c r="AD944" s="259">
        <v>0</v>
      </c>
      <c r="AE944" s="261"/>
      <c r="AF944" s="24"/>
      <c r="AG944" s="24"/>
      <c r="AH944" s="24"/>
      <c r="AI944" s="24"/>
      <c r="AJ944" s="24"/>
      <c r="AK944" s="24"/>
      <c r="AL944" s="259">
        <f t="shared" si="557"/>
        <v>0</v>
      </c>
      <c r="AM944" s="260">
        <f t="shared" si="549"/>
        <v>0</v>
      </c>
      <c r="AN944" s="261">
        <f t="shared" si="554"/>
        <v>0</v>
      </c>
      <c r="BA944" s="259">
        <v>0</v>
      </c>
      <c r="BB944" s="261"/>
      <c r="BC944" s="618"/>
      <c r="BD944" s="259">
        <v>0</v>
      </c>
      <c r="BE944" s="261"/>
      <c r="BF944" s="24"/>
      <c r="BG944" s="259">
        <v>0</v>
      </c>
      <c r="BH944" s="261"/>
      <c r="BI944" s="24"/>
      <c r="BJ944" s="259">
        <f t="shared" si="555"/>
        <v>0</v>
      </c>
      <c r="BK944" s="260">
        <f t="shared" si="555"/>
        <v>0</v>
      </c>
      <c r="BL944" s="261">
        <f t="shared" si="556"/>
        <v>0</v>
      </c>
      <c r="BM944" s="24"/>
      <c r="BN944" s="24"/>
    </row>
    <row r="945" spans="1:66" ht="16.5" thickBot="1">
      <c r="A945" s="349"/>
      <c r="C945" s="2"/>
      <c r="D945" s="2"/>
      <c r="E945" s="24"/>
      <c r="F945" s="2"/>
      <c r="G945" s="2"/>
      <c r="H945" s="24"/>
      <c r="I945" s="2"/>
      <c r="J945" s="2"/>
      <c r="K945" s="24"/>
      <c r="L945" s="2"/>
      <c r="M945" s="2"/>
      <c r="N945" s="24"/>
      <c r="O945" s="2"/>
      <c r="P945" s="2"/>
      <c r="Q945" s="24"/>
      <c r="R945" s="2"/>
      <c r="S945" s="2"/>
      <c r="T945" s="24"/>
      <c r="U945" s="2"/>
      <c r="V945" s="2"/>
      <c r="W945" s="24"/>
      <c r="Y945" s="2"/>
      <c r="Z945" s="2"/>
      <c r="AA945" s="2"/>
      <c r="AB945" s="2"/>
      <c r="AC945" s="24"/>
      <c r="AD945" s="2"/>
      <c r="AE945" s="2"/>
      <c r="AF945" s="24"/>
      <c r="AG945" s="24"/>
      <c r="AH945" s="24"/>
      <c r="AI945" s="24"/>
      <c r="AJ945" s="24"/>
      <c r="AK945" s="24"/>
      <c r="AL945" s="2"/>
      <c r="AM945" s="467"/>
      <c r="AN945" s="2"/>
      <c r="BA945" s="2"/>
      <c r="BB945" s="2"/>
      <c r="BC945" s="618"/>
      <c r="BD945" s="2"/>
      <c r="BE945" s="2"/>
      <c r="BF945" s="24"/>
      <c r="BG945" s="2"/>
      <c r="BH945" s="2"/>
      <c r="BI945" s="24"/>
      <c r="BJ945" s="2"/>
      <c r="BK945" s="721"/>
      <c r="BL945" s="721"/>
      <c r="BM945" s="24"/>
      <c r="BN945" s="24"/>
    </row>
    <row r="946" spans="1:66">
      <c r="A946" s="140"/>
      <c r="B946" s="84" t="s">
        <v>19</v>
      </c>
      <c r="C946" s="254"/>
      <c r="D946" s="255"/>
      <c r="E946" s="24"/>
      <c r="F946" s="254"/>
      <c r="G946" s="256"/>
      <c r="H946" s="24"/>
      <c r="I946" s="254"/>
      <c r="J946" s="256"/>
      <c r="K946" s="24"/>
      <c r="L946" s="254"/>
      <c r="M946" s="256"/>
      <c r="N946" s="24"/>
      <c r="O946" s="254"/>
      <c r="P946" s="256"/>
      <c r="Q946" s="24"/>
      <c r="R946" s="254"/>
      <c r="S946" s="256"/>
      <c r="T946" s="24"/>
      <c r="U946" s="254"/>
      <c r="V946" s="256"/>
      <c r="W946" s="24"/>
      <c r="X946" s="254"/>
      <c r="Y946" s="256"/>
      <c r="Z946" s="133"/>
      <c r="AA946" s="254"/>
      <c r="AB946" s="256"/>
      <c r="AC946" s="24"/>
      <c r="AD946" s="254"/>
      <c r="AE946" s="256"/>
      <c r="AF946" s="24"/>
      <c r="AG946" s="24"/>
      <c r="AH946" s="24"/>
      <c r="AI946" s="24"/>
      <c r="AJ946" s="24"/>
      <c r="AK946" s="24"/>
      <c r="AL946" s="254">
        <f>SUM(C946,F946,I946,L946,O946,R946,U946,X946,AA946,AD946)</f>
        <v>0</v>
      </c>
      <c r="AM946" s="255">
        <f t="shared" ref="AM946:AM948" si="558">SUM(D946,G946,J946,M946,P946,S946,V946,Y946,AB946,AE946)</f>
        <v>0</v>
      </c>
      <c r="AN946" s="256">
        <f t="shared" ref="AN946:AN948" si="559">SUM(AL946:AM946)</f>
        <v>0</v>
      </c>
      <c r="BA946" s="254"/>
      <c r="BB946" s="256"/>
      <c r="BC946" s="618"/>
      <c r="BD946" s="254"/>
      <c r="BE946" s="256"/>
      <c r="BF946" s="24"/>
      <c r="BG946" s="254"/>
      <c r="BH946" s="256"/>
      <c r="BI946" s="24"/>
      <c r="BJ946" s="254">
        <f t="shared" ref="BJ946:BK948" si="560">SUM(AF946,AI946,AL946,AO946,AR946,AU946,AX946,BA946,BD946,BG946)</f>
        <v>0</v>
      </c>
      <c r="BK946" s="255">
        <f t="shared" si="560"/>
        <v>0</v>
      </c>
      <c r="BL946" s="256">
        <f t="shared" ref="BL946:BL948" si="561">SUM(BJ946:BK946)</f>
        <v>0</v>
      </c>
      <c r="BM946" s="24"/>
      <c r="BN946" s="24"/>
    </row>
    <row r="947" spans="1:66">
      <c r="A947" s="88"/>
      <c r="B947" s="85" t="s">
        <v>21</v>
      </c>
      <c r="C947" s="257"/>
      <c r="D947" s="15"/>
      <c r="E947" s="24"/>
      <c r="F947" s="257"/>
      <c r="G947" s="258"/>
      <c r="H947" s="24"/>
      <c r="I947" s="257"/>
      <c r="J947" s="258"/>
      <c r="K947" s="24"/>
      <c r="L947" s="257"/>
      <c r="M947" s="258"/>
      <c r="N947" s="24"/>
      <c r="O947" s="257"/>
      <c r="P947" s="258"/>
      <c r="Q947" s="24"/>
      <c r="R947" s="257"/>
      <c r="S947" s="258"/>
      <c r="T947" s="24"/>
      <c r="U947" s="257"/>
      <c r="V947" s="258"/>
      <c r="W947" s="24"/>
      <c r="X947" s="257"/>
      <c r="Y947" s="258"/>
      <c r="Z947" s="395"/>
      <c r="AA947" s="257"/>
      <c r="AB947" s="258"/>
      <c r="AC947" s="24"/>
      <c r="AD947" s="257"/>
      <c r="AE947" s="258"/>
      <c r="AF947" s="24"/>
      <c r="AG947" s="24"/>
      <c r="AH947" s="24"/>
      <c r="AI947" s="24"/>
      <c r="AJ947" s="24"/>
      <c r="AK947" s="24"/>
      <c r="AL947" s="257">
        <f t="shared" ref="AL947:AL948" si="562">SUM(C947,F947,I947,L947,O947,R947,U947,X947,AA947,AD947)</f>
        <v>0</v>
      </c>
      <c r="AM947" s="15">
        <f t="shared" si="558"/>
        <v>0</v>
      </c>
      <c r="AN947" s="258">
        <f t="shared" si="559"/>
        <v>0</v>
      </c>
      <c r="BA947" s="257"/>
      <c r="BB947" s="258"/>
      <c r="BC947" s="618"/>
      <c r="BD947" s="257"/>
      <c r="BE947" s="258"/>
      <c r="BF947" s="24"/>
      <c r="BG947" s="257"/>
      <c r="BH947" s="258"/>
      <c r="BI947" s="24"/>
      <c r="BJ947" s="257">
        <f t="shared" si="560"/>
        <v>0</v>
      </c>
      <c r="BK947" s="15">
        <f t="shared" si="560"/>
        <v>0</v>
      </c>
      <c r="BL947" s="258">
        <f t="shared" si="561"/>
        <v>0</v>
      </c>
      <c r="BM947" s="24"/>
      <c r="BN947" s="24"/>
    </row>
    <row r="948" spans="1:66" ht="16.5" thickBot="1">
      <c r="A948" s="141"/>
      <c r="B948" s="86" t="s">
        <v>22</v>
      </c>
      <c r="C948" s="259"/>
      <c r="D948" s="260"/>
      <c r="E948" s="24"/>
      <c r="F948" s="259"/>
      <c r="G948" s="261"/>
      <c r="H948" s="24"/>
      <c r="I948" s="259"/>
      <c r="J948" s="261"/>
      <c r="K948" s="24"/>
      <c r="L948" s="259"/>
      <c r="M948" s="261"/>
      <c r="N948" s="24"/>
      <c r="O948" s="259"/>
      <c r="P948" s="261"/>
      <c r="Q948" s="24"/>
      <c r="R948" s="259"/>
      <c r="S948" s="261"/>
      <c r="T948" s="24"/>
      <c r="U948" s="259"/>
      <c r="V948" s="261"/>
      <c r="W948" s="24"/>
      <c r="X948" s="259"/>
      <c r="Y948" s="261"/>
      <c r="Z948" s="396"/>
      <c r="AA948" s="259"/>
      <c r="AB948" s="261"/>
      <c r="AC948" s="24"/>
      <c r="AD948" s="259"/>
      <c r="AE948" s="261"/>
      <c r="AF948" s="24"/>
      <c r="AG948" s="24"/>
      <c r="AH948" s="24"/>
      <c r="AI948" s="24"/>
      <c r="AJ948" s="24"/>
      <c r="AK948" s="24"/>
      <c r="AL948" s="259">
        <f t="shared" si="562"/>
        <v>0</v>
      </c>
      <c r="AM948" s="260">
        <f t="shared" si="558"/>
        <v>0</v>
      </c>
      <c r="AN948" s="261">
        <f t="shared" si="559"/>
        <v>0</v>
      </c>
      <c r="BA948" s="259"/>
      <c r="BB948" s="261"/>
      <c r="BC948" s="618"/>
      <c r="BD948" s="259"/>
      <c r="BE948" s="261"/>
      <c r="BF948" s="24"/>
      <c r="BG948" s="259"/>
      <c r="BH948" s="261"/>
      <c r="BI948" s="24"/>
      <c r="BJ948" s="259">
        <f t="shared" si="560"/>
        <v>0</v>
      </c>
      <c r="BK948" s="260">
        <f t="shared" si="560"/>
        <v>0</v>
      </c>
      <c r="BL948" s="261">
        <f t="shared" si="561"/>
        <v>0</v>
      </c>
      <c r="BM948" s="24"/>
      <c r="BN948" s="24"/>
    </row>
    <row r="949" spans="1:66" ht="16.5" thickBot="1">
      <c r="A949" s="349"/>
      <c r="C949" s="2"/>
      <c r="D949" s="2"/>
      <c r="E949" s="24"/>
      <c r="F949" s="2"/>
      <c r="G949" s="2"/>
      <c r="H949" s="24"/>
      <c r="I949" s="2"/>
      <c r="J949" s="2"/>
      <c r="K949" s="24"/>
      <c r="L949" s="2"/>
      <c r="M949" s="2"/>
      <c r="N949" s="24"/>
      <c r="O949" s="2"/>
      <c r="P949" s="2"/>
      <c r="Q949" s="24"/>
      <c r="R949" s="2"/>
      <c r="S949" s="2"/>
      <c r="T949" s="24"/>
      <c r="U949" s="2"/>
      <c r="V949" s="2"/>
      <c r="W949" s="24"/>
      <c r="Y949" s="2"/>
      <c r="Z949" s="2"/>
      <c r="AA949" s="2"/>
      <c r="AB949" s="2"/>
      <c r="AC949" s="24"/>
      <c r="AD949" s="2"/>
      <c r="AE949" s="2"/>
      <c r="AF949" s="24"/>
      <c r="AG949" s="24"/>
      <c r="AH949" s="24"/>
      <c r="AI949" s="24"/>
      <c r="AJ949" s="24"/>
      <c r="AK949" s="24"/>
      <c r="AL949" s="2"/>
      <c r="AM949" s="467"/>
      <c r="AN949" s="2"/>
      <c r="BA949" s="2"/>
      <c r="BB949" s="2"/>
      <c r="BC949" s="618"/>
      <c r="BD949" s="2"/>
      <c r="BE949" s="2"/>
      <c r="BF949" s="24"/>
      <c r="BG949" s="2"/>
      <c r="BH949" s="2"/>
      <c r="BI949" s="24"/>
      <c r="BJ949" s="2"/>
      <c r="BK949" s="721"/>
      <c r="BL949" s="721"/>
      <c r="BM949" s="24"/>
      <c r="BN949" s="24"/>
    </row>
    <row r="950" spans="1:66">
      <c r="A950" s="274"/>
      <c r="B950" s="84" t="s">
        <v>19</v>
      </c>
      <c r="C950" s="254"/>
      <c r="D950" s="255"/>
      <c r="E950" s="24"/>
      <c r="F950" s="254"/>
      <c r="G950" s="256"/>
      <c r="H950" s="24"/>
      <c r="I950" s="254"/>
      <c r="J950" s="256"/>
      <c r="K950" s="24"/>
      <c r="L950" s="254"/>
      <c r="M950" s="256"/>
      <c r="N950" s="24"/>
      <c r="O950" s="254"/>
      <c r="P950" s="256"/>
      <c r="Q950" s="24"/>
      <c r="R950" s="254"/>
      <c r="S950" s="256"/>
      <c r="T950" s="24"/>
      <c r="U950" s="254"/>
      <c r="V950" s="256"/>
      <c r="W950" s="24"/>
      <c r="X950" s="254"/>
      <c r="Y950" s="256"/>
      <c r="Z950" s="133"/>
      <c r="AA950" s="254"/>
      <c r="AB950" s="256"/>
      <c r="AC950" s="24"/>
      <c r="AD950" s="254"/>
      <c r="AE950" s="256"/>
      <c r="AF950" s="24"/>
      <c r="AG950" s="24"/>
      <c r="AH950" s="24"/>
      <c r="AI950" s="24"/>
      <c r="AJ950" s="24"/>
      <c r="AK950" s="24"/>
      <c r="AL950" s="254">
        <f>SUM(C950,F950,I950,L950,O950,R950,U950,X950,AA950,AD950)</f>
        <v>0</v>
      </c>
      <c r="AM950" s="255">
        <f t="shared" ref="AM950:AM952" si="563">SUM(D950,G950,J950,M950,P950,S950,V950,Y950,AB950,AE950)</f>
        <v>0</v>
      </c>
      <c r="AN950" s="256">
        <f>SUM(AL950:AM950)</f>
        <v>0</v>
      </c>
      <c r="BA950" s="254"/>
      <c r="BB950" s="256"/>
      <c r="BC950" s="618"/>
      <c r="BD950" s="254"/>
      <c r="BE950" s="256"/>
      <c r="BF950" s="24"/>
      <c r="BG950" s="254"/>
      <c r="BH950" s="256"/>
      <c r="BI950" s="24"/>
      <c r="BJ950" s="254">
        <f t="shared" ref="BJ950:BK952" si="564">SUM(AF950,AI950,AL950,AO950,AR950,AU950,AX950,BA950,BD950,BG950)</f>
        <v>0</v>
      </c>
      <c r="BK950" s="255">
        <f t="shared" si="564"/>
        <v>0</v>
      </c>
      <c r="BL950" s="256">
        <f>SUM(BJ950:BK950)</f>
        <v>0</v>
      </c>
      <c r="BM950" s="24"/>
      <c r="BN950" s="24"/>
    </row>
    <row r="951" spans="1:66">
      <c r="A951" s="88"/>
      <c r="B951" s="85" t="s">
        <v>21</v>
      </c>
      <c r="C951" s="257"/>
      <c r="D951" s="15"/>
      <c r="E951" s="24"/>
      <c r="F951" s="257"/>
      <c r="G951" s="258"/>
      <c r="H951" s="24"/>
      <c r="I951" s="257"/>
      <c r="J951" s="258"/>
      <c r="K951" s="24"/>
      <c r="L951" s="257"/>
      <c r="M951" s="258"/>
      <c r="N951" s="24"/>
      <c r="O951" s="257"/>
      <c r="P951" s="258"/>
      <c r="Q951" s="24"/>
      <c r="R951" s="257"/>
      <c r="S951" s="258"/>
      <c r="T951" s="24"/>
      <c r="U951" s="257"/>
      <c r="V951" s="258"/>
      <c r="W951" s="24"/>
      <c r="X951" s="257"/>
      <c r="Y951" s="258"/>
      <c r="Z951" s="395"/>
      <c r="AA951" s="257"/>
      <c r="AB951" s="258"/>
      <c r="AC951" s="24"/>
      <c r="AD951" s="257"/>
      <c r="AE951" s="258"/>
      <c r="AF951" s="24"/>
      <c r="AG951" s="24"/>
      <c r="AH951" s="24"/>
      <c r="AI951" s="24"/>
      <c r="AJ951" s="24"/>
      <c r="AK951" s="24"/>
      <c r="AL951" s="257">
        <f t="shared" ref="AL951:AL952" si="565">SUM(C951,F951,I951,L951,O951,R951,U951,X951,AA951,AD951)</f>
        <v>0</v>
      </c>
      <c r="AM951" s="15">
        <f t="shared" si="563"/>
        <v>0</v>
      </c>
      <c r="AN951" s="258">
        <f t="shared" ref="AN951:AN952" si="566">SUM(AL951:AM951)</f>
        <v>0</v>
      </c>
      <c r="BA951" s="257"/>
      <c r="BB951" s="258"/>
      <c r="BC951" s="618"/>
      <c r="BD951" s="257"/>
      <c r="BE951" s="258"/>
      <c r="BF951" s="24"/>
      <c r="BG951" s="257"/>
      <c r="BH951" s="258"/>
      <c r="BI951" s="24"/>
      <c r="BJ951" s="257">
        <f t="shared" si="564"/>
        <v>0</v>
      </c>
      <c r="BK951" s="15">
        <f t="shared" si="564"/>
        <v>0</v>
      </c>
      <c r="BL951" s="258">
        <f t="shared" ref="BL951:BL952" si="567">SUM(BJ951:BK951)</f>
        <v>0</v>
      </c>
      <c r="BM951" s="24"/>
      <c r="BN951" s="24"/>
    </row>
    <row r="952" spans="1:66" ht="16.5" thickBot="1">
      <c r="A952" s="141"/>
      <c r="B952" s="86" t="s">
        <v>22</v>
      </c>
      <c r="C952" s="259"/>
      <c r="D952" s="260"/>
      <c r="E952" s="24"/>
      <c r="F952" s="259"/>
      <c r="G952" s="261"/>
      <c r="H952" s="24"/>
      <c r="I952" s="259"/>
      <c r="J952" s="261"/>
      <c r="K952" s="24"/>
      <c r="L952" s="259"/>
      <c r="M952" s="261"/>
      <c r="N952" s="24"/>
      <c r="O952" s="259"/>
      <c r="P952" s="261"/>
      <c r="Q952" s="24"/>
      <c r="R952" s="259"/>
      <c r="S952" s="261"/>
      <c r="T952" s="24"/>
      <c r="U952" s="259"/>
      <c r="V952" s="261"/>
      <c r="W952" s="24"/>
      <c r="X952" s="259"/>
      <c r="Y952" s="261"/>
      <c r="Z952" s="396"/>
      <c r="AA952" s="259"/>
      <c r="AB952" s="261"/>
      <c r="AC952" s="24"/>
      <c r="AD952" s="259"/>
      <c r="AE952" s="261"/>
      <c r="AF952" s="24"/>
      <c r="AG952" s="24"/>
      <c r="AH952" s="24"/>
      <c r="AI952" s="24"/>
      <c r="AJ952" s="24"/>
      <c r="AK952" s="24"/>
      <c r="AL952" s="259">
        <f t="shared" si="565"/>
        <v>0</v>
      </c>
      <c r="AM952" s="260">
        <f t="shared" si="563"/>
        <v>0</v>
      </c>
      <c r="AN952" s="261">
        <f t="shared" si="566"/>
        <v>0</v>
      </c>
      <c r="BA952" s="259"/>
      <c r="BB952" s="261"/>
      <c r="BC952" s="618"/>
      <c r="BD952" s="259"/>
      <c r="BE952" s="261"/>
      <c r="BF952" s="24"/>
      <c r="BG952" s="259"/>
      <c r="BH952" s="261"/>
      <c r="BI952" s="24"/>
      <c r="BJ952" s="259">
        <f t="shared" si="564"/>
        <v>0</v>
      </c>
      <c r="BK952" s="260">
        <f t="shared" si="564"/>
        <v>0</v>
      </c>
      <c r="BL952" s="261">
        <f t="shared" si="567"/>
        <v>0</v>
      </c>
      <c r="BM952" s="24"/>
      <c r="BN952" s="24"/>
    </row>
    <row r="953" spans="1:66" ht="16.5" thickBot="1">
      <c r="A953" s="349"/>
      <c r="C953" s="2"/>
      <c r="D953" s="2"/>
      <c r="E953" s="24"/>
      <c r="F953" s="2"/>
      <c r="G953" s="2"/>
      <c r="H953" s="24"/>
      <c r="I953" s="2"/>
      <c r="J953" s="2"/>
      <c r="K953" s="24"/>
      <c r="L953" s="2"/>
      <c r="M953" s="2"/>
      <c r="N953" s="24"/>
      <c r="O953" s="2"/>
      <c r="P953" s="2"/>
      <c r="Q953" s="24"/>
      <c r="R953" s="2"/>
      <c r="S953" s="2"/>
      <c r="T953" s="24"/>
      <c r="U953" s="2"/>
      <c r="V953" s="2"/>
      <c r="W953" s="24"/>
      <c r="Y953" s="2"/>
      <c r="Z953" s="2"/>
      <c r="AA953" s="2"/>
      <c r="AB953" s="2"/>
      <c r="AC953" s="24"/>
      <c r="AD953" s="2"/>
      <c r="AE953" s="2"/>
      <c r="AF953" s="24"/>
      <c r="AG953" s="24"/>
      <c r="AH953" s="24"/>
      <c r="AI953" s="24"/>
      <c r="AJ953" s="24"/>
      <c r="AK953" s="24"/>
      <c r="AL953" s="2"/>
      <c r="AM953" s="467"/>
      <c r="AN953" s="2"/>
      <c r="BA953" s="2"/>
      <c r="BB953" s="2"/>
      <c r="BC953" s="618"/>
      <c r="BD953" s="2"/>
      <c r="BE953" s="2"/>
      <c r="BF953" s="24"/>
      <c r="BG953" s="2"/>
      <c r="BH953" s="2"/>
      <c r="BI953" s="24"/>
      <c r="BJ953" s="721"/>
      <c r="BK953" s="618"/>
      <c r="BL953" s="721"/>
      <c r="BM953" s="24"/>
      <c r="BN953" s="24"/>
    </row>
    <row r="954" spans="1:66">
      <c r="A954" s="274"/>
      <c r="B954" s="84" t="s">
        <v>19</v>
      </c>
      <c r="C954" s="254"/>
      <c r="D954" s="255"/>
      <c r="E954" s="24"/>
      <c r="F954" s="254"/>
      <c r="G954" s="256"/>
      <c r="H954" s="24"/>
      <c r="I954" s="254"/>
      <c r="J954" s="256"/>
      <c r="K954" s="24"/>
      <c r="L954" s="254"/>
      <c r="M954" s="256"/>
      <c r="N954" s="24"/>
      <c r="O954" s="254"/>
      <c r="P954" s="256"/>
      <c r="Q954" s="24"/>
      <c r="R954" s="254"/>
      <c r="S954" s="256"/>
      <c r="T954" s="24"/>
      <c r="U954" s="254"/>
      <c r="V954" s="256"/>
      <c r="W954" s="24"/>
      <c r="X954" s="254"/>
      <c r="Y954" s="256"/>
      <c r="Z954" s="133"/>
      <c r="AA954" s="254"/>
      <c r="AB954" s="256"/>
      <c r="AC954" s="24"/>
      <c r="AD954" s="254"/>
      <c r="AE954" s="256"/>
      <c r="AF954" s="24"/>
      <c r="AG954" s="24"/>
      <c r="AH954" s="24"/>
      <c r="AI954" s="24"/>
      <c r="AJ954" s="24"/>
      <c r="AK954" s="24"/>
      <c r="AL954" s="254">
        <f>SUM(C954,F954,I954,L954,O954,R954,U954,X954,AA954,AD954)</f>
        <v>0</v>
      </c>
      <c r="AM954" s="255">
        <f t="shared" ref="AM954:AM956" si="568">SUM(D954,G954,J954,M954,P954,S954,V954,Y954,AB954,AE954)</f>
        <v>0</v>
      </c>
      <c r="AN954" s="256">
        <f t="shared" ref="AN954:AN956" si="569">SUM(AL954:AM954)</f>
        <v>0</v>
      </c>
      <c r="BA954" s="254"/>
      <c r="BB954" s="256"/>
      <c r="BC954" s="618"/>
      <c r="BD954" s="254"/>
      <c r="BE954" s="256"/>
      <c r="BF954" s="24"/>
      <c r="BG954" s="254"/>
      <c r="BH954" s="256"/>
      <c r="BI954" s="24"/>
      <c r="BJ954" s="254">
        <f t="shared" ref="BJ954:BK956" si="570">SUM(AF954,AI954,AL954,AO954,AR954,AU954,AX954,BA954,BD954,BG954)</f>
        <v>0</v>
      </c>
      <c r="BK954" s="255">
        <f t="shared" si="570"/>
        <v>0</v>
      </c>
      <c r="BL954" s="256">
        <f t="shared" ref="BL954:BL956" si="571">SUM(BJ954:BK954)</f>
        <v>0</v>
      </c>
      <c r="BM954" s="24"/>
      <c r="BN954" s="24"/>
    </row>
    <row r="955" spans="1:66">
      <c r="A955" s="88"/>
      <c r="B955" s="85" t="s">
        <v>21</v>
      </c>
      <c r="C955" s="257"/>
      <c r="D955" s="15"/>
      <c r="E955" s="24"/>
      <c r="F955" s="257"/>
      <c r="G955" s="258"/>
      <c r="H955" s="24"/>
      <c r="I955" s="257"/>
      <c r="J955" s="258"/>
      <c r="K955" s="24"/>
      <c r="L955" s="257"/>
      <c r="M955" s="258"/>
      <c r="N955" s="24"/>
      <c r="O955" s="257"/>
      <c r="P955" s="258"/>
      <c r="Q955" s="24"/>
      <c r="R955" s="257"/>
      <c r="S955" s="258"/>
      <c r="T955" s="24"/>
      <c r="U955" s="257"/>
      <c r="V955" s="258"/>
      <c r="W955" s="24"/>
      <c r="X955" s="257"/>
      <c r="Y955" s="258"/>
      <c r="Z955" s="395"/>
      <c r="AA955" s="257"/>
      <c r="AB955" s="258"/>
      <c r="AC955" s="24"/>
      <c r="AD955" s="257"/>
      <c r="AE955" s="258"/>
      <c r="AF955" s="24"/>
      <c r="AG955" s="24"/>
      <c r="AH955" s="24"/>
      <c r="AI955" s="24"/>
      <c r="AJ955" s="24"/>
      <c r="AK955" s="24"/>
      <c r="AL955" s="257">
        <f t="shared" ref="AL955:AL956" si="572">SUM(C955,F955,I955,L955,O955,R955,U955,X955,AA955,AD955)</f>
        <v>0</v>
      </c>
      <c r="AM955" s="15">
        <f t="shared" si="568"/>
        <v>0</v>
      </c>
      <c r="AN955" s="258">
        <f t="shared" si="569"/>
        <v>0</v>
      </c>
      <c r="BA955" s="257"/>
      <c r="BB955" s="258"/>
      <c r="BC955" s="618"/>
      <c r="BD955" s="257"/>
      <c r="BE955" s="258"/>
      <c r="BF955" s="24"/>
      <c r="BG955" s="257"/>
      <c r="BH955" s="258"/>
      <c r="BI955" s="24"/>
      <c r="BJ955" s="257">
        <f t="shared" si="570"/>
        <v>0</v>
      </c>
      <c r="BK955" s="15">
        <f t="shared" si="570"/>
        <v>0</v>
      </c>
      <c r="BL955" s="258">
        <f t="shared" si="571"/>
        <v>0</v>
      </c>
      <c r="BM955" s="24"/>
      <c r="BN955" s="24"/>
    </row>
    <row r="956" spans="1:66" ht="16.5" thickBot="1">
      <c r="A956" s="141"/>
      <c r="B956" s="86" t="s">
        <v>22</v>
      </c>
      <c r="C956" s="259"/>
      <c r="D956" s="260"/>
      <c r="E956" s="24"/>
      <c r="F956" s="259"/>
      <c r="G956" s="261"/>
      <c r="H956" s="24"/>
      <c r="I956" s="259"/>
      <c r="J956" s="261"/>
      <c r="K956" s="24"/>
      <c r="L956" s="259"/>
      <c r="M956" s="261"/>
      <c r="N956" s="24"/>
      <c r="O956" s="259"/>
      <c r="P956" s="261"/>
      <c r="Q956" s="24"/>
      <c r="R956" s="259"/>
      <c r="S956" s="261"/>
      <c r="T956" s="24"/>
      <c r="U956" s="259"/>
      <c r="V956" s="261"/>
      <c r="W956" s="24"/>
      <c r="X956" s="259"/>
      <c r="Y956" s="261"/>
      <c r="Z956" s="396"/>
      <c r="AA956" s="259"/>
      <c r="AB956" s="261"/>
      <c r="AC956" s="24"/>
      <c r="AD956" s="259"/>
      <c r="AE956" s="261"/>
      <c r="AF956" s="24"/>
      <c r="AG956" s="24"/>
      <c r="AH956" s="24"/>
      <c r="AI956" s="24"/>
      <c r="AJ956" s="24"/>
      <c r="AK956" s="24"/>
      <c r="AL956" s="259">
        <f t="shared" si="572"/>
        <v>0</v>
      </c>
      <c r="AM956" s="260">
        <f t="shared" si="568"/>
        <v>0</v>
      </c>
      <c r="AN956" s="261">
        <f t="shared" si="569"/>
        <v>0</v>
      </c>
      <c r="BA956" s="259"/>
      <c r="BB956" s="261"/>
      <c r="BC956" s="618"/>
      <c r="BD956" s="259"/>
      <c r="BE956" s="261"/>
      <c r="BF956" s="24"/>
      <c r="BG956" s="259"/>
      <c r="BH956" s="261"/>
      <c r="BI956" s="24"/>
      <c r="BJ956" s="259">
        <f t="shared" si="570"/>
        <v>0</v>
      </c>
      <c r="BK956" s="260">
        <f t="shared" si="570"/>
        <v>0</v>
      </c>
      <c r="BL956" s="261">
        <f t="shared" si="571"/>
        <v>0</v>
      </c>
      <c r="BM956" s="24"/>
      <c r="BN956" s="24"/>
    </row>
    <row r="957" spans="1:66" ht="16.5" thickBot="1">
      <c r="A957" s="20"/>
      <c r="C957" s="2"/>
      <c r="D957" s="2"/>
      <c r="E957" s="24"/>
      <c r="F957" s="2"/>
      <c r="G957" s="2"/>
      <c r="H957" s="24"/>
      <c r="I957" s="2"/>
      <c r="J957" s="2"/>
      <c r="K957" s="24"/>
      <c r="L957" s="2"/>
      <c r="M957" s="2"/>
      <c r="N957" s="24"/>
      <c r="O957" s="2"/>
      <c r="P957" s="2"/>
      <c r="Q957" s="24"/>
      <c r="R957" s="2"/>
      <c r="S957" s="2"/>
      <c r="T957" s="24"/>
      <c r="U957" s="2"/>
      <c r="V957" s="2"/>
      <c r="W957" s="24"/>
      <c r="Y957" s="2"/>
      <c r="Z957" s="2"/>
      <c r="AA957" s="2"/>
      <c r="AB957" s="2"/>
      <c r="AC957" s="24"/>
      <c r="AD957" s="2"/>
      <c r="AE957" s="2"/>
      <c r="AF957" s="24"/>
      <c r="AG957" s="24"/>
      <c r="AH957" s="24"/>
      <c r="AI957" s="24"/>
      <c r="AJ957" s="24"/>
      <c r="AK957" s="24"/>
      <c r="AL957" s="2"/>
      <c r="AM957" s="467"/>
      <c r="AN957" s="2"/>
      <c r="BA957" s="2"/>
      <c r="BB957" s="2"/>
      <c r="BC957" s="618"/>
      <c r="BD957" s="2"/>
      <c r="BE957" s="2"/>
      <c r="BF957" s="24"/>
      <c r="BG957" s="2"/>
      <c r="BH957" s="2"/>
      <c r="BI957" s="24"/>
      <c r="BJ957" s="2"/>
      <c r="BK957" s="721"/>
      <c r="BL957" s="721"/>
      <c r="BM957" s="24"/>
      <c r="BN957" s="24"/>
    </row>
    <row r="958" spans="1:66">
      <c r="A958" s="87"/>
      <c r="B958" s="84" t="s">
        <v>19</v>
      </c>
      <c r="C958" s="254"/>
      <c r="D958" s="255"/>
      <c r="E958" s="24"/>
      <c r="F958" s="254"/>
      <c r="G958" s="256"/>
      <c r="H958" s="24"/>
      <c r="I958" s="254"/>
      <c r="J958" s="256"/>
      <c r="K958" s="24"/>
      <c r="L958" s="254"/>
      <c r="M958" s="256"/>
      <c r="N958" s="24"/>
      <c r="O958" s="254"/>
      <c r="P958" s="256"/>
      <c r="Q958" s="24"/>
      <c r="R958" s="254"/>
      <c r="S958" s="256"/>
      <c r="T958" s="24"/>
      <c r="U958" s="254"/>
      <c r="V958" s="256"/>
      <c r="W958" s="24"/>
      <c r="X958" s="254"/>
      <c r="Y958" s="256"/>
      <c r="Z958" s="133"/>
      <c r="AA958" s="254"/>
      <c r="AB958" s="256"/>
      <c r="AC958" s="24"/>
      <c r="AD958" s="254"/>
      <c r="AE958" s="256"/>
      <c r="AF958" s="24"/>
      <c r="AG958" s="24"/>
      <c r="AH958" s="24"/>
      <c r="AI958" s="24"/>
      <c r="AJ958" s="24"/>
      <c r="AK958" s="24"/>
      <c r="AL958" s="254">
        <f>SUM(C958,F958,I958,L958,O958,R958,U958,X958,AA958,AD958)</f>
        <v>0</v>
      </c>
      <c r="AM958" s="255">
        <f t="shared" ref="AM958:AM960" si="573">SUM(D958,G958,J958,M958,P958,S958,V958,Y958,AB958,AE958)</f>
        <v>0</v>
      </c>
      <c r="AN958" s="256">
        <f t="shared" ref="AN958:AN960" si="574">SUM(AL958:AM958)</f>
        <v>0</v>
      </c>
      <c r="BA958" s="254"/>
      <c r="BB958" s="256"/>
      <c r="BC958" s="618"/>
      <c r="BD958" s="254"/>
      <c r="BE958" s="256"/>
      <c r="BF958" s="24"/>
      <c r="BG958" s="254"/>
      <c r="BH958" s="256"/>
      <c r="BI958" s="24"/>
      <c r="BJ958" s="254">
        <f t="shared" ref="BJ958:BK960" si="575">SUM(AF958,AI958,AL958,AO958,AR958,AU958,AX958,BA958,BD958,BG958)</f>
        <v>0</v>
      </c>
      <c r="BK958" s="255">
        <f t="shared" si="575"/>
        <v>0</v>
      </c>
      <c r="BL958" s="256">
        <f t="shared" ref="BL958:BL960" si="576">SUM(BJ958:BK958)</f>
        <v>0</v>
      </c>
      <c r="BM958" s="24"/>
      <c r="BN958" s="24"/>
    </row>
    <row r="959" spans="1:66">
      <c r="A959" s="82"/>
      <c r="B959" s="85" t="s">
        <v>21</v>
      </c>
      <c r="C959" s="257"/>
      <c r="D959" s="15"/>
      <c r="E959" s="24"/>
      <c r="F959" s="257"/>
      <c r="G959" s="258"/>
      <c r="H959" s="24"/>
      <c r="I959" s="257"/>
      <c r="J959" s="258"/>
      <c r="K959" s="24"/>
      <c r="L959" s="257"/>
      <c r="M959" s="258"/>
      <c r="N959" s="24"/>
      <c r="O959" s="257"/>
      <c r="P959" s="258"/>
      <c r="Q959" s="24"/>
      <c r="R959" s="257"/>
      <c r="S959" s="258"/>
      <c r="T959" s="24"/>
      <c r="U959" s="257"/>
      <c r="V959" s="258"/>
      <c r="W959" s="24"/>
      <c r="X959" s="257"/>
      <c r="Y959" s="258"/>
      <c r="Z959" s="395"/>
      <c r="AA959" s="257"/>
      <c r="AB959" s="258"/>
      <c r="AC959" s="24"/>
      <c r="AD959" s="257"/>
      <c r="AE959" s="258"/>
      <c r="AF959" s="24"/>
      <c r="AG959" s="24"/>
      <c r="AH959" s="24"/>
      <c r="AI959" s="24"/>
      <c r="AJ959" s="24"/>
      <c r="AK959" s="24"/>
      <c r="AL959" s="257">
        <f t="shared" ref="AL959:AL960" si="577">SUM(C959,F959,I959,L959,O959,R959,U959,X959,AA959,AD959)</f>
        <v>0</v>
      </c>
      <c r="AM959" s="15">
        <f t="shared" si="573"/>
        <v>0</v>
      </c>
      <c r="AN959" s="258">
        <f t="shared" si="574"/>
        <v>0</v>
      </c>
      <c r="BA959" s="257"/>
      <c r="BB959" s="258"/>
      <c r="BC959" s="618"/>
      <c r="BD959" s="257"/>
      <c r="BE959" s="258"/>
      <c r="BF959" s="24"/>
      <c r="BG959" s="257"/>
      <c r="BH959" s="258"/>
      <c r="BI959" s="24"/>
      <c r="BJ959" s="257">
        <f t="shared" si="575"/>
        <v>0</v>
      </c>
      <c r="BK959" s="15">
        <f t="shared" si="575"/>
        <v>0</v>
      </c>
      <c r="BL959" s="258">
        <f t="shared" si="576"/>
        <v>0</v>
      </c>
      <c r="BM959" s="24"/>
      <c r="BN959" s="24"/>
    </row>
    <row r="960" spans="1:66" ht="16.5" thickBot="1">
      <c r="A960" s="83"/>
      <c r="B960" s="86" t="s">
        <v>22</v>
      </c>
      <c r="C960" s="259"/>
      <c r="D960" s="260"/>
      <c r="E960" s="24"/>
      <c r="F960" s="259"/>
      <c r="G960" s="261"/>
      <c r="H960" s="24"/>
      <c r="I960" s="259"/>
      <c r="J960" s="261"/>
      <c r="K960" s="24"/>
      <c r="L960" s="259"/>
      <c r="M960" s="261"/>
      <c r="N960" s="24"/>
      <c r="O960" s="259"/>
      <c r="P960" s="261"/>
      <c r="Q960" s="24"/>
      <c r="R960" s="259"/>
      <c r="S960" s="261"/>
      <c r="T960" s="24"/>
      <c r="U960" s="259"/>
      <c r="V960" s="261"/>
      <c r="W960" s="24"/>
      <c r="X960" s="259"/>
      <c r="Y960" s="261"/>
      <c r="Z960" s="396"/>
      <c r="AA960" s="259"/>
      <c r="AB960" s="261"/>
      <c r="AC960" s="24"/>
      <c r="AD960" s="259"/>
      <c r="AE960" s="261"/>
      <c r="AF960" s="24"/>
      <c r="AG960" s="24"/>
      <c r="AH960" s="24"/>
      <c r="AI960" s="24"/>
      <c r="AJ960" s="24"/>
      <c r="AK960" s="24"/>
      <c r="AL960" s="259">
        <f t="shared" si="577"/>
        <v>0</v>
      </c>
      <c r="AM960" s="260">
        <f t="shared" si="573"/>
        <v>0</v>
      </c>
      <c r="AN960" s="261">
        <f t="shared" si="574"/>
        <v>0</v>
      </c>
      <c r="BA960" s="259"/>
      <c r="BB960" s="261"/>
      <c r="BC960" s="618"/>
      <c r="BD960" s="259"/>
      <c r="BE960" s="261"/>
      <c r="BF960" s="24"/>
      <c r="BG960" s="259"/>
      <c r="BH960" s="261"/>
      <c r="BI960" s="24"/>
      <c r="BJ960" s="259">
        <f t="shared" si="575"/>
        <v>0</v>
      </c>
      <c r="BK960" s="260">
        <f t="shared" si="575"/>
        <v>0</v>
      </c>
      <c r="BL960" s="261">
        <f t="shared" si="576"/>
        <v>0</v>
      </c>
      <c r="BM960" s="24"/>
      <c r="BN960" s="24"/>
    </row>
    <row r="961" spans="1:66" ht="16.5" thickBot="1">
      <c r="A961" s="20"/>
      <c r="C961" s="2"/>
      <c r="D961" s="2"/>
      <c r="E961" s="24"/>
      <c r="F961" s="2"/>
      <c r="G961" s="2"/>
      <c r="H961" s="24"/>
      <c r="I961" s="2"/>
      <c r="J961" s="2"/>
      <c r="K961" s="24"/>
      <c r="L961" s="2"/>
      <c r="M961" s="2"/>
      <c r="N961" s="24"/>
      <c r="O961" s="2"/>
      <c r="P961" s="2"/>
      <c r="Q961" s="24"/>
      <c r="R961" s="2"/>
      <c r="S961" s="2"/>
      <c r="T961" s="24"/>
      <c r="U961" s="2"/>
      <c r="V961" s="2"/>
      <c r="W961" s="24"/>
      <c r="Y961" s="2"/>
      <c r="Z961" s="2"/>
      <c r="AA961" s="2"/>
      <c r="AB961" s="2"/>
      <c r="AC961" s="24"/>
      <c r="AD961" s="2"/>
      <c r="AE961" s="2"/>
      <c r="AF961" s="24"/>
      <c r="AG961" s="24"/>
      <c r="AH961" s="24"/>
      <c r="AI961" s="24"/>
      <c r="AJ961" s="24"/>
      <c r="AK961" s="24"/>
      <c r="AL961" s="2"/>
      <c r="AM961" s="467"/>
      <c r="AN961" s="2"/>
      <c r="BA961" s="2"/>
      <c r="BB961" s="2"/>
      <c r="BC961" s="618"/>
      <c r="BD961" s="2"/>
      <c r="BE961" s="2"/>
      <c r="BF961" s="24"/>
      <c r="BG961" s="2"/>
      <c r="BH961" s="2"/>
      <c r="BI961" s="24"/>
      <c r="BJ961" s="2"/>
      <c r="BK961" s="721"/>
      <c r="BL961" s="721"/>
      <c r="BM961" s="24"/>
      <c r="BN961" s="24"/>
    </row>
    <row r="962" spans="1:66">
      <c r="A962" s="87"/>
      <c r="B962" s="84" t="s">
        <v>19</v>
      </c>
      <c r="C962" s="254"/>
      <c r="D962" s="255"/>
      <c r="E962" s="24"/>
      <c r="F962" s="254"/>
      <c r="G962" s="256"/>
      <c r="H962" s="24"/>
      <c r="I962" s="254"/>
      <c r="J962" s="256"/>
      <c r="K962" s="24"/>
      <c r="L962" s="254"/>
      <c r="M962" s="256"/>
      <c r="N962" s="24"/>
      <c r="O962" s="254"/>
      <c r="P962" s="256"/>
      <c r="Q962" s="24"/>
      <c r="R962" s="254"/>
      <c r="S962" s="256"/>
      <c r="T962" s="24"/>
      <c r="U962" s="254"/>
      <c r="V962" s="256"/>
      <c r="W962" s="24"/>
      <c r="X962" s="254"/>
      <c r="Y962" s="256"/>
      <c r="Z962" s="133"/>
      <c r="AA962" s="254"/>
      <c r="AB962" s="256"/>
      <c r="AC962" s="24"/>
      <c r="AD962" s="254"/>
      <c r="AE962" s="256"/>
      <c r="AF962" s="24"/>
      <c r="AG962" s="24"/>
      <c r="AH962" s="24"/>
      <c r="AI962" s="24"/>
      <c r="AJ962" s="24"/>
      <c r="AK962" s="24"/>
      <c r="AL962" s="254">
        <f t="shared" ref="AL962:AL964" si="578">C962+F962+I962</f>
        <v>0</v>
      </c>
      <c r="AM962" s="255">
        <f t="shared" ref="AM962:AM964" si="579">SUM(D962,G962,J962,M962,P962,S962,V962,Y962,AB962,AE962)</f>
        <v>0</v>
      </c>
      <c r="AN962" s="256">
        <f t="shared" ref="AN962:AN964" si="580">SUM(AL962:AM962)</f>
        <v>0</v>
      </c>
      <c r="BA962" s="254"/>
      <c r="BB962" s="256"/>
      <c r="BC962" s="618"/>
      <c r="BD962" s="254"/>
      <c r="BE962" s="256"/>
      <c r="BF962" s="24"/>
      <c r="BG962" s="254"/>
      <c r="BH962" s="256"/>
      <c r="BI962" s="24"/>
      <c r="BJ962" s="254">
        <f>AF962+AI962+AL962</f>
        <v>0</v>
      </c>
      <c r="BK962" s="255">
        <f>SUM(AG962,AJ962,AM962,AP962,AS962,AV962,AY962,BB962,BE962,BH962)</f>
        <v>0</v>
      </c>
      <c r="BL962" s="256">
        <f t="shared" ref="BL962:BL964" si="581">SUM(BJ962:BK962)</f>
        <v>0</v>
      </c>
      <c r="BM962" s="24"/>
      <c r="BN962" s="24"/>
    </row>
    <row r="963" spans="1:66">
      <c r="A963" s="82"/>
      <c r="B963" s="85" t="s">
        <v>21</v>
      </c>
      <c r="C963" s="257"/>
      <c r="D963" s="15"/>
      <c r="E963" s="24"/>
      <c r="F963" s="257"/>
      <c r="G963" s="258"/>
      <c r="H963" s="24"/>
      <c r="I963" s="257"/>
      <c r="J963" s="258"/>
      <c r="K963" s="24"/>
      <c r="L963" s="257"/>
      <c r="M963" s="258"/>
      <c r="N963" s="24"/>
      <c r="O963" s="257"/>
      <c r="P963" s="258"/>
      <c r="Q963" s="24"/>
      <c r="R963" s="257"/>
      <c r="S963" s="258"/>
      <c r="T963" s="24"/>
      <c r="U963" s="257"/>
      <c r="V963" s="258"/>
      <c r="W963" s="24"/>
      <c r="X963" s="257"/>
      <c r="Y963" s="258"/>
      <c r="Z963" s="395"/>
      <c r="AA963" s="257"/>
      <c r="AB963" s="258"/>
      <c r="AC963" s="24"/>
      <c r="AD963" s="257"/>
      <c r="AE963" s="258"/>
      <c r="AF963" s="24"/>
      <c r="AG963" s="24"/>
      <c r="AH963" s="24"/>
      <c r="AI963" s="24"/>
      <c r="AJ963" s="24"/>
      <c r="AK963" s="24"/>
      <c r="AL963" s="257">
        <f t="shared" si="578"/>
        <v>0</v>
      </c>
      <c r="AM963" s="15">
        <f t="shared" si="579"/>
        <v>0</v>
      </c>
      <c r="AN963" s="258">
        <f t="shared" si="580"/>
        <v>0</v>
      </c>
      <c r="BA963" s="257"/>
      <c r="BB963" s="258"/>
      <c r="BC963" s="618"/>
      <c r="BD963" s="257"/>
      <c r="BE963" s="258"/>
      <c r="BF963" s="24"/>
      <c r="BG963" s="257"/>
      <c r="BH963" s="258"/>
      <c r="BI963" s="24"/>
      <c r="BJ963" s="257">
        <f>AF963+AI963+AL963</f>
        <v>0</v>
      </c>
      <c r="BK963" s="15">
        <f>SUM(AG963,AJ963,AM963,AP963,AS963,AV963,AY963,BB963,BE963,BH963)</f>
        <v>0</v>
      </c>
      <c r="BL963" s="258">
        <f t="shared" si="581"/>
        <v>0</v>
      </c>
      <c r="BM963" s="24"/>
      <c r="BN963" s="24"/>
    </row>
    <row r="964" spans="1:66" ht="16.5" thickBot="1">
      <c r="A964" s="83"/>
      <c r="B964" s="86" t="s">
        <v>22</v>
      </c>
      <c r="C964" s="259"/>
      <c r="D964" s="260"/>
      <c r="E964" s="24"/>
      <c r="F964" s="259"/>
      <c r="G964" s="261"/>
      <c r="H964" s="24"/>
      <c r="I964" s="259"/>
      <c r="J964" s="261"/>
      <c r="K964" s="24"/>
      <c r="L964" s="259"/>
      <c r="M964" s="261"/>
      <c r="N964" s="24"/>
      <c r="O964" s="259"/>
      <c r="P964" s="261"/>
      <c r="Q964" s="24"/>
      <c r="R964" s="259"/>
      <c r="S964" s="261"/>
      <c r="T964" s="24"/>
      <c r="U964" s="259"/>
      <c r="V964" s="261"/>
      <c r="W964" s="24"/>
      <c r="X964" s="259"/>
      <c r="Y964" s="261"/>
      <c r="Z964" s="396"/>
      <c r="AA964" s="259"/>
      <c r="AB964" s="261"/>
      <c r="AC964" s="24"/>
      <c r="AD964" s="259"/>
      <c r="AE964" s="261"/>
      <c r="AF964" s="24"/>
      <c r="AG964" s="24"/>
      <c r="AH964" s="24"/>
      <c r="AI964" s="24"/>
      <c r="AJ964" s="24"/>
      <c r="AK964" s="24"/>
      <c r="AL964" s="259">
        <f t="shared" si="578"/>
        <v>0</v>
      </c>
      <c r="AM964" s="260">
        <f t="shared" si="579"/>
        <v>0</v>
      </c>
      <c r="AN964" s="261">
        <f t="shared" si="580"/>
        <v>0</v>
      </c>
      <c r="BA964" s="259"/>
      <c r="BB964" s="261"/>
      <c r="BC964" s="618"/>
      <c r="BD964" s="259"/>
      <c r="BE964" s="261"/>
      <c r="BF964" s="24"/>
      <c r="BG964" s="259"/>
      <c r="BH964" s="261"/>
      <c r="BI964" s="24"/>
      <c r="BJ964" s="259">
        <f>AF964+AI964+AL964</f>
        <v>0</v>
      </c>
      <c r="BK964" s="260">
        <f>SUM(AG964,AJ964,AM964,AP964,AS964,AV964,AY964,BB964,BE964,BH964)</f>
        <v>0</v>
      </c>
      <c r="BL964" s="261">
        <f t="shared" si="581"/>
        <v>0</v>
      </c>
      <c r="BM964" s="24"/>
      <c r="BN964" s="24"/>
    </row>
    <row r="965" spans="1:66" ht="16.5" thickBot="1">
      <c r="A965" s="20"/>
      <c r="C965" s="2"/>
      <c r="D965" s="2"/>
      <c r="E965" s="24"/>
      <c r="F965" s="2"/>
      <c r="G965" s="2"/>
      <c r="H965" s="24"/>
      <c r="I965" s="2"/>
      <c r="J965" s="2"/>
      <c r="K965" s="24"/>
      <c r="L965" s="2"/>
      <c r="M965" s="2"/>
      <c r="N965" s="24"/>
      <c r="O965" s="2"/>
      <c r="P965" s="2"/>
      <c r="Q965" s="24"/>
      <c r="R965" s="2"/>
      <c r="S965" s="2"/>
      <c r="T965" s="24"/>
      <c r="U965" s="2"/>
      <c r="V965" s="2"/>
      <c r="W965" s="24"/>
      <c r="Y965" s="2"/>
      <c r="Z965" s="2"/>
      <c r="AA965" s="2"/>
      <c r="AB965" s="2"/>
      <c r="AC965" s="24"/>
      <c r="AD965" s="2"/>
      <c r="AE965" s="2"/>
      <c r="AF965" s="24"/>
      <c r="AG965" s="24"/>
      <c r="AH965" s="24"/>
      <c r="AI965" s="24"/>
      <c r="AJ965" s="24"/>
      <c r="AK965" s="24"/>
      <c r="AL965" s="2"/>
      <c r="AM965" s="467"/>
      <c r="AN965" s="2"/>
      <c r="BA965" s="2"/>
      <c r="BB965" s="2"/>
      <c r="BC965" s="618"/>
      <c r="BD965" s="2"/>
      <c r="BE965" s="2"/>
      <c r="BF965" s="24"/>
      <c r="BG965" s="2"/>
      <c r="BH965" s="2"/>
      <c r="BI965" s="24"/>
      <c r="BJ965" s="2"/>
      <c r="BK965" s="721"/>
      <c r="BL965" s="721"/>
      <c r="BM965" s="24"/>
      <c r="BN965" s="24"/>
    </row>
    <row r="966" spans="1:66">
      <c r="A966" s="81"/>
      <c r="B966" s="84" t="s">
        <v>19</v>
      </c>
      <c r="C966" s="254"/>
      <c r="D966" s="255"/>
      <c r="E966" s="24"/>
      <c r="F966" s="254"/>
      <c r="G966" s="256"/>
      <c r="H966" s="24"/>
      <c r="I966" s="254"/>
      <c r="J966" s="256"/>
      <c r="K966" s="24"/>
      <c r="L966" s="254"/>
      <c r="M966" s="256"/>
      <c r="N966" s="24"/>
      <c r="O966" s="254"/>
      <c r="P966" s="256"/>
      <c r="Q966" s="24"/>
      <c r="R966" s="254"/>
      <c r="S966" s="256"/>
      <c r="T966" s="24"/>
      <c r="U966" s="254"/>
      <c r="V966" s="256"/>
      <c r="W966" s="24"/>
      <c r="X966" s="254"/>
      <c r="Y966" s="256"/>
      <c r="Z966" s="133"/>
      <c r="AA966" s="254"/>
      <c r="AB966" s="256"/>
      <c r="AC966" s="24"/>
      <c r="AD966" s="254"/>
      <c r="AE966" s="256"/>
      <c r="AF966" s="24"/>
      <c r="AG966" s="24"/>
      <c r="AH966" s="24"/>
      <c r="AI966" s="24"/>
      <c r="AJ966" s="24"/>
      <c r="AK966" s="24"/>
      <c r="AL966" s="254">
        <f t="shared" ref="AL966:AL968" si="582">C966+F966+I966</f>
        <v>0</v>
      </c>
      <c r="AM966" s="255">
        <f t="shared" ref="AM966:AM968" si="583">SUM(D966,G966,J966,M966,P966,S966,V966,Y966,AB966,AE966)</f>
        <v>0</v>
      </c>
      <c r="AN966" s="256">
        <f t="shared" ref="AN966:AN968" si="584">SUM(AL966:AM966)</f>
        <v>0</v>
      </c>
      <c r="BA966" s="254"/>
      <c r="BB966" s="256"/>
      <c r="BC966" s="618"/>
      <c r="BD966" s="254"/>
      <c r="BE966" s="256"/>
      <c r="BF966" s="24"/>
      <c r="BG966" s="254"/>
      <c r="BH966" s="256"/>
      <c r="BI966" s="24"/>
      <c r="BJ966" s="254">
        <f>AF966+AI966+AL966</f>
        <v>0</v>
      </c>
      <c r="BK966" s="255">
        <f>SUM(AG966,AJ966,AM966,AP966,AS966,AV966,AY966,BB966,BE966,BH966)</f>
        <v>0</v>
      </c>
      <c r="BL966" s="256">
        <f t="shared" ref="BL966:BL968" si="585">SUM(BJ966:BK966)</f>
        <v>0</v>
      </c>
      <c r="BM966" s="24"/>
      <c r="BN966" s="24"/>
    </row>
    <row r="967" spans="1:66">
      <c r="A967" s="82"/>
      <c r="B967" s="85" t="s">
        <v>21</v>
      </c>
      <c r="C967" s="257"/>
      <c r="D967" s="15"/>
      <c r="E967" s="24"/>
      <c r="F967" s="257"/>
      <c r="G967" s="258"/>
      <c r="H967" s="24"/>
      <c r="I967" s="257"/>
      <c r="J967" s="258"/>
      <c r="K967" s="24"/>
      <c r="L967" s="257"/>
      <c r="M967" s="258"/>
      <c r="N967" s="24"/>
      <c r="O967" s="257"/>
      <c r="P967" s="258"/>
      <c r="Q967" s="24"/>
      <c r="R967" s="257"/>
      <c r="S967" s="258"/>
      <c r="T967" s="24"/>
      <c r="U967" s="257"/>
      <c r="V967" s="258"/>
      <c r="W967" s="24"/>
      <c r="X967" s="257"/>
      <c r="Y967" s="258"/>
      <c r="Z967" s="395"/>
      <c r="AA967" s="257"/>
      <c r="AB967" s="258"/>
      <c r="AC967" s="24"/>
      <c r="AD967" s="257"/>
      <c r="AE967" s="258"/>
      <c r="AF967" s="24"/>
      <c r="AG967" s="24"/>
      <c r="AH967" s="24"/>
      <c r="AI967" s="24"/>
      <c r="AJ967" s="24"/>
      <c r="AK967" s="24"/>
      <c r="AL967" s="257">
        <f t="shared" si="582"/>
        <v>0</v>
      </c>
      <c r="AM967" s="15">
        <f t="shared" si="583"/>
        <v>0</v>
      </c>
      <c r="AN967" s="258">
        <f t="shared" si="584"/>
        <v>0</v>
      </c>
      <c r="BA967" s="257"/>
      <c r="BB967" s="258"/>
      <c r="BC967" s="618"/>
      <c r="BD967" s="257"/>
      <c r="BE967" s="258"/>
      <c r="BF967" s="24"/>
      <c r="BG967" s="257"/>
      <c r="BH967" s="258"/>
      <c r="BI967" s="24"/>
      <c r="BJ967" s="257">
        <f>AF967+AI967+AL967</f>
        <v>0</v>
      </c>
      <c r="BK967" s="15">
        <f>SUM(AG967,AJ967,AM967,AP967,AS967,AV967,AY967,BB967,BE967,BH967)</f>
        <v>0</v>
      </c>
      <c r="BL967" s="258">
        <f t="shared" si="585"/>
        <v>0</v>
      </c>
      <c r="BM967" s="24"/>
      <c r="BN967" s="24"/>
    </row>
    <row r="968" spans="1:66" ht="16.5" thickBot="1">
      <c r="A968" s="83"/>
      <c r="B968" s="86" t="s">
        <v>22</v>
      </c>
      <c r="C968" s="259"/>
      <c r="D968" s="260"/>
      <c r="E968" s="24"/>
      <c r="F968" s="259"/>
      <c r="G968" s="261"/>
      <c r="H968" s="24"/>
      <c r="I968" s="259"/>
      <c r="J968" s="261"/>
      <c r="K968" s="24"/>
      <c r="L968" s="259"/>
      <c r="M968" s="261"/>
      <c r="N968" s="24"/>
      <c r="O968" s="259"/>
      <c r="P968" s="261"/>
      <c r="Q968" s="24"/>
      <c r="R968" s="259"/>
      <c r="S968" s="261"/>
      <c r="T968" s="24"/>
      <c r="U968" s="259"/>
      <c r="V968" s="261"/>
      <c r="W968" s="24"/>
      <c r="X968" s="259"/>
      <c r="Y968" s="261"/>
      <c r="Z968" s="396"/>
      <c r="AA968" s="259"/>
      <c r="AB968" s="261"/>
      <c r="AC968" s="24"/>
      <c r="AD968" s="259"/>
      <c r="AE968" s="261"/>
      <c r="AF968" s="24"/>
      <c r="AG968" s="24"/>
      <c r="AH968" s="24"/>
      <c r="AI968" s="24"/>
      <c r="AJ968" s="24"/>
      <c r="AK968" s="24"/>
      <c r="AL968" s="259">
        <f t="shared" si="582"/>
        <v>0</v>
      </c>
      <c r="AM968" s="260">
        <f t="shared" si="583"/>
        <v>0</v>
      </c>
      <c r="AN968" s="261">
        <f t="shared" si="584"/>
        <v>0</v>
      </c>
      <c r="BA968" s="259"/>
      <c r="BB968" s="261"/>
      <c r="BC968" s="618"/>
      <c r="BD968" s="259"/>
      <c r="BE968" s="261"/>
      <c r="BF968" s="24"/>
      <c r="BG968" s="259"/>
      <c r="BH968" s="261"/>
      <c r="BI968" s="24"/>
      <c r="BJ968" s="259">
        <f>AF968+AI968+AL968</f>
        <v>0</v>
      </c>
      <c r="BK968" s="260">
        <f>SUM(AG968,AJ968,AM968,AP968,AS968,AV968,AY968,BB968,BE968,BH968)</f>
        <v>0</v>
      </c>
      <c r="BL968" s="261">
        <f t="shared" si="585"/>
        <v>0</v>
      </c>
      <c r="BM968" s="24"/>
      <c r="BN968" s="24"/>
    </row>
    <row r="969" spans="1:66" ht="16.5" thickBot="1">
      <c r="A969" s="20"/>
      <c r="C969" s="2"/>
      <c r="D969" s="2"/>
      <c r="E969" s="618"/>
      <c r="F969" s="2"/>
      <c r="G969" s="739"/>
      <c r="H969" s="618"/>
      <c r="I969" s="2"/>
      <c r="J969" s="2"/>
      <c r="K969" s="618"/>
      <c r="L969" s="2"/>
      <c r="M969" s="2"/>
      <c r="N969" s="618"/>
      <c r="O969" s="2"/>
      <c r="P969" s="2"/>
      <c r="Q969" s="618"/>
      <c r="R969" s="2"/>
      <c r="S969" s="2"/>
      <c r="T969" s="618"/>
      <c r="U969" s="2"/>
      <c r="V969" s="2"/>
      <c r="W969" s="24"/>
      <c r="Y969" s="2"/>
      <c r="Z969" s="2"/>
      <c r="AA969" s="2"/>
      <c r="AB969" s="2"/>
      <c r="AC969" s="24"/>
      <c r="AD969" s="2"/>
      <c r="AE969" s="2"/>
      <c r="AF969" s="24"/>
      <c r="AG969" s="24"/>
      <c r="AH969" s="24"/>
      <c r="AI969" s="24"/>
      <c r="AJ969" s="24"/>
      <c r="AK969" s="24"/>
      <c r="AL969" s="2"/>
      <c r="AM969" s="467"/>
      <c r="AN969" s="2"/>
      <c r="BA969" s="2"/>
      <c r="BB969" s="2"/>
      <c r="BC969" s="618"/>
      <c r="BD969" s="2"/>
      <c r="BE969" s="2"/>
      <c r="BF969" s="618"/>
      <c r="BG969" s="2"/>
      <c r="BH969" s="2"/>
      <c r="BI969" s="24"/>
      <c r="BJ969" s="2"/>
      <c r="BK969" s="721"/>
      <c r="BL969" s="721"/>
      <c r="BM969" s="24"/>
      <c r="BN969" s="24"/>
    </row>
    <row r="970" spans="1:66">
      <c r="A970" s="87"/>
      <c r="B970" s="84" t="s">
        <v>19</v>
      </c>
      <c r="C970" s="254">
        <f t="shared" ref="C970:AE972" si="586">SUM(C934,C938,C942,C946,C950,C954,C958)</f>
        <v>6</v>
      </c>
      <c r="D970" s="256">
        <f t="shared" si="586"/>
        <v>0</v>
      </c>
      <c r="E970" s="618">
        <f t="shared" si="586"/>
        <v>0</v>
      </c>
      <c r="F970" s="254">
        <f t="shared" si="586"/>
        <v>8</v>
      </c>
      <c r="G970" s="256">
        <f t="shared" si="586"/>
        <v>0</v>
      </c>
      <c r="H970" s="618">
        <f t="shared" si="586"/>
        <v>0</v>
      </c>
      <c r="I970" s="254">
        <f t="shared" si="586"/>
        <v>8</v>
      </c>
      <c r="J970" s="256">
        <f t="shared" si="586"/>
        <v>0</v>
      </c>
      <c r="K970" s="618">
        <f t="shared" si="586"/>
        <v>0</v>
      </c>
      <c r="L970" s="254">
        <f t="shared" si="586"/>
        <v>0</v>
      </c>
      <c r="M970" s="256">
        <f t="shared" si="586"/>
        <v>0</v>
      </c>
      <c r="N970" s="618">
        <f t="shared" si="586"/>
        <v>0</v>
      </c>
      <c r="O970" s="254">
        <f t="shared" si="586"/>
        <v>9</v>
      </c>
      <c r="P970" s="256">
        <f t="shared" si="586"/>
        <v>0</v>
      </c>
      <c r="Q970" s="618">
        <f t="shared" si="586"/>
        <v>0</v>
      </c>
      <c r="R970" s="254">
        <f t="shared" si="586"/>
        <v>0</v>
      </c>
      <c r="S970" s="256">
        <f t="shared" si="586"/>
        <v>0</v>
      </c>
      <c r="T970" s="618">
        <f t="shared" si="586"/>
        <v>0</v>
      </c>
      <c r="U970" s="254">
        <f t="shared" si="586"/>
        <v>0</v>
      </c>
      <c r="V970" s="256">
        <f t="shared" si="586"/>
        <v>0</v>
      </c>
      <c r="W970" s="133">
        <f t="shared" si="586"/>
        <v>0</v>
      </c>
      <c r="X970" s="254">
        <f t="shared" si="586"/>
        <v>0</v>
      </c>
      <c r="Y970" s="256">
        <f t="shared" si="586"/>
        <v>0</v>
      </c>
      <c r="Z970" s="133">
        <f t="shared" si="586"/>
        <v>0</v>
      </c>
      <c r="AA970" s="254">
        <f t="shared" si="586"/>
        <v>0</v>
      </c>
      <c r="AB970" s="256">
        <f t="shared" si="586"/>
        <v>0</v>
      </c>
      <c r="AC970" s="133">
        <f t="shared" si="586"/>
        <v>0</v>
      </c>
      <c r="AD970" s="254">
        <f t="shared" si="586"/>
        <v>0</v>
      </c>
      <c r="AE970" s="256">
        <f t="shared" si="586"/>
        <v>0</v>
      </c>
      <c r="AF970" s="24"/>
      <c r="AG970" s="24"/>
      <c r="AH970" s="24"/>
      <c r="AI970" s="24"/>
      <c r="AJ970" s="24"/>
      <c r="AK970" s="24"/>
      <c r="AL970" s="254">
        <f t="shared" ref="AL970:AM972" si="587">SUM(C970,F970,I970,L970,O970,R970,U970,X970,AA970,AD970)</f>
        <v>31</v>
      </c>
      <c r="AM970" s="255">
        <f t="shared" si="587"/>
        <v>0</v>
      </c>
      <c r="AN970" s="256">
        <f t="shared" ref="AN970:AN972" si="588">SUM(AL970:AM970)</f>
        <v>31</v>
      </c>
      <c r="BA970" s="254">
        <f t="shared" ref="BA970:BH972" si="589">SUM(BA934,BA938,BA942,BA946,BA950,BA954,BA958)</f>
        <v>0</v>
      </c>
      <c r="BB970" s="256">
        <f t="shared" si="589"/>
        <v>0</v>
      </c>
      <c r="BC970" s="618"/>
      <c r="BD970" s="254">
        <f t="shared" si="589"/>
        <v>0</v>
      </c>
      <c r="BE970" s="256">
        <f t="shared" si="589"/>
        <v>0</v>
      </c>
      <c r="BF970" s="618">
        <f t="shared" si="589"/>
        <v>0</v>
      </c>
      <c r="BG970" s="254">
        <f t="shared" si="589"/>
        <v>0</v>
      </c>
      <c r="BH970" s="256">
        <f t="shared" si="589"/>
        <v>0</v>
      </c>
      <c r="BI970" s="24"/>
      <c r="BJ970" s="254">
        <f t="shared" ref="BJ970:BK972" si="590">SUM(AF970,AI970,AL970,AO970,AR970,AU970,AX970,BA970,BD970,BG970)</f>
        <v>31</v>
      </c>
      <c r="BK970" s="255">
        <f t="shared" si="590"/>
        <v>0</v>
      </c>
      <c r="BL970" s="256">
        <f t="shared" ref="BL970:BL972" si="591">SUM(BJ970:BK970)</f>
        <v>31</v>
      </c>
      <c r="BM970" s="24"/>
      <c r="BN970" s="24"/>
    </row>
    <row r="971" spans="1:66">
      <c r="A971" s="275" t="s">
        <v>9</v>
      </c>
      <c r="B971" s="85" t="s">
        <v>21</v>
      </c>
      <c r="C971" s="257">
        <f t="shared" si="586"/>
        <v>2</v>
      </c>
      <c r="D971" s="258">
        <f t="shared" si="586"/>
        <v>0</v>
      </c>
      <c r="E971" s="618">
        <f t="shared" si="586"/>
        <v>0</v>
      </c>
      <c r="F971" s="257">
        <f t="shared" si="586"/>
        <v>2</v>
      </c>
      <c r="G971" s="258">
        <f t="shared" si="586"/>
        <v>0</v>
      </c>
      <c r="H971" s="618">
        <f t="shared" si="586"/>
        <v>0</v>
      </c>
      <c r="I971" s="257">
        <f t="shared" si="586"/>
        <v>4</v>
      </c>
      <c r="J971" s="258">
        <f t="shared" si="586"/>
        <v>0</v>
      </c>
      <c r="K971" s="618">
        <f t="shared" si="586"/>
        <v>0</v>
      </c>
      <c r="L971" s="257">
        <f t="shared" si="586"/>
        <v>0</v>
      </c>
      <c r="M971" s="258">
        <f t="shared" si="586"/>
        <v>0</v>
      </c>
      <c r="N971" s="618">
        <f t="shared" si="586"/>
        <v>0</v>
      </c>
      <c r="O971" s="257">
        <f t="shared" si="586"/>
        <v>2</v>
      </c>
      <c r="P971" s="258">
        <f t="shared" si="586"/>
        <v>0</v>
      </c>
      <c r="Q971" s="618">
        <f t="shared" si="586"/>
        <v>0</v>
      </c>
      <c r="R971" s="257">
        <f t="shared" si="586"/>
        <v>0</v>
      </c>
      <c r="S971" s="258">
        <f t="shared" si="586"/>
        <v>0</v>
      </c>
      <c r="T971" s="618">
        <f t="shared" si="586"/>
        <v>0</v>
      </c>
      <c r="U971" s="257">
        <f t="shared" si="586"/>
        <v>0</v>
      </c>
      <c r="V971" s="258">
        <f t="shared" si="586"/>
        <v>0</v>
      </c>
      <c r="W971" s="395">
        <f t="shared" si="586"/>
        <v>0</v>
      </c>
      <c r="X971" s="257">
        <f t="shared" si="586"/>
        <v>0</v>
      </c>
      <c r="Y971" s="258">
        <f t="shared" si="586"/>
        <v>0</v>
      </c>
      <c r="Z971" s="395">
        <f t="shared" si="586"/>
        <v>0</v>
      </c>
      <c r="AA971" s="257">
        <f t="shared" si="586"/>
        <v>0</v>
      </c>
      <c r="AB971" s="258">
        <f t="shared" si="586"/>
        <v>0</v>
      </c>
      <c r="AC971" s="395">
        <f t="shared" si="586"/>
        <v>0</v>
      </c>
      <c r="AD971" s="257">
        <f t="shared" si="586"/>
        <v>0</v>
      </c>
      <c r="AE971" s="258">
        <f t="shared" si="586"/>
        <v>0</v>
      </c>
      <c r="AF971" s="24"/>
      <c r="AG971" s="24"/>
      <c r="AH971" s="24"/>
      <c r="AI971" s="24"/>
      <c r="AJ971" s="24"/>
      <c r="AK971" s="24"/>
      <c r="AL971" s="257">
        <f t="shared" si="587"/>
        <v>10</v>
      </c>
      <c r="AM971" s="15">
        <f t="shared" si="587"/>
        <v>0</v>
      </c>
      <c r="AN971" s="258">
        <f t="shared" si="588"/>
        <v>10</v>
      </c>
      <c r="BA971" s="257">
        <f t="shared" si="589"/>
        <v>0</v>
      </c>
      <c r="BB971" s="258">
        <f t="shared" si="589"/>
        <v>0</v>
      </c>
      <c r="BC971" s="618"/>
      <c r="BD971" s="257">
        <f t="shared" si="589"/>
        <v>0</v>
      </c>
      <c r="BE971" s="258">
        <f t="shared" si="589"/>
        <v>0</v>
      </c>
      <c r="BF971" s="618">
        <f t="shared" si="589"/>
        <v>0</v>
      </c>
      <c r="BG971" s="257">
        <f t="shared" si="589"/>
        <v>0</v>
      </c>
      <c r="BH971" s="258">
        <f t="shared" si="589"/>
        <v>0</v>
      </c>
      <c r="BI971" s="24"/>
      <c r="BJ971" s="257">
        <f t="shared" si="590"/>
        <v>10</v>
      </c>
      <c r="BK971" s="15">
        <f t="shared" si="590"/>
        <v>0</v>
      </c>
      <c r="BL971" s="258">
        <f t="shared" si="591"/>
        <v>10</v>
      </c>
      <c r="BM971" s="24"/>
      <c r="BN971" s="24"/>
    </row>
    <row r="972" spans="1:66" ht="16.5" thickBot="1">
      <c r="A972" s="83"/>
      <c r="B972" s="86" t="s">
        <v>22</v>
      </c>
      <c r="C972" s="259">
        <f t="shared" si="586"/>
        <v>0</v>
      </c>
      <c r="D972" s="261">
        <f t="shared" si="586"/>
        <v>0</v>
      </c>
      <c r="E972" s="618">
        <f t="shared" si="586"/>
        <v>0</v>
      </c>
      <c r="F972" s="259">
        <f t="shared" si="586"/>
        <v>0</v>
      </c>
      <c r="G972" s="261">
        <f t="shared" si="586"/>
        <v>0</v>
      </c>
      <c r="H972" s="618">
        <f t="shared" si="586"/>
        <v>0</v>
      </c>
      <c r="I972" s="259">
        <f t="shared" si="586"/>
        <v>0</v>
      </c>
      <c r="J972" s="261">
        <f t="shared" si="586"/>
        <v>0</v>
      </c>
      <c r="K972" s="618"/>
      <c r="L972" s="259">
        <f t="shared" si="586"/>
        <v>0</v>
      </c>
      <c r="M972" s="261">
        <f t="shared" si="586"/>
        <v>0</v>
      </c>
      <c r="N972" s="618">
        <f t="shared" si="586"/>
        <v>0</v>
      </c>
      <c r="O972" s="259">
        <f t="shared" si="586"/>
        <v>0</v>
      </c>
      <c r="P972" s="261">
        <f t="shared" si="586"/>
        <v>0</v>
      </c>
      <c r="Q972" s="618">
        <f t="shared" si="586"/>
        <v>0</v>
      </c>
      <c r="R972" s="259">
        <f t="shared" si="586"/>
        <v>0</v>
      </c>
      <c r="S972" s="261">
        <f t="shared" si="586"/>
        <v>0</v>
      </c>
      <c r="T972" s="618"/>
      <c r="U972" s="259">
        <f t="shared" si="586"/>
        <v>0</v>
      </c>
      <c r="V972" s="261">
        <f t="shared" si="586"/>
        <v>0</v>
      </c>
      <c r="W972" s="395">
        <f t="shared" si="586"/>
        <v>0</v>
      </c>
      <c r="X972" s="259">
        <f t="shared" si="586"/>
        <v>0</v>
      </c>
      <c r="Y972" s="261">
        <f t="shared" si="586"/>
        <v>0</v>
      </c>
      <c r="Z972" s="395">
        <f t="shared" si="586"/>
        <v>0</v>
      </c>
      <c r="AA972" s="259">
        <f t="shared" si="586"/>
        <v>0</v>
      </c>
      <c r="AB972" s="261">
        <f t="shared" si="586"/>
        <v>0</v>
      </c>
      <c r="AC972" s="395">
        <f t="shared" si="586"/>
        <v>0</v>
      </c>
      <c r="AD972" s="259">
        <f t="shared" si="586"/>
        <v>0</v>
      </c>
      <c r="AE972" s="261">
        <f t="shared" si="586"/>
        <v>0</v>
      </c>
      <c r="AF972" s="24"/>
      <c r="AG972" s="24"/>
      <c r="AH972" s="24"/>
      <c r="AI972" s="24"/>
      <c r="AJ972" s="24"/>
      <c r="AK972" s="24"/>
      <c r="AL972" s="259">
        <f t="shared" si="587"/>
        <v>0</v>
      </c>
      <c r="AM972" s="260">
        <f t="shared" si="587"/>
        <v>0</v>
      </c>
      <c r="AN972" s="261">
        <f t="shared" si="588"/>
        <v>0</v>
      </c>
      <c r="BA972" s="259">
        <f t="shared" si="589"/>
        <v>0</v>
      </c>
      <c r="BB972" s="261">
        <f t="shared" si="589"/>
        <v>0</v>
      </c>
      <c r="BC972" s="618"/>
      <c r="BD972" s="259">
        <f t="shared" si="589"/>
        <v>0</v>
      </c>
      <c r="BE972" s="261">
        <f t="shared" si="589"/>
        <v>0</v>
      </c>
      <c r="BF972" s="618">
        <f t="shared" si="589"/>
        <v>0</v>
      </c>
      <c r="BG972" s="259">
        <f t="shared" si="589"/>
        <v>0</v>
      </c>
      <c r="BH972" s="261">
        <f t="shared" si="589"/>
        <v>0</v>
      </c>
      <c r="BI972" s="24"/>
      <c r="BJ972" s="259">
        <f t="shared" si="590"/>
        <v>0</v>
      </c>
      <c r="BK972" s="260">
        <f t="shared" si="590"/>
        <v>0</v>
      </c>
      <c r="BL972" s="261">
        <f t="shared" si="591"/>
        <v>0</v>
      </c>
      <c r="BM972" s="24"/>
      <c r="BN972" s="24"/>
    </row>
    <row r="973" spans="1:66">
      <c r="A973" s="89" t="s">
        <v>40</v>
      </c>
      <c r="B973" s="24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</row>
    <row r="974" spans="1:66">
      <c r="A974" s="23"/>
      <c r="B974" s="24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</row>
    <row r="975" spans="1:66">
      <c r="A975" s="89" t="s">
        <v>54</v>
      </c>
      <c r="B975" s="24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</row>
    <row r="976" spans="1:66">
      <c r="A976" s="89" t="s">
        <v>363</v>
      </c>
      <c r="B976" s="24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</row>
    <row r="977" spans="1:66">
      <c r="A977" s="23"/>
      <c r="B977" s="24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</row>
    <row r="978" spans="1:66" ht="18.75">
      <c r="A978" s="1130" t="s">
        <v>26</v>
      </c>
      <c r="B978" s="1130"/>
      <c r="C978" s="1130"/>
      <c r="D978" s="1130"/>
      <c r="E978" s="1130"/>
      <c r="F978" s="1130"/>
      <c r="G978" s="1130"/>
      <c r="H978" s="1130"/>
      <c r="I978" s="1130"/>
      <c r="J978" s="1130"/>
      <c r="K978" s="1130"/>
      <c r="L978" s="1130"/>
      <c r="M978" s="1130"/>
      <c r="N978" s="1130"/>
      <c r="O978" s="1130"/>
      <c r="P978" s="1130"/>
      <c r="Q978" s="1130"/>
      <c r="R978" s="1130"/>
      <c r="S978" s="1130"/>
      <c r="T978" s="1130"/>
      <c r="U978" s="1130"/>
      <c r="V978" s="1130"/>
      <c r="W978" s="1130"/>
      <c r="X978" s="1130"/>
      <c r="Y978" s="1130"/>
      <c r="Z978" s="1130"/>
      <c r="AA978" s="1130"/>
      <c r="AB978" s="1130"/>
      <c r="AC978" s="1130"/>
      <c r="AD978" s="1130"/>
      <c r="AE978" s="1130"/>
      <c r="AF978" s="1130"/>
      <c r="AG978" s="1130"/>
      <c r="AH978" s="1130"/>
      <c r="AI978" s="1130"/>
      <c r="AJ978" s="1130"/>
      <c r="AK978" s="1130"/>
      <c r="AL978" s="1130"/>
      <c r="AM978" s="1130"/>
      <c r="AN978" s="1130"/>
    </row>
    <row r="979" spans="1:66" ht="16.5" thickBot="1">
      <c r="A979" s="1112" t="s">
        <v>27</v>
      </c>
      <c r="B979" s="1112"/>
      <c r="C979" s="1112"/>
      <c r="D979" s="1112"/>
      <c r="E979" s="1112"/>
      <c r="F979" s="1112"/>
      <c r="G979" s="1112"/>
      <c r="H979" s="1112"/>
      <c r="I979" s="1112"/>
      <c r="J979" s="1112"/>
      <c r="K979" s="1112"/>
      <c r="L979" s="1112"/>
      <c r="M979" s="1112"/>
      <c r="N979" s="1112"/>
      <c r="O979" s="1112"/>
      <c r="P979" s="1112"/>
      <c r="Q979" s="1112"/>
      <c r="R979" s="1112"/>
      <c r="S979" s="1112"/>
      <c r="T979" s="1112"/>
      <c r="U979" s="1112"/>
      <c r="V979" s="1112"/>
      <c r="W979" s="1112"/>
      <c r="X979" s="1112"/>
      <c r="Y979" s="1112"/>
      <c r="Z979" s="1112"/>
      <c r="AA979" s="1112"/>
      <c r="AB979" s="1112"/>
      <c r="AC979" s="1112"/>
      <c r="AD979" s="1112"/>
      <c r="AE979" s="1112"/>
      <c r="AF979" s="1112"/>
      <c r="AG979" s="1112"/>
      <c r="AH979" s="1112"/>
      <c r="AI979" s="1112"/>
      <c r="AJ979" s="1112"/>
      <c r="AK979" s="1112"/>
      <c r="AL979" s="1112"/>
      <c r="AM979" s="1112"/>
      <c r="AN979" s="1112"/>
    </row>
    <row r="980" spans="1:66" ht="24" thickBot="1">
      <c r="A980" s="1142" t="s">
        <v>53</v>
      </c>
      <c r="B980" s="1143"/>
      <c r="C980" s="1143"/>
      <c r="D980" s="1143"/>
      <c r="E980" s="1143"/>
      <c r="F980" s="1143"/>
      <c r="G980" s="1143"/>
      <c r="H980" s="1143"/>
      <c r="I980" s="1143"/>
      <c r="J980" s="1143"/>
      <c r="K980" s="1143"/>
      <c r="L980" s="1143"/>
      <c r="M980" s="1143"/>
      <c r="N980" s="1143"/>
      <c r="O980" s="1143"/>
      <c r="P980" s="1143"/>
      <c r="Q980" s="1143"/>
      <c r="R980" s="1143"/>
      <c r="S980" s="1143"/>
      <c r="T980" s="1143"/>
      <c r="U980" s="1143"/>
      <c r="V980" s="1143"/>
      <c r="W980" s="1143"/>
      <c r="X980" s="1143"/>
      <c r="Y980" s="1143"/>
      <c r="Z980" s="1143"/>
      <c r="AA980" s="1143"/>
      <c r="AB980" s="1143"/>
      <c r="AC980" s="1143"/>
      <c r="AD980" s="1143"/>
      <c r="AE980" s="1143"/>
      <c r="AF980" s="1143"/>
      <c r="AG980" s="1143"/>
      <c r="AH980" s="1143"/>
      <c r="AI980" s="1143"/>
      <c r="AJ980" s="1143"/>
      <c r="AK980" s="1143"/>
      <c r="AL980" s="1143"/>
      <c r="AM980" s="1143"/>
      <c r="AN980" s="1144"/>
    </row>
    <row r="981" spans="1:66" ht="16.5" thickBot="1">
      <c r="A981" s="33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</row>
    <row r="982" spans="1:66" ht="16.5">
      <c r="A982" s="40" t="s">
        <v>601</v>
      </c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34"/>
      <c r="AM982" s="34"/>
      <c r="AN982" s="35"/>
      <c r="AO982" s="712"/>
      <c r="AP982" s="712"/>
      <c r="AQ982" s="712"/>
      <c r="AR982" s="712"/>
      <c r="AS982" s="712"/>
      <c r="AT982" s="712"/>
      <c r="AU982" s="712"/>
      <c r="AV982" s="712"/>
      <c r="AW982" s="712"/>
      <c r="AX982" s="712"/>
      <c r="AY982" s="712"/>
      <c r="AZ982" s="712"/>
      <c r="BA982" s="712"/>
      <c r="BB982" s="712"/>
      <c r="BC982" s="712"/>
      <c r="BD982" s="712"/>
      <c r="BE982" s="712"/>
      <c r="BF982" s="712"/>
      <c r="BG982" s="712"/>
      <c r="BH982" s="712"/>
      <c r="BI982" s="712"/>
      <c r="BJ982" s="712"/>
      <c r="BK982" s="712"/>
      <c r="BL982" s="713"/>
    </row>
    <row r="983" spans="1:66" ht="16.5">
      <c r="A983" s="623" t="s">
        <v>393</v>
      </c>
      <c r="B983" s="624"/>
      <c r="C983" s="624"/>
      <c r="D983" s="624"/>
      <c r="E983" s="624"/>
      <c r="F983" s="624"/>
      <c r="G983" s="624"/>
      <c r="H983" s="624"/>
      <c r="I983" s="624"/>
      <c r="J983" s="624"/>
      <c r="K983" s="624"/>
      <c r="L983" s="624"/>
      <c r="M983" s="624"/>
      <c r="N983" s="624"/>
      <c r="O983" s="624"/>
      <c r="P983" s="624"/>
      <c r="Q983" s="624"/>
      <c r="R983" s="624"/>
      <c r="S983" s="624"/>
      <c r="T983" s="624"/>
      <c r="U983" s="624"/>
      <c r="V983" s="624"/>
      <c r="W983" s="624"/>
      <c r="X983" s="624"/>
      <c r="Y983" s="624"/>
      <c r="Z983" s="624"/>
      <c r="AA983" s="624"/>
      <c r="AB983" s="624"/>
      <c r="AC983" s="624"/>
      <c r="AD983" s="624"/>
      <c r="AE983" s="624"/>
      <c r="AF983" s="624"/>
      <c r="AG983" s="624"/>
      <c r="AH983" s="624"/>
      <c r="AI983" s="624"/>
      <c r="AJ983" s="624"/>
      <c r="AK983" s="624"/>
      <c r="AL983" s="36"/>
      <c r="AM983" s="36"/>
      <c r="AN983" s="240"/>
      <c r="AO983" s="611"/>
      <c r="AP983" s="611"/>
      <c r="AQ983" s="611"/>
      <c r="AR983" s="611"/>
      <c r="AS983" s="611"/>
      <c r="AT983" s="611"/>
      <c r="AU983" s="611"/>
      <c r="AV983" s="611"/>
      <c r="AW983" s="611"/>
      <c r="AX983" s="611"/>
      <c r="AY983" s="611"/>
      <c r="AZ983" s="611"/>
      <c r="BA983" s="611"/>
      <c r="BB983" s="611"/>
      <c r="BC983" s="611"/>
      <c r="BD983" s="611"/>
      <c r="BE983" s="611"/>
      <c r="BF983" s="611"/>
      <c r="BG983" s="611"/>
      <c r="BH983" s="611"/>
      <c r="BI983" s="611"/>
      <c r="BJ983" s="611"/>
      <c r="BK983" s="611"/>
      <c r="BL983" s="714"/>
    </row>
    <row r="984" spans="1:66" ht="17.25" thickBot="1">
      <c r="A984" s="43" t="s">
        <v>665</v>
      </c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  <c r="Z984" s="625"/>
      <c r="AA984" s="625"/>
      <c r="AB984" s="625"/>
      <c r="AC984" s="625"/>
      <c r="AD984" s="625"/>
      <c r="AE984" s="625"/>
      <c r="AF984" s="625"/>
      <c r="AG984" s="625"/>
      <c r="AH984" s="625"/>
      <c r="AI984" s="625"/>
      <c r="AJ984" s="625"/>
      <c r="AK984" s="625"/>
      <c r="AL984" s="37"/>
      <c r="AM984" s="37"/>
      <c r="AN984" s="38"/>
      <c r="AO984" s="715"/>
      <c r="AP984" s="715"/>
      <c r="AQ984" s="715"/>
      <c r="AR984" s="715"/>
      <c r="AS984" s="715"/>
      <c r="AT984" s="715"/>
      <c r="AU984" s="715"/>
      <c r="AV984" s="715"/>
      <c r="AW984" s="715"/>
      <c r="AX984" s="715"/>
      <c r="AY984" s="715"/>
      <c r="AZ984" s="715"/>
      <c r="BA984" s="715"/>
      <c r="BB984" s="715"/>
      <c r="BC984" s="715"/>
      <c r="BD984" s="715"/>
      <c r="BE984" s="715"/>
      <c r="BF984" s="715"/>
      <c r="BG984" s="715"/>
      <c r="BH984" s="715"/>
      <c r="BI984" s="715"/>
      <c r="BJ984" s="715"/>
      <c r="BK984" s="715"/>
      <c r="BL984" s="716"/>
    </row>
    <row r="985" spans="1:66" ht="16.5" thickBot="1">
      <c r="A985" s="33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</row>
    <row r="986" spans="1:66" ht="17.25" thickBot="1">
      <c r="A986" s="32"/>
      <c r="B986" s="32"/>
      <c r="C986" s="58" t="s">
        <v>602</v>
      </c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100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39"/>
      <c r="AM986" s="36"/>
      <c r="AN986" s="32"/>
    </row>
    <row r="987" spans="1:66" ht="16.5" thickBot="1">
      <c r="A987" s="1"/>
      <c r="X987" s="3"/>
    </row>
    <row r="988" spans="1:66" ht="21.75" customHeight="1">
      <c r="A988" s="6"/>
      <c r="B988" s="7"/>
      <c r="C988" s="1210" t="s">
        <v>42</v>
      </c>
      <c r="D988" s="1211"/>
      <c r="E988" s="888"/>
      <c r="F988" s="1218" t="s">
        <v>853</v>
      </c>
      <c r="G988" s="1219"/>
      <c r="H988" s="888"/>
      <c r="I988" s="1218" t="s">
        <v>854</v>
      </c>
      <c r="J988" s="1219"/>
      <c r="K988" s="888"/>
      <c r="L988" s="1218" t="s">
        <v>855</v>
      </c>
      <c r="M988" s="1219"/>
      <c r="N988" s="888"/>
      <c r="O988" s="1218" t="s">
        <v>856</v>
      </c>
      <c r="P988" s="1219"/>
      <c r="Q988" s="888"/>
      <c r="R988" s="1218" t="s">
        <v>857</v>
      </c>
      <c r="S988" s="1219"/>
      <c r="T988" s="888"/>
      <c r="U988" s="1218" t="s">
        <v>858</v>
      </c>
      <c r="V988" s="1219"/>
      <c r="W988" s="888"/>
      <c r="X988" s="1218" t="s">
        <v>859</v>
      </c>
      <c r="Y988" s="1219"/>
      <c r="Z988" s="888"/>
      <c r="AA988" s="1218" t="s">
        <v>860</v>
      </c>
      <c r="AB988" s="1219"/>
      <c r="AC988" s="888"/>
      <c r="AD988" s="1218" t="s">
        <v>861</v>
      </c>
      <c r="AE988" s="1219"/>
      <c r="AF988" s="888"/>
      <c r="AG988" s="888"/>
      <c r="AH988" s="888"/>
      <c r="AI988" s="888"/>
      <c r="AJ988" s="888"/>
      <c r="AK988" s="888"/>
      <c r="AL988" s="889"/>
      <c r="AM988" s="890" t="s">
        <v>9</v>
      </c>
      <c r="AN988" s="891"/>
      <c r="AO988" s="892"/>
      <c r="AP988" s="892"/>
      <c r="AQ988" s="892"/>
      <c r="AR988" s="892"/>
      <c r="AS988" s="892"/>
      <c r="AT988" s="892"/>
      <c r="AU988" s="892"/>
      <c r="AV988" s="892"/>
      <c r="AW988" s="892"/>
      <c r="AX988" s="892"/>
      <c r="AY988" s="892"/>
      <c r="AZ988" s="892"/>
      <c r="BA988" s="1218" t="s">
        <v>859</v>
      </c>
      <c r="BB988" s="1219"/>
      <c r="BC988" s="888"/>
      <c r="BD988" s="1218" t="s">
        <v>860</v>
      </c>
      <c r="BE988" s="1219"/>
      <c r="BF988" s="888"/>
      <c r="BG988" s="1218" t="s">
        <v>861</v>
      </c>
      <c r="BH988" s="1219"/>
      <c r="BI988" s="131"/>
      <c r="BJ988" s="132"/>
      <c r="BK988" s="133" t="s">
        <v>9</v>
      </c>
      <c r="BL988" s="134"/>
      <c r="BM988" s="131"/>
      <c r="BN988" s="131"/>
    </row>
    <row r="989" spans="1:66" ht="133.5" thickBot="1">
      <c r="A989" s="348" t="s">
        <v>606</v>
      </c>
      <c r="B989" s="46"/>
      <c r="C989" s="54" t="s">
        <v>41</v>
      </c>
      <c r="D989" s="57" t="s">
        <v>32</v>
      </c>
      <c r="E989" s="50"/>
      <c r="F989" s="54" t="s">
        <v>15</v>
      </c>
      <c r="G989" s="57" t="s">
        <v>32</v>
      </c>
      <c r="H989" s="50"/>
      <c r="I989" s="54" t="s">
        <v>15</v>
      </c>
      <c r="J989" s="57" t="s">
        <v>32</v>
      </c>
      <c r="K989" s="50"/>
      <c r="L989" s="54" t="s">
        <v>15</v>
      </c>
      <c r="M989" s="57" t="s">
        <v>32</v>
      </c>
      <c r="N989" s="50"/>
      <c r="O989" s="54" t="s">
        <v>15</v>
      </c>
      <c r="P989" s="57" t="s">
        <v>32</v>
      </c>
      <c r="Q989" s="50"/>
      <c r="R989" s="54" t="s">
        <v>15</v>
      </c>
      <c r="S989" s="57" t="s">
        <v>32</v>
      </c>
      <c r="T989" s="50"/>
      <c r="U989" s="54" t="s">
        <v>15</v>
      </c>
      <c r="V989" s="57" t="s">
        <v>32</v>
      </c>
      <c r="W989" s="50"/>
      <c r="X989" s="54" t="s">
        <v>15</v>
      </c>
      <c r="Y989" s="57" t="s">
        <v>32</v>
      </c>
      <c r="Z989" s="466"/>
      <c r="AA989" s="54" t="s">
        <v>15</v>
      </c>
      <c r="AB989" s="57" t="s">
        <v>32</v>
      </c>
      <c r="AC989" s="50"/>
      <c r="AD989" s="54" t="s">
        <v>15</v>
      </c>
      <c r="AE989" s="57" t="s">
        <v>32</v>
      </c>
      <c r="AF989" s="50"/>
      <c r="AG989" s="50"/>
      <c r="AH989" s="50"/>
      <c r="AI989" s="50"/>
      <c r="AJ989" s="50"/>
      <c r="AK989" s="50"/>
      <c r="AL989" s="54" t="s">
        <v>15</v>
      </c>
      <c r="AM989" s="56" t="s">
        <v>32</v>
      </c>
      <c r="AN989" s="71" t="s">
        <v>9</v>
      </c>
      <c r="BA989" s="630" t="s">
        <v>15</v>
      </c>
      <c r="BB989" s="632" t="s">
        <v>32</v>
      </c>
      <c r="BC989" s="627"/>
      <c r="BD989" s="630" t="s">
        <v>15</v>
      </c>
      <c r="BE989" s="632" t="s">
        <v>32</v>
      </c>
      <c r="BF989" s="50"/>
      <c r="BG989" s="54" t="s">
        <v>15</v>
      </c>
      <c r="BH989" s="57" t="s">
        <v>32</v>
      </c>
      <c r="BI989" s="50"/>
      <c r="BJ989" s="54" t="s">
        <v>15</v>
      </c>
      <c r="BK989" s="56" t="s">
        <v>32</v>
      </c>
      <c r="BL989" s="71" t="s">
        <v>9</v>
      </c>
      <c r="BM989" s="50"/>
      <c r="BN989" s="50"/>
    </row>
    <row r="990" spans="1:66" ht="16.5" thickBot="1">
      <c r="A990" s="20"/>
      <c r="E990" s="4"/>
      <c r="H990" s="4"/>
      <c r="K990" s="4"/>
      <c r="N990" s="4"/>
      <c r="Q990" s="4"/>
      <c r="T990" s="4"/>
      <c r="W990" s="4"/>
      <c r="X990" s="3"/>
      <c r="AC990" s="4"/>
      <c r="AF990" s="4"/>
      <c r="AG990" s="4"/>
      <c r="AH990" s="4"/>
      <c r="AI990" s="4"/>
      <c r="AJ990" s="4"/>
      <c r="AK990" s="4"/>
      <c r="BC990" s="611"/>
      <c r="BF990" s="4"/>
      <c r="BI990" s="4"/>
      <c r="BM990" s="4"/>
      <c r="BN990" s="4"/>
    </row>
    <row r="991" spans="1:66">
      <c r="A991" s="1153" t="s">
        <v>666</v>
      </c>
      <c r="B991" s="84" t="s">
        <v>19</v>
      </c>
      <c r="C991" s="254">
        <v>0</v>
      </c>
      <c r="D991" s="255"/>
      <c r="E991" s="24"/>
      <c r="F991" s="254">
        <v>2</v>
      </c>
      <c r="G991" s="256"/>
      <c r="H991" s="24"/>
      <c r="I991" s="254">
        <v>2</v>
      </c>
      <c r="J991" s="256"/>
      <c r="K991" s="24"/>
      <c r="L991" s="254">
        <v>0</v>
      </c>
      <c r="M991" s="256"/>
      <c r="N991" s="24"/>
      <c r="O991" s="254">
        <v>0</v>
      </c>
      <c r="P991" s="256"/>
      <c r="Q991" s="24"/>
      <c r="R991" s="254">
        <v>0</v>
      </c>
      <c r="S991" s="256"/>
      <c r="T991" s="24"/>
      <c r="U991" s="254">
        <v>0</v>
      </c>
      <c r="V991" s="256"/>
      <c r="W991" s="24"/>
      <c r="X991" s="254">
        <v>0</v>
      </c>
      <c r="Y991" s="256"/>
      <c r="Z991" s="133"/>
      <c r="AA991" s="254">
        <v>0</v>
      </c>
      <c r="AB991" s="256"/>
      <c r="AC991" s="24"/>
      <c r="AD991" s="254">
        <v>0</v>
      </c>
      <c r="AE991" s="256"/>
      <c r="AF991" s="24"/>
      <c r="AG991" s="24"/>
      <c r="AH991" s="24"/>
      <c r="AI991" s="24"/>
      <c r="AJ991" s="24"/>
      <c r="AK991" s="24"/>
      <c r="AL991" s="254">
        <f>SUM(C991,F991,I991,L991,O991,R991,U991,X991,AA991,AD991)</f>
        <v>4</v>
      </c>
      <c r="AM991" s="255">
        <f>SUM(D991,G991,J991,M991,P991,S991,V991,Y991,AB991,AE991)</f>
        <v>0</v>
      </c>
      <c r="AN991" s="256">
        <f>SUM(AL991:AM991)</f>
        <v>4</v>
      </c>
      <c r="BA991" s="254">
        <v>0</v>
      </c>
      <c r="BB991" s="256"/>
      <c r="BC991" s="618"/>
      <c r="BD991" s="254">
        <v>0</v>
      </c>
      <c r="BE991" s="256"/>
      <c r="BF991" s="24"/>
      <c r="BG991" s="254">
        <v>0</v>
      </c>
      <c r="BH991" s="256"/>
      <c r="BI991" s="24"/>
      <c r="BJ991" s="254">
        <f t="shared" ref="BJ991:BK993" si="592">SUM(AF991,AI991,AL991,AO991,AR991,AU991,AX991,BA991,BD991,BG991)</f>
        <v>4</v>
      </c>
      <c r="BK991" s="255">
        <f t="shared" si="592"/>
        <v>0</v>
      </c>
      <c r="BL991" s="256">
        <f>SUM(BJ991:BK991)</f>
        <v>4</v>
      </c>
      <c r="BM991" s="24"/>
      <c r="BN991" s="24"/>
    </row>
    <row r="992" spans="1:66">
      <c r="A992" s="1154"/>
      <c r="B992" s="85" t="s">
        <v>21</v>
      </c>
      <c r="C992" s="257">
        <v>0</v>
      </c>
      <c r="D992" s="15"/>
      <c r="E992" s="24"/>
      <c r="F992" s="257">
        <v>2</v>
      </c>
      <c r="G992" s="258"/>
      <c r="H992" s="24"/>
      <c r="I992" s="257">
        <v>2</v>
      </c>
      <c r="J992" s="258"/>
      <c r="K992" s="24"/>
      <c r="L992" s="257">
        <v>0</v>
      </c>
      <c r="M992" s="258"/>
      <c r="N992" s="24"/>
      <c r="O992" s="257">
        <v>0</v>
      </c>
      <c r="P992" s="258"/>
      <c r="Q992" s="24"/>
      <c r="R992" s="257">
        <v>0</v>
      </c>
      <c r="S992" s="258"/>
      <c r="T992" s="24"/>
      <c r="U992" s="257">
        <v>0</v>
      </c>
      <c r="V992" s="258"/>
      <c r="W992" s="24"/>
      <c r="X992" s="257">
        <v>0</v>
      </c>
      <c r="Y992" s="258"/>
      <c r="Z992" s="395"/>
      <c r="AA992" s="257">
        <v>0</v>
      </c>
      <c r="AB992" s="258"/>
      <c r="AC992" s="24"/>
      <c r="AD992" s="257">
        <v>0</v>
      </c>
      <c r="AE992" s="258"/>
      <c r="AF992" s="24"/>
      <c r="AG992" s="24"/>
      <c r="AH992" s="24"/>
      <c r="AI992" s="24"/>
      <c r="AJ992" s="24"/>
      <c r="AK992" s="24"/>
      <c r="AL992" s="257">
        <f t="shared" ref="AL992:AM993" si="593">SUM(C992,F992,I992,L992,O992,R992,U992,X992,AA992,AD992)</f>
        <v>4</v>
      </c>
      <c r="AM992" s="15">
        <f t="shared" si="593"/>
        <v>0</v>
      </c>
      <c r="AN992" s="258">
        <f t="shared" ref="AN992:AN993" si="594">SUM(AL992:AM992)</f>
        <v>4</v>
      </c>
      <c r="BA992" s="257">
        <v>0</v>
      </c>
      <c r="BB992" s="258"/>
      <c r="BC992" s="618"/>
      <c r="BD992" s="257">
        <v>0</v>
      </c>
      <c r="BE992" s="258"/>
      <c r="BF992" s="24"/>
      <c r="BG992" s="257">
        <v>0</v>
      </c>
      <c r="BH992" s="258"/>
      <c r="BI992" s="24"/>
      <c r="BJ992" s="257">
        <f t="shared" si="592"/>
        <v>4</v>
      </c>
      <c r="BK992" s="15">
        <f t="shared" si="592"/>
        <v>0</v>
      </c>
      <c r="BL992" s="258">
        <f t="shared" ref="BL992:BL993" si="595">SUM(BJ992:BK992)</f>
        <v>4</v>
      </c>
      <c r="BM992" s="24"/>
      <c r="BN992" s="24"/>
    </row>
    <row r="993" spans="1:66" ht="16.5" thickBot="1">
      <c r="A993" s="1155"/>
      <c r="B993" s="86" t="s">
        <v>22</v>
      </c>
      <c r="C993" s="259">
        <v>0</v>
      </c>
      <c r="D993" s="260"/>
      <c r="E993" s="24"/>
      <c r="F993" s="259">
        <v>0</v>
      </c>
      <c r="G993" s="261"/>
      <c r="H993" s="24"/>
      <c r="I993" s="259">
        <v>0</v>
      </c>
      <c r="J993" s="261"/>
      <c r="K993" s="24"/>
      <c r="L993" s="259">
        <v>0</v>
      </c>
      <c r="M993" s="261"/>
      <c r="N993" s="24"/>
      <c r="O993" s="259">
        <v>0</v>
      </c>
      <c r="P993" s="261"/>
      <c r="Q993" s="24"/>
      <c r="R993" s="259">
        <v>0</v>
      </c>
      <c r="S993" s="261"/>
      <c r="T993" s="24"/>
      <c r="U993" s="259">
        <v>0</v>
      </c>
      <c r="V993" s="261"/>
      <c r="W993" s="24"/>
      <c r="X993" s="259">
        <v>0</v>
      </c>
      <c r="Y993" s="261"/>
      <c r="Z993" s="396"/>
      <c r="AA993" s="259">
        <v>0</v>
      </c>
      <c r="AB993" s="261"/>
      <c r="AC993" s="24"/>
      <c r="AD993" s="259">
        <v>0</v>
      </c>
      <c r="AE993" s="261"/>
      <c r="AF993" s="24"/>
      <c r="AG993" s="24"/>
      <c r="AH993" s="24"/>
      <c r="AI993" s="24"/>
      <c r="AJ993" s="24"/>
      <c r="AK993" s="24"/>
      <c r="AL993" s="259">
        <f t="shared" si="593"/>
        <v>0</v>
      </c>
      <c r="AM993" s="260">
        <f t="shared" si="593"/>
        <v>0</v>
      </c>
      <c r="AN993" s="261">
        <f t="shared" si="594"/>
        <v>0</v>
      </c>
      <c r="BA993" s="259">
        <v>0</v>
      </c>
      <c r="BB993" s="261"/>
      <c r="BC993" s="618"/>
      <c r="BD993" s="259">
        <v>0</v>
      </c>
      <c r="BE993" s="261"/>
      <c r="BF993" s="24"/>
      <c r="BG993" s="259">
        <v>0</v>
      </c>
      <c r="BH993" s="261"/>
      <c r="BI993" s="24"/>
      <c r="BJ993" s="259">
        <f t="shared" si="592"/>
        <v>0</v>
      </c>
      <c r="BK993" s="260">
        <f t="shared" si="592"/>
        <v>0</v>
      </c>
      <c r="BL993" s="261">
        <f t="shared" si="595"/>
        <v>0</v>
      </c>
      <c r="BM993" s="24"/>
      <c r="BN993" s="24"/>
    </row>
    <row r="994" spans="1:66" ht="16.5" thickBot="1">
      <c r="A994" s="349"/>
      <c r="C994" s="2"/>
      <c r="D994" s="2"/>
      <c r="E994" s="24"/>
      <c r="F994" s="2"/>
      <c r="G994" s="2"/>
      <c r="H994" s="24"/>
      <c r="I994" s="2"/>
      <c r="J994" s="2"/>
      <c r="K994" s="24"/>
      <c r="L994" s="2"/>
      <c r="M994" s="2"/>
      <c r="N994" s="24"/>
      <c r="O994" s="2"/>
      <c r="P994" s="2"/>
      <c r="Q994" s="24"/>
      <c r="R994" s="2"/>
      <c r="S994" s="2"/>
      <c r="T994" s="24"/>
      <c r="U994" s="2"/>
      <c r="V994" s="2"/>
      <c r="W994" s="24"/>
      <c r="Y994" s="2"/>
      <c r="Z994" s="2"/>
      <c r="AA994" s="2"/>
      <c r="AB994" s="2"/>
      <c r="AC994" s="24"/>
      <c r="AD994" s="2"/>
      <c r="AE994" s="2"/>
      <c r="AF994" s="24"/>
      <c r="AG994" s="24"/>
      <c r="AH994" s="24"/>
      <c r="AI994" s="24"/>
      <c r="AJ994" s="24"/>
      <c r="AK994" s="24"/>
      <c r="AL994" s="2"/>
      <c r="AM994" s="467"/>
      <c r="AN994" s="2"/>
      <c r="BA994" s="2"/>
      <c r="BB994" s="2"/>
      <c r="BC994" s="618"/>
      <c r="BD994" s="2"/>
      <c r="BE994" s="2"/>
      <c r="BF994" s="24"/>
      <c r="BG994" s="2"/>
      <c r="BH994" s="2"/>
      <c r="BI994" s="24"/>
      <c r="BJ994" s="2"/>
      <c r="BK994" s="721"/>
      <c r="BL994" s="721"/>
      <c r="BM994" s="24"/>
      <c r="BN994" s="24"/>
    </row>
    <row r="995" spans="1:66">
      <c r="A995" s="1153" t="s">
        <v>667</v>
      </c>
      <c r="B995" s="84" t="s">
        <v>19</v>
      </c>
      <c r="C995" s="254">
        <v>0</v>
      </c>
      <c r="D995" s="255"/>
      <c r="E995" s="24"/>
      <c r="F995" s="254">
        <v>0</v>
      </c>
      <c r="G995" s="256"/>
      <c r="H995" s="24"/>
      <c r="I995" s="254">
        <v>0</v>
      </c>
      <c r="J995" s="256"/>
      <c r="K995" s="24"/>
      <c r="L995" s="254">
        <v>4</v>
      </c>
      <c r="M995" s="256"/>
      <c r="N995" s="24"/>
      <c r="O995" s="254">
        <v>5</v>
      </c>
      <c r="P995" s="256"/>
      <c r="Q995" s="24"/>
      <c r="R995" s="254">
        <v>6</v>
      </c>
      <c r="S995" s="256"/>
      <c r="T995" s="24"/>
      <c r="U995" s="254">
        <v>0</v>
      </c>
      <c r="V995" s="256"/>
      <c r="W995" s="24"/>
      <c r="X995" s="254">
        <v>0</v>
      </c>
      <c r="Y995" s="256"/>
      <c r="Z995" s="133"/>
      <c r="AA995" s="254">
        <v>0</v>
      </c>
      <c r="AB995" s="256"/>
      <c r="AC995" s="24"/>
      <c r="AD995" s="254">
        <v>0</v>
      </c>
      <c r="AE995" s="256"/>
      <c r="AF995" s="24"/>
      <c r="AG995" s="24"/>
      <c r="AH995" s="24"/>
      <c r="AI995" s="24"/>
      <c r="AJ995" s="24"/>
      <c r="AK995" s="24"/>
      <c r="AL995" s="254">
        <f>SUM(C995,F995,I995,L995,O995,R995,U995,X995,AA995,AD995)</f>
        <v>15</v>
      </c>
      <c r="AM995" s="255">
        <f t="shared" ref="AM995:AM1001" si="596">SUM(D995,G995,J995,M995,P995,S995,V995,Y995,AB995,AE995)</f>
        <v>0</v>
      </c>
      <c r="AN995" s="256">
        <f t="shared" ref="AN995:AN997" si="597">SUM(AL995:AM995)</f>
        <v>15</v>
      </c>
      <c r="BA995" s="254">
        <v>0</v>
      </c>
      <c r="BB995" s="256"/>
      <c r="BC995" s="618"/>
      <c r="BD995" s="254">
        <v>0</v>
      </c>
      <c r="BE995" s="256"/>
      <c r="BF995" s="24"/>
      <c r="BG995" s="254">
        <v>0</v>
      </c>
      <c r="BH995" s="256"/>
      <c r="BI995" s="24"/>
      <c r="BJ995" s="254">
        <f t="shared" ref="BJ995:BK997" si="598">SUM(AF995,AI995,AL995,AO995,AR995,AU995,AX995,BA995,BD995,BG995)</f>
        <v>15</v>
      </c>
      <c r="BK995" s="255">
        <f t="shared" si="598"/>
        <v>0</v>
      </c>
      <c r="BL995" s="256">
        <f t="shared" ref="BL995:BL997" si="599">SUM(BJ995:BK995)</f>
        <v>15</v>
      </c>
      <c r="BM995" s="24"/>
      <c r="BN995" s="24"/>
    </row>
    <row r="996" spans="1:66">
      <c r="A996" s="1154"/>
      <c r="B996" s="85" t="s">
        <v>21</v>
      </c>
      <c r="C996" s="257">
        <v>0</v>
      </c>
      <c r="D996" s="15"/>
      <c r="E996" s="24"/>
      <c r="F996" s="257">
        <v>0</v>
      </c>
      <c r="G996" s="258"/>
      <c r="H996" s="24"/>
      <c r="I996" s="257">
        <v>0</v>
      </c>
      <c r="J996" s="258"/>
      <c r="K996" s="24"/>
      <c r="L996" s="257">
        <v>3</v>
      </c>
      <c r="M996" s="258"/>
      <c r="N996" s="24"/>
      <c r="O996" s="257">
        <v>5</v>
      </c>
      <c r="P996" s="258"/>
      <c r="Q996" s="24"/>
      <c r="R996" s="257">
        <v>4</v>
      </c>
      <c r="S996" s="258"/>
      <c r="T996" s="24"/>
      <c r="U996" s="257">
        <v>0</v>
      </c>
      <c r="V996" s="258"/>
      <c r="W996" s="24"/>
      <c r="X996" s="257">
        <v>0</v>
      </c>
      <c r="Y996" s="258"/>
      <c r="Z996" s="395"/>
      <c r="AA996" s="257">
        <v>0</v>
      </c>
      <c r="AB996" s="258"/>
      <c r="AC996" s="24"/>
      <c r="AD996" s="257">
        <v>0</v>
      </c>
      <c r="AE996" s="258"/>
      <c r="AF996" s="24"/>
      <c r="AG996" s="24"/>
      <c r="AH996" s="24"/>
      <c r="AI996" s="24"/>
      <c r="AJ996" s="24"/>
      <c r="AK996" s="24"/>
      <c r="AL996" s="257">
        <f t="shared" ref="AL996:AL997" si="600">SUM(C996,F996,I996,L996,O996,R996,U996,X996,AA996,AD996)</f>
        <v>12</v>
      </c>
      <c r="AM996" s="15">
        <f t="shared" si="596"/>
        <v>0</v>
      </c>
      <c r="AN996" s="258">
        <f t="shared" si="597"/>
        <v>12</v>
      </c>
      <c r="BA996" s="257">
        <v>0</v>
      </c>
      <c r="BB996" s="258"/>
      <c r="BC996" s="618"/>
      <c r="BD996" s="257">
        <v>0</v>
      </c>
      <c r="BE996" s="258"/>
      <c r="BF996" s="24"/>
      <c r="BG996" s="257">
        <v>0</v>
      </c>
      <c r="BH996" s="258"/>
      <c r="BI996" s="24"/>
      <c r="BJ996" s="257">
        <f t="shared" si="598"/>
        <v>12</v>
      </c>
      <c r="BK996" s="15">
        <f t="shared" si="598"/>
        <v>0</v>
      </c>
      <c r="BL996" s="258">
        <f t="shared" si="599"/>
        <v>12</v>
      </c>
      <c r="BM996" s="24"/>
      <c r="BN996" s="24"/>
    </row>
    <row r="997" spans="1:66" ht="16.5" thickBot="1">
      <c r="A997" s="1155"/>
      <c r="B997" s="86" t="s">
        <v>22</v>
      </c>
      <c r="C997" s="259">
        <v>0</v>
      </c>
      <c r="D997" s="260"/>
      <c r="E997" s="24"/>
      <c r="F997" s="259">
        <v>0</v>
      </c>
      <c r="G997" s="261"/>
      <c r="H997" s="24"/>
      <c r="I997" s="259">
        <v>0</v>
      </c>
      <c r="J997" s="261"/>
      <c r="K997" s="24"/>
      <c r="L997" s="259">
        <v>0</v>
      </c>
      <c r="M997" s="261"/>
      <c r="N997" s="24"/>
      <c r="O997" s="259">
        <v>0</v>
      </c>
      <c r="P997" s="261"/>
      <c r="Q997" s="24"/>
      <c r="R997" s="259">
        <v>0</v>
      </c>
      <c r="S997" s="261"/>
      <c r="T997" s="24"/>
      <c r="U997" s="259">
        <v>0</v>
      </c>
      <c r="V997" s="261"/>
      <c r="W997" s="24"/>
      <c r="X997" s="259">
        <v>0</v>
      </c>
      <c r="Y997" s="261"/>
      <c r="Z997" s="396"/>
      <c r="AA997" s="259">
        <v>0</v>
      </c>
      <c r="AB997" s="261"/>
      <c r="AC997" s="24"/>
      <c r="AD997" s="259">
        <v>0</v>
      </c>
      <c r="AE997" s="261"/>
      <c r="AF997" s="24"/>
      <c r="AG997" s="24"/>
      <c r="AH997" s="24"/>
      <c r="AI997" s="24"/>
      <c r="AJ997" s="24"/>
      <c r="AK997" s="24"/>
      <c r="AL997" s="259">
        <f t="shared" si="600"/>
        <v>0</v>
      </c>
      <c r="AM997" s="260">
        <f t="shared" si="596"/>
        <v>0</v>
      </c>
      <c r="AN997" s="261">
        <f t="shared" si="597"/>
        <v>0</v>
      </c>
      <c r="BA997" s="259">
        <v>0</v>
      </c>
      <c r="BB997" s="261"/>
      <c r="BC997" s="618"/>
      <c r="BD997" s="259">
        <v>0</v>
      </c>
      <c r="BE997" s="261"/>
      <c r="BF997" s="24"/>
      <c r="BG997" s="259">
        <v>0</v>
      </c>
      <c r="BH997" s="261"/>
      <c r="BI997" s="24"/>
      <c r="BJ997" s="259">
        <f t="shared" si="598"/>
        <v>0</v>
      </c>
      <c r="BK997" s="260">
        <f t="shared" si="598"/>
        <v>0</v>
      </c>
      <c r="BL997" s="261">
        <f t="shared" si="599"/>
        <v>0</v>
      </c>
      <c r="BM997" s="24"/>
      <c r="BN997" s="24"/>
    </row>
    <row r="998" spans="1:66" ht="16.5" thickBot="1">
      <c r="A998" s="349"/>
      <c r="C998" s="2"/>
      <c r="D998" s="2"/>
      <c r="E998" s="24"/>
      <c r="F998" s="2"/>
      <c r="G998" s="2"/>
      <c r="H998" s="24"/>
      <c r="I998" s="2"/>
      <c r="J998" s="2"/>
      <c r="K998" s="24"/>
      <c r="L998" s="2"/>
      <c r="M998" s="2"/>
      <c r="N998" s="24"/>
      <c r="O998" s="2"/>
      <c r="P998" s="2"/>
      <c r="Q998" s="24"/>
      <c r="R998" s="2"/>
      <c r="S998" s="2"/>
      <c r="T998" s="24"/>
      <c r="U998" s="2"/>
      <c r="V998" s="2"/>
      <c r="W998" s="24"/>
      <c r="Y998" s="2"/>
      <c r="Z998" s="2"/>
      <c r="AA998" s="2"/>
      <c r="AB998" s="2"/>
      <c r="AC998" s="24"/>
      <c r="AD998" s="2"/>
      <c r="AE998" s="2"/>
      <c r="AF998" s="24"/>
      <c r="AG998" s="24"/>
      <c r="AH998" s="24"/>
      <c r="AI998" s="24"/>
      <c r="AJ998" s="24"/>
      <c r="AK998" s="24"/>
      <c r="AL998" s="2"/>
      <c r="AM998" s="467"/>
      <c r="AN998" s="2"/>
      <c r="BA998" s="2"/>
      <c r="BB998" s="2"/>
      <c r="BC998" s="618"/>
      <c r="BD998" s="2"/>
      <c r="BE998" s="2"/>
      <c r="BF998" s="24"/>
      <c r="BG998" s="2"/>
      <c r="BH998" s="2"/>
      <c r="BI998" s="24"/>
      <c r="BJ998" s="2"/>
      <c r="BK998" s="721"/>
      <c r="BL998" s="721"/>
      <c r="BM998" s="24"/>
      <c r="BN998" s="24"/>
    </row>
    <row r="999" spans="1:66">
      <c r="A999" s="1150" t="s">
        <v>668</v>
      </c>
      <c r="B999" s="84" t="s">
        <v>19</v>
      </c>
      <c r="C999" s="254">
        <v>3</v>
      </c>
      <c r="D999" s="255"/>
      <c r="E999" s="24"/>
      <c r="F999" s="254"/>
      <c r="G999" s="256"/>
      <c r="H999" s="24"/>
      <c r="I999" s="254">
        <v>0</v>
      </c>
      <c r="J999" s="256"/>
      <c r="K999" s="24"/>
      <c r="L999" s="254">
        <v>0</v>
      </c>
      <c r="M999" s="256"/>
      <c r="N999" s="24"/>
      <c r="O999" s="254">
        <v>0</v>
      </c>
      <c r="P999" s="256"/>
      <c r="Q999" s="24"/>
      <c r="R999" s="254">
        <v>0</v>
      </c>
      <c r="S999" s="256"/>
      <c r="T999" s="24"/>
      <c r="U999" s="254">
        <v>0</v>
      </c>
      <c r="V999" s="256"/>
      <c r="W999" s="24"/>
      <c r="X999" s="254">
        <v>0</v>
      </c>
      <c r="Y999" s="256"/>
      <c r="Z999" s="133"/>
      <c r="AA999" s="254">
        <v>0</v>
      </c>
      <c r="AB999" s="256"/>
      <c r="AC999" s="24"/>
      <c r="AD999" s="254">
        <v>0</v>
      </c>
      <c r="AE999" s="256"/>
      <c r="AF999" s="24"/>
      <c r="AG999" s="24"/>
      <c r="AH999" s="24"/>
      <c r="AI999" s="24"/>
      <c r="AJ999" s="24"/>
      <c r="AK999" s="24"/>
      <c r="AL999" s="254">
        <f>SUM(C999,F999,I999,L999,O999,R999,U999,X999,AA999,AD999)</f>
        <v>3</v>
      </c>
      <c r="AM999" s="255">
        <f t="shared" si="596"/>
        <v>0</v>
      </c>
      <c r="AN999" s="256">
        <f t="shared" ref="AN999:AN1001" si="601">SUM(AL999:AM999)</f>
        <v>3</v>
      </c>
      <c r="BA999" s="254">
        <v>0</v>
      </c>
      <c r="BB999" s="256"/>
      <c r="BC999" s="618"/>
      <c r="BD999" s="254">
        <v>0</v>
      </c>
      <c r="BE999" s="256"/>
      <c r="BF999" s="24"/>
      <c r="BG999" s="254">
        <v>0</v>
      </c>
      <c r="BH999" s="256"/>
      <c r="BI999" s="24"/>
      <c r="BJ999" s="254">
        <f t="shared" ref="BJ999:BK1001" si="602">SUM(AF999,AI999,AL999,AO999,AR999,AU999,AX999,BA999,BD999,BG999)</f>
        <v>3</v>
      </c>
      <c r="BK999" s="255">
        <f t="shared" si="602"/>
        <v>0</v>
      </c>
      <c r="BL999" s="256">
        <f t="shared" ref="BL999:BL1001" si="603">SUM(BJ999:BK999)</f>
        <v>3</v>
      </c>
      <c r="BM999" s="24"/>
      <c r="BN999" s="24"/>
    </row>
    <row r="1000" spans="1:66">
      <c r="A1000" s="1151"/>
      <c r="B1000" s="85" t="s">
        <v>21</v>
      </c>
      <c r="C1000" s="257">
        <v>3</v>
      </c>
      <c r="D1000" s="15"/>
      <c r="E1000" s="24"/>
      <c r="F1000" s="257"/>
      <c r="G1000" s="258"/>
      <c r="H1000" s="24"/>
      <c r="I1000" s="257">
        <v>0</v>
      </c>
      <c r="J1000" s="258"/>
      <c r="K1000" s="24"/>
      <c r="L1000" s="257">
        <v>0</v>
      </c>
      <c r="M1000" s="258"/>
      <c r="N1000" s="24"/>
      <c r="O1000" s="257">
        <v>0</v>
      </c>
      <c r="P1000" s="258"/>
      <c r="Q1000" s="24"/>
      <c r="R1000" s="257">
        <v>0</v>
      </c>
      <c r="S1000" s="258"/>
      <c r="T1000" s="24"/>
      <c r="U1000" s="257">
        <v>0</v>
      </c>
      <c r="V1000" s="258"/>
      <c r="W1000" s="24"/>
      <c r="X1000" s="257">
        <v>0</v>
      </c>
      <c r="Y1000" s="258"/>
      <c r="Z1000" s="395"/>
      <c r="AA1000" s="257">
        <v>0</v>
      </c>
      <c r="AB1000" s="258"/>
      <c r="AC1000" s="24"/>
      <c r="AD1000" s="257">
        <v>0</v>
      </c>
      <c r="AE1000" s="258"/>
      <c r="AF1000" s="24"/>
      <c r="AG1000" s="24"/>
      <c r="AH1000" s="24"/>
      <c r="AI1000" s="24"/>
      <c r="AJ1000" s="24"/>
      <c r="AK1000" s="24"/>
      <c r="AL1000" s="257">
        <f t="shared" ref="AL1000:AL1001" si="604">SUM(C1000,F1000,I1000,L1000,O1000,R1000,U1000,X1000,AA1000,AD1000)</f>
        <v>3</v>
      </c>
      <c r="AM1000" s="15">
        <f t="shared" si="596"/>
        <v>0</v>
      </c>
      <c r="AN1000" s="258">
        <f t="shared" si="601"/>
        <v>3</v>
      </c>
      <c r="BA1000" s="257">
        <v>0</v>
      </c>
      <c r="BB1000" s="258"/>
      <c r="BC1000" s="618"/>
      <c r="BD1000" s="257">
        <v>0</v>
      </c>
      <c r="BE1000" s="258"/>
      <c r="BF1000" s="24"/>
      <c r="BG1000" s="257">
        <v>0</v>
      </c>
      <c r="BH1000" s="258"/>
      <c r="BI1000" s="24"/>
      <c r="BJ1000" s="257">
        <f t="shared" si="602"/>
        <v>3</v>
      </c>
      <c r="BK1000" s="15">
        <f t="shared" si="602"/>
        <v>0</v>
      </c>
      <c r="BL1000" s="258">
        <f t="shared" si="603"/>
        <v>3</v>
      </c>
      <c r="BM1000" s="24"/>
      <c r="BN1000" s="24"/>
    </row>
    <row r="1001" spans="1:66" ht="16.5" thickBot="1">
      <c r="A1001" s="1152"/>
      <c r="B1001" s="86" t="s">
        <v>22</v>
      </c>
      <c r="C1001" s="259">
        <v>0</v>
      </c>
      <c r="D1001" s="260"/>
      <c r="E1001" s="24"/>
      <c r="F1001" s="259"/>
      <c r="G1001" s="261"/>
      <c r="H1001" s="24"/>
      <c r="I1001" s="259">
        <v>0</v>
      </c>
      <c r="J1001" s="261"/>
      <c r="K1001" s="24"/>
      <c r="L1001" s="259">
        <v>0</v>
      </c>
      <c r="M1001" s="261"/>
      <c r="N1001" s="24"/>
      <c r="O1001" s="259">
        <v>0</v>
      </c>
      <c r="P1001" s="261"/>
      <c r="Q1001" s="24"/>
      <c r="R1001" s="259">
        <v>0</v>
      </c>
      <c r="S1001" s="261"/>
      <c r="T1001" s="24"/>
      <c r="U1001" s="259">
        <v>0</v>
      </c>
      <c r="V1001" s="261"/>
      <c r="W1001" s="24"/>
      <c r="X1001" s="259">
        <v>0</v>
      </c>
      <c r="Y1001" s="261"/>
      <c r="Z1001" s="396"/>
      <c r="AA1001" s="259">
        <v>0</v>
      </c>
      <c r="AB1001" s="261"/>
      <c r="AC1001" s="24"/>
      <c r="AD1001" s="259">
        <v>0</v>
      </c>
      <c r="AE1001" s="261"/>
      <c r="AF1001" s="24"/>
      <c r="AG1001" s="24"/>
      <c r="AH1001" s="24"/>
      <c r="AI1001" s="24"/>
      <c r="AJ1001" s="24"/>
      <c r="AK1001" s="24"/>
      <c r="AL1001" s="259">
        <f t="shared" si="604"/>
        <v>0</v>
      </c>
      <c r="AM1001" s="260">
        <f t="shared" si="596"/>
        <v>0</v>
      </c>
      <c r="AN1001" s="261">
        <f t="shared" si="601"/>
        <v>0</v>
      </c>
      <c r="BA1001" s="259">
        <v>0</v>
      </c>
      <c r="BB1001" s="261"/>
      <c r="BC1001" s="618"/>
      <c r="BD1001" s="259">
        <v>0</v>
      </c>
      <c r="BE1001" s="261"/>
      <c r="BF1001" s="24"/>
      <c r="BG1001" s="259">
        <v>0</v>
      </c>
      <c r="BH1001" s="261"/>
      <c r="BI1001" s="24"/>
      <c r="BJ1001" s="259">
        <f t="shared" si="602"/>
        <v>0</v>
      </c>
      <c r="BK1001" s="260">
        <f t="shared" si="602"/>
        <v>0</v>
      </c>
      <c r="BL1001" s="261">
        <f t="shared" si="603"/>
        <v>0</v>
      </c>
      <c r="BM1001" s="24"/>
      <c r="BN1001" s="24"/>
    </row>
    <row r="1002" spans="1:66" ht="16.5" thickBot="1">
      <c r="A1002" s="349"/>
      <c r="C1002" s="2"/>
      <c r="D1002" s="2"/>
      <c r="E1002" s="24"/>
      <c r="F1002" s="2"/>
      <c r="G1002" s="2"/>
      <c r="H1002" s="24"/>
      <c r="I1002" s="2"/>
      <c r="J1002" s="2"/>
      <c r="K1002" s="24"/>
      <c r="L1002" s="2"/>
      <c r="M1002" s="2"/>
      <c r="N1002" s="24"/>
      <c r="O1002" s="2"/>
      <c r="P1002" s="2"/>
      <c r="Q1002" s="24"/>
      <c r="R1002" s="2"/>
      <c r="S1002" s="2"/>
      <c r="T1002" s="24"/>
      <c r="U1002" s="2"/>
      <c r="V1002" s="2"/>
      <c r="W1002" s="24"/>
      <c r="Y1002" s="2"/>
      <c r="Z1002" s="2"/>
      <c r="AA1002" s="2"/>
      <c r="AB1002" s="2"/>
      <c r="AC1002" s="24"/>
      <c r="AD1002" s="2"/>
      <c r="AE1002" s="2"/>
      <c r="AF1002" s="24"/>
      <c r="AG1002" s="24"/>
      <c r="AH1002" s="24"/>
      <c r="AI1002" s="24"/>
      <c r="AJ1002" s="24"/>
      <c r="AK1002" s="24"/>
      <c r="AL1002" s="2"/>
      <c r="AM1002" s="467"/>
      <c r="AN1002" s="2"/>
      <c r="BA1002" s="2"/>
      <c r="BB1002" s="2"/>
      <c r="BC1002" s="618"/>
      <c r="BD1002" s="2"/>
      <c r="BE1002" s="2"/>
      <c r="BF1002" s="24"/>
      <c r="BG1002" s="2"/>
      <c r="BH1002" s="2"/>
      <c r="BI1002" s="24"/>
      <c r="BJ1002" s="2"/>
      <c r="BK1002" s="721"/>
      <c r="BL1002" s="721"/>
      <c r="BM1002" s="24"/>
      <c r="BN1002" s="24"/>
    </row>
    <row r="1003" spans="1:66">
      <c r="A1003" s="1153" t="s">
        <v>669</v>
      </c>
      <c r="B1003" s="84" t="s">
        <v>19</v>
      </c>
      <c r="C1003" s="254">
        <v>0</v>
      </c>
      <c r="D1003" s="255"/>
      <c r="E1003" s="24"/>
      <c r="F1003" s="254">
        <v>2</v>
      </c>
      <c r="G1003" s="256"/>
      <c r="H1003" s="24"/>
      <c r="I1003" s="254">
        <v>4</v>
      </c>
      <c r="J1003" s="256"/>
      <c r="K1003" s="24"/>
      <c r="L1003" s="254">
        <v>0</v>
      </c>
      <c r="M1003" s="256"/>
      <c r="N1003" s="24"/>
      <c r="O1003" s="254">
        <v>0</v>
      </c>
      <c r="P1003" s="256"/>
      <c r="Q1003" s="24"/>
      <c r="R1003" s="254">
        <v>0</v>
      </c>
      <c r="S1003" s="256"/>
      <c r="T1003" s="24"/>
      <c r="U1003" s="254">
        <v>0</v>
      </c>
      <c r="V1003" s="256"/>
      <c r="W1003" s="24"/>
      <c r="X1003" s="254">
        <v>0</v>
      </c>
      <c r="Y1003" s="256"/>
      <c r="Z1003" s="133"/>
      <c r="AA1003" s="254">
        <v>0</v>
      </c>
      <c r="AB1003" s="256"/>
      <c r="AC1003" s="24"/>
      <c r="AD1003" s="254">
        <v>0</v>
      </c>
      <c r="AE1003" s="256"/>
      <c r="AF1003" s="24"/>
      <c r="AG1003" s="24"/>
      <c r="AH1003" s="24"/>
      <c r="AI1003" s="24"/>
      <c r="AJ1003" s="24"/>
      <c r="AK1003" s="24"/>
      <c r="AL1003" s="254">
        <f>SUM(C1003,F1003,I1003,L1003,O1003,R1003,U1003,X1003,AA1003,AD1003)</f>
        <v>6</v>
      </c>
      <c r="AM1003" s="255">
        <f t="shared" ref="AM1003:AM1005" si="605">SUM(D1003,G1003,J1003,M1003,P1003,S1003,V1003,Y1003,AB1003,AE1003)</f>
        <v>0</v>
      </c>
      <c r="AN1003" s="256">
        <f t="shared" ref="AN1003:AN1005" si="606">SUM(AL1003:AM1003)</f>
        <v>6</v>
      </c>
      <c r="BA1003" s="254">
        <v>0</v>
      </c>
      <c r="BB1003" s="256"/>
      <c r="BC1003" s="618"/>
      <c r="BD1003" s="254">
        <v>0</v>
      </c>
      <c r="BE1003" s="256"/>
      <c r="BF1003" s="24"/>
      <c r="BG1003" s="254">
        <v>0</v>
      </c>
      <c r="BH1003" s="256"/>
      <c r="BI1003" s="24"/>
      <c r="BJ1003" s="254">
        <f t="shared" ref="BJ1003:BK1005" si="607">SUM(AF1003,AI1003,AL1003,AO1003,AR1003,AU1003,AX1003,BA1003,BD1003,BG1003)</f>
        <v>6</v>
      </c>
      <c r="BK1003" s="255">
        <f t="shared" si="607"/>
        <v>0</v>
      </c>
      <c r="BL1003" s="256">
        <f t="shared" ref="BL1003:BL1005" si="608">SUM(BJ1003:BK1003)</f>
        <v>6</v>
      </c>
      <c r="BM1003" s="24"/>
      <c r="BN1003" s="24"/>
    </row>
    <row r="1004" spans="1:66">
      <c r="A1004" s="1154"/>
      <c r="B1004" s="85" t="s">
        <v>21</v>
      </c>
      <c r="C1004" s="257">
        <v>0</v>
      </c>
      <c r="D1004" s="15"/>
      <c r="E1004" s="24"/>
      <c r="F1004" s="257">
        <v>2</v>
      </c>
      <c r="G1004" s="258"/>
      <c r="H1004" s="24"/>
      <c r="I1004" s="257">
        <v>4</v>
      </c>
      <c r="J1004" s="258"/>
      <c r="K1004" s="24"/>
      <c r="L1004" s="257">
        <v>0</v>
      </c>
      <c r="M1004" s="258"/>
      <c r="N1004" s="24"/>
      <c r="O1004" s="257">
        <v>0</v>
      </c>
      <c r="P1004" s="258"/>
      <c r="Q1004" s="24"/>
      <c r="R1004" s="257">
        <v>0</v>
      </c>
      <c r="S1004" s="258"/>
      <c r="T1004" s="24"/>
      <c r="U1004" s="257">
        <v>0</v>
      </c>
      <c r="V1004" s="258"/>
      <c r="W1004" s="24"/>
      <c r="X1004" s="257">
        <v>0</v>
      </c>
      <c r="Y1004" s="258"/>
      <c r="Z1004" s="395"/>
      <c r="AA1004" s="257">
        <v>0</v>
      </c>
      <c r="AB1004" s="258"/>
      <c r="AC1004" s="24"/>
      <c r="AD1004" s="257">
        <v>0</v>
      </c>
      <c r="AE1004" s="258"/>
      <c r="AF1004" s="24"/>
      <c r="AG1004" s="24"/>
      <c r="AH1004" s="24"/>
      <c r="AI1004" s="24"/>
      <c r="AJ1004" s="24"/>
      <c r="AK1004" s="24"/>
      <c r="AL1004" s="257">
        <f t="shared" ref="AL1004:AL1005" si="609">SUM(C1004,F1004,I1004,L1004,O1004,R1004,U1004,X1004,AA1004,AD1004)</f>
        <v>6</v>
      </c>
      <c r="AM1004" s="15">
        <f t="shared" si="605"/>
        <v>0</v>
      </c>
      <c r="AN1004" s="258">
        <f t="shared" si="606"/>
        <v>6</v>
      </c>
      <c r="BA1004" s="257">
        <v>0</v>
      </c>
      <c r="BB1004" s="258"/>
      <c r="BC1004" s="618"/>
      <c r="BD1004" s="257">
        <v>0</v>
      </c>
      <c r="BE1004" s="258"/>
      <c r="BF1004" s="24"/>
      <c r="BG1004" s="257">
        <v>0</v>
      </c>
      <c r="BH1004" s="258"/>
      <c r="BI1004" s="24"/>
      <c r="BJ1004" s="257">
        <f t="shared" si="607"/>
        <v>6</v>
      </c>
      <c r="BK1004" s="15">
        <f t="shared" si="607"/>
        <v>0</v>
      </c>
      <c r="BL1004" s="258">
        <f t="shared" si="608"/>
        <v>6</v>
      </c>
      <c r="BM1004" s="24"/>
      <c r="BN1004" s="24"/>
    </row>
    <row r="1005" spans="1:66" ht="16.5" thickBot="1">
      <c r="A1005" s="1155"/>
      <c r="B1005" s="86" t="s">
        <v>22</v>
      </c>
      <c r="C1005" s="259">
        <v>0</v>
      </c>
      <c r="D1005" s="260"/>
      <c r="E1005" s="24"/>
      <c r="F1005" s="259">
        <v>0</v>
      </c>
      <c r="G1005" s="261"/>
      <c r="H1005" s="24"/>
      <c r="I1005" s="259">
        <v>0</v>
      </c>
      <c r="J1005" s="261"/>
      <c r="K1005" s="24"/>
      <c r="L1005" s="259">
        <v>0</v>
      </c>
      <c r="M1005" s="261"/>
      <c r="N1005" s="24"/>
      <c r="O1005" s="259">
        <v>0</v>
      </c>
      <c r="P1005" s="261"/>
      <c r="Q1005" s="24"/>
      <c r="R1005" s="259">
        <v>0</v>
      </c>
      <c r="S1005" s="261"/>
      <c r="T1005" s="24"/>
      <c r="U1005" s="259">
        <v>0</v>
      </c>
      <c r="V1005" s="261"/>
      <c r="W1005" s="24"/>
      <c r="X1005" s="259">
        <v>0</v>
      </c>
      <c r="Y1005" s="261"/>
      <c r="Z1005" s="396"/>
      <c r="AA1005" s="259">
        <v>0</v>
      </c>
      <c r="AB1005" s="261"/>
      <c r="AC1005" s="24"/>
      <c r="AD1005" s="259">
        <v>0</v>
      </c>
      <c r="AE1005" s="261"/>
      <c r="AF1005" s="24"/>
      <c r="AG1005" s="24"/>
      <c r="AH1005" s="24"/>
      <c r="AI1005" s="24"/>
      <c r="AJ1005" s="24"/>
      <c r="AK1005" s="24"/>
      <c r="AL1005" s="259">
        <f t="shared" si="609"/>
        <v>0</v>
      </c>
      <c r="AM1005" s="260">
        <f t="shared" si="605"/>
        <v>0</v>
      </c>
      <c r="AN1005" s="261">
        <f t="shared" si="606"/>
        <v>0</v>
      </c>
      <c r="BA1005" s="259">
        <v>0</v>
      </c>
      <c r="BB1005" s="261"/>
      <c r="BC1005" s="618"/>
      <c r="BD1005" s="259">
        <v>0</v>
      </c>
      <c r="BE1005" s="261"/>
      <c r="BF1005" s="24"/>
      <c r="BG1005" s="259">
        <v>0</v>
      </c>
      <c r="BH1005" s="261"/>
      <c r="BI1005" s="24"/>
      <c r="BJ1005" s="259">
        <f t="shared" si="607"/>
        <v>0</v>
      </c>
      <c r="BK1005" s="260">
        <f t="shared" si="607"/>
        <v>0</v>
      </c>
      <c r="BL1005" s="261">
        <f t="shared" si="608"/>
        <v>0</v>
      </c>
      <c r="BM1005" s="24"/>
      <c r="BN1005" s="24"/>
    </row>
    <row r="1006" spans="1:66" ht="16.5" thickBot="1">
      <c r="A1006" s="349"/>
      <c r="C1006" s="2"/>
      <c r="D1006" s="2"/>
      <c r="E1006" s="24"/>
      <c r="F1006" s="2"/>
      <c r="G1006" s="2"/>
      <c r="H1006" s="24"/>
      <c r="I1006" s="2"/>
      <c r="J1006" s="2"/>
      <c r="K1006" s="24"/>
      <c r="L1006" s="2"/>
      <c r="M1006" s="2"/>
      <c r="N1006" s="24"/>
      <c r="O1006" s="2"/>
      <c r="P1006" s="2"/>
      <c r="Q1006" s="24"/>
      <c r="R1006" s="2"/>
      <c r="S1006" s="2"/>
      <c r="T1006" s="24"/>
      <c r="U1006" s="2"/>
      <c r="V1006" s="2"/>
      <c r="W1006" s="24"/>
      <c r="Y1006" s="2"/>
      <c r="Z1006" s="2"/>
      <c r="AA1006" s="2"/>
      <c r="AB1006" s="2"/>
      <c r="AC1006" s="24"/>
      <c r="AD1006" s="2"/>
      <c r="AE1006" s="2"/>
      <c r="AF1006" s="24"/>
      <c r="AG1006" s="24"/>
      <c r="AH1006" s="24"/>
      <c r="AI1006" s="24"/>
      <c r="AJ1006" s="24"/>
      <c r="AK1006" s="24"/>
      <c r="AL1006" s="2"/>
      <c r="AM1006" s="467"/>
      <c r="AN1006" s="2"/>
      <c r="BA1006" s="2"/>
      <c r="BB1006" s="2"/>
      <c r="BC1006" s="618"/>
      <c r="BD1006" s="2"/>
      <c r="BE1006" s="2"/>
      <c r="BF1006" s="24"/>
      <c r="BG1006" s="2"/>
      <c r="BH1006" s="2"/>
      <c r="BI1006" s="24"/>
      <c r="BJ1006" s="2"/>
      <c r="BK1006" s="721"/>
      <c r="BL1006" s="721"/>
      <c r="BM1006" s="24"/>
      <c r="BN1006" s="24"/>
    </row>
    <row r="1007" spans="1:66">
      <c r="A1007" s="274"/>
      <c r="B1007" s="84" t="s">
        <v>19</v>
      </c>
      <c r="C1007" s="254"/>
      <c r="D1007" s="255"/>
      <c r="E1007" s="24"/>
      <c r="F1007" s="254"/>
      <c r="G1007" s="256"/>
      <c r="H1007" s="24"/>
      <c r="I1007" s="254"/>
      <c r="J1007" s="256"/>
      <c r="K1007" s="24"/>
      <c r="L1007" s="254"/>
      <c r="M1007" s="256"/>
      <c r="N1007" s="24"/>
      <c r="O1007" s="254"/>
      <c r="P1007" s="256"/>
      <c r="Q1007" s="24"/>
      <c r="R1007" s="254"/>
      <c r="S1007" s="256"/>
      <c r="T1007" s="24"/>
      <c r="U1007" s="254"/>
      <c r="V1007" s="256"/>
      <c r="W1007" s="24"/>
      <c r="X1007" s="254"/>
      <c r="Y1007" s="256"/>
      <c r="Z1007" s="133"/>
      <c r="AA1007" s="254"/>
      <c r="AB1007" s="256"/>
      <c r="AC1007" s="24"/>
      <c r="AD1007" s="254"/>
      <c r="AE1007" s="256"/>
      <c r="AF1007" s="24"/>
      <c r="AG1007" s="24"/>
      <c r="AH1007" s="24"/>
      <c r="AI1007" s="24"/>
      <c r="AJ1007" s="24"/>
      <c r="AK1007" s="24"/>
      <c r="AL1007" s="254">
        <f>SUM(C1007,F1007,I1007,L1007,O1007,R1007,U1007,X1007,AA1007,AD1007)</f>
        <v>0</v>
      </c>
      <c r="AM1007" s="255">
        <f t="shared" ref="AM1007:AM1009" si="610">SUM(D1007,G1007,J1007,M1007,P1007,S1007,V1007,Y1007,AB1007,AE1007)</f>
        <v>0</v>
      </c>
      <c r="AN1007" s="256">
        <f>SUM(AL1007:AM1007)</f>
        <v>0</v>
      </c>
      <c r="BA1007" s="254"/>
      <c r="BB1007" s="256"/>
      <c r="BC1007" s="618"/>
      <c r="BD1007" s="254"/>
      <c r="BE1007" s="256"/>
      <c r="BF1007" s="24"/>
      <c r="BG1007" s="254"/>
      <c r="BH1007" s="256"/>
      <c r="BI1007" s="24"/>
      <c r="BJ1007" s="254">
        <f t="shared" ref="BJ1007:BK1009" si="611">SUM(AF1007,AI1007,AL1007,AO1007,AR1007,AU1007,AX1007,BA1007,BD1007,BG1007)</f>
        <v>0</v>
      </c>
      <c r="BK1007" s="255">
        <f t="shared" si="611"/>
        <v>0</v>
      </c>
      <c r="BL1007" s="256">
        <f>SUM(BJ1007:BK1007)</f>
        <v>0</v>
      </c>
      <c r="BM1007" s="24"/>
      <c r="BN1007" s="24"/>
    </row>
    <row r="1008" spans="1:66">
      <c r="A1008" s="88"/>
      <c r="B1008" s="85" t="s">
        <v>21</v>
      </c>
      <c r="C1008" s="257"/>
      <c r="D1008" s="15"/>
      <c r="E1008" s="24"/>
      <c r="F1008" s="257"/>
      <c r="G1008" s="258"/>
      <c r="H1008" s="24"/>
      <c r="I1008" s="257"/>
      <c r="J1008" s="258"/>
      <c r="K1008" s="24"/>
      <c r="L1008" s="257"/>
      <c r="M1008" s="258"/>
      <c r="N1008" s="24"/>
      <c r="O1008" s="257"/>
      <c r="P1008" s="258"/>
      <c r="Q1008" s="24"/>
      <c r="R1008" s="257"/>
      <c r="S1008" s="258"/>
      <c r="T1008" s="24"/>
      <c r="U1008" s="257"/>
      <c r="V1008" s="258"/>
      <c r="W1008" s="24"/>
      <c r="X1008" s="257"/>
      <c r="Y1008" s="258"/>
      <c r="Z1008" s="395"/>
      <c r="AA1008" s="257"/>
      <c r="AB1008" s="258"/>
      <c r="AC1008" s="24"/>
      <c r="AD1008" s="257"/>
      <c r="AE1008" s="258"/>
      <c r="AF1008" s="24"/>
      <c r="AG1008" s="24"/>
      <c r="AH1008" s="24"/>
      <c r="AI1008" s="24"/>
      <c r="AJ1008" s="24"/>
      <c r="AK1008" s="24"/>
      <c r="AL1008" s="257">
        <f t="shared" ref="AL1008:AL1009" si="612">SUM(C1008,F1008,I1008,L1008,O1008,R1008,U1008,X1008,AA1008,AD1008)</f>
        <v>0</v>
      </c>
      <c r="AM1008" s="15">
        <f t="shared" si="610"/>
        <v>0</v>
      </c>
      <c r="AN1008" s="258">
        <f t="shared" ref="AN1008:AN1009" si="613">SUM(AL1008:AM1008)</f>
        <v>0</v>
      </c>
      <c r="BA1008" s="257"/>
      <c r="BB1008" s="258"/>
      <c r="BC1008" s="618"/>
      <c r="BD1008" s="257"/>
      <c r="BE1008" s="258"/>
      <c r="BF1008" s="24"/>
      <c r="BG1008" s="257"/>
      <c r="BH1008" s="258"/>
      <c r="BI1008" s="24"/>
      <c r="BJ1008" s="257">
        <f t="shared" si="611"/>
        <v>0</v>
      </c>
      <c r="BK1008" s="15">
        <f t="shared" si="611"/>
        <v>0</v>
      </c>
      <c r="BL1008" s="258">
        <f t="shared" ref="BL1008:BL1009" si="614">SUM(BJ1008:BK1008)</f>
        <v>0</v>
      </c>
      <c r="BM1008" s="24"/>
      <c r="BN1008" s="24"/>
    </row>
    <row r="1009" spans="1:66" ht="16.5" thickBot="1">
      <c r="A1009" s="141"/>
      <c r="B1009" s="86" t="s">
        <v>22</v>
      </c>
      <c r="C1009" s="259"/>
      <c r="D1009" s="260"/>
      <c r="E1009" s="24"/>
      <c r="F1009" s="259"/>
      <c r="G1009" s="261"/>
      <c r="H1009" s="24"/>
      <c r="I1009" s="259"/>
      <c r="J1009" s="261"/>
      <c r="K1009" s="24"/>
      <c r="L1009" s="259"/>
      <c r="M1009" s="261"/>
      <c r="N1009" s="24"/>
      <c r="O1009" s="259"/>
      <c r="P1009" s="261"/>
      <c r="Q1009" s="24"/>
      <c r="R1009" s="259"/>
      <c r="S1009" s="261"/>
      <c r="T1009" s="24"/>
      <c r="U1009" s="259"/>
      <c r="V1009" s="261"/>
      <c r="W1009" s="24"/>
      <c r="X1009" s="259"/>
      <c r="Y1009" s="261"/>
      <c r="Z1009" s="396"/>
      <c r="AA1009" s="259"/>
      <c r="AB1009" s="261"/>
      <c r="AC1009" s="24"/>
      <c r="AD1009" s="259"/>
      <c r="AE1009" s="261"/>
      <c r="AF1009" s="24"/>
      <c r="AG1009" s="24"/>
      <c r="AH1009" s="24"/>
      <c r="AI1009" s="24"/>
      <c r="AJ1009" s="24"/>
      <c r="AK1009" s="24"/>
      <c r="AL1009" s="259">
        <f t="shared" si="612"/>
        <v>0</v>
      </c>
      <c r="AM1009" s="260">
        <f t="shared" si="610"/>
        <v>0</v>
      </c>
      <c r="AN1009" s="261">
        <f t="shared" si="613"/>
        <v>0</v>
      </c>
      <c r="BA1009" s="259"/>
      <c r="BB1009" s="261"/>
      <c r="BC1009" s="618"/>
      <c r="BD1009" s="259"/>
      <c r="BE1009" s="261"/>
      <c r="BF1009" s="24"/>
      <c r="BG1009" s="259"/>
      <c r="BH1009" s="261"/>
      <c r="BI1009" s="24"/>
      <c r="BJ1009" s="259">
        <f t="shared" si="611"/>
        <v>0</v>
      </c>
      <c r="BK1009" s="260">
        <f t="shared" si="611"/>
        <v>0</v>
      </c>
      <c r="BL1009" s="261">
        <f t="shared" si="614"/>
        <v>0</v>
      </c>
      <c r="BM1009" s="24"/>
      <c r="BN1009" s="24"/>
    </row>
    <row r="1010" spans="1:66" ht="16.5" thickBot="1">
      <c r="A1010" s="349"/>
      <c r="C1010" s="2"/>
      <c r="D1010" s="2"/>
      <c r="E1010" s="24"/>
      <c r="F1010" s="2"/>
      <c r="G1010" s="2"/>
      <c r="H1010" s="24"/>
      <c r="I1010" s="2"/>
      <c r="J1010" s="2"/>
      <c r="K1010" s="24"/>
      <c r="L1010" s="2"/>
      <c r="M1010" s="2"/>
      <c r="N1010" s="24"/>
      <c r="O1010" s="2"/>
      <c r="P1010" s="2"/>
      <c r="Q1010" s="24"/>
      <c r="R1010" s="2"/>
      <c r="S1010" s="2"/>
      <c r="T1010" s="24"/>
      <c r="U1010" s="2"/>
      <c r="V1010" s="2"/>
      <c r="W1010" s="24"/>
      <c r="Y1010" s="2"/>
      <c r="Z1010" s="2"/>
      <c r="AA1010" s="2"/>
      <c r="AB1010" s="2"/>
      <c r="AC1010" s="24"/>
      <c r="AD1010" s="2"/>
      <c r="AE1010" s="2"/>
      <c r="AF1010" s="24"/>
      <c r="AG1010" s="24"/>
      <c r="AH1010" s="24"/>
      <c r="AI1010" s="24"/>
      <c r="AJ1010" s="24"/>
      <c r="AK1010" s="24"/>
      <c r="AL1010" s="2"/>
      <c r="AM1010" s="467"/>
      <c r="AN1010" s="2"/>
      <c r="BA1010" s="2"/>
      <c r="BB1010" s="2"/>
      <c r="BC1010" s="618"/>
      <c r="BD1010" s="2"/>
      <c r="BE1010" s="2"/>
      <c r="BF1010" s="24"/>
      <c r="BG1010" s="2"/>
      <c r="BH1010" s="2"/>
      <c r="BI1010" s="24"/>
      <c r="BJ1010" s="2"/>
      <c r="BK1010" s="721"/>
      <c r="BL1010" s="721"/>
      <c r="BM1010" s="24"/>
      <c r="BN1010" s="24"/>
    </row>
    <row r="1011" spans="1:66">
      <c r="A1011" s="274"/>
      <c r="B1011" s="84" t="s">
        <v>19</v>
      </c>
      <c r="C1011" s="254"/>
      <c r="D1011" s="255"/>
      <c r="E1011" s="24"/>
      <c r="F1011" s="254"/>
      <c r="G1011" s="256"/>
      <c r="H1011" s="24"/>
      <c r="I1011" s="254"/>
      <c r="J1011" s="256"/>
      <c r="K1011" s="24"/>
      <c r="L1011" s="254"/>
      <c r="M1011" s="256"/>
      <c r="N1011" s="24"/>
      <c r="O1011" s="254"/>
      <c r="P1011" s="256"/>
      <c r="Q1011" s="24"/>
      <c r="R1011" s="254"/>
      <c r="S1011" s="256"/>
      <c r="T1011" s="24"/>
      <c r="U1011" s="254"/>
      <c r="V1011" s="256"/>
      <c r="W1011" s="24"/>
      <c r="X1011" s="254"/>
      <c r="Y1011" s="256"/>
      <c r="Z1011" s="133"/>
      <c r="AA1011" s="254"/>
      <c r="AB1011" s="256"/>
      <c r="AC1011" s="24"/>
      <c r="AD1011" s="254"/>
      <c r="AE1011" s="256"/>
      <c r="AF1011" s="24"/>
      <c r="AG1011" s="24"/>
      <c r="AH1011" s="24"/>
      <c r="AI1011" s="24"/>
      <c r="AJ1011" s="24"/>
      <c r="AK1011" s="24"/>
      <c r="AL1011" s="254">
        <f>SUM(C1011,F1011,I1011,L1011,O1011,R1011,U1011,X1011,AA1011,AD1011)</f>
        <v>0</v>
      </c>
      <c r="AM1011" s="255">
        <f t="shared" ref="AM1011:AM1013" si="615">SUM(D1011,G1011,J1011,M1011,P1011,S1011,V1011,Y1011,AB1011,AE1011)</f>
        <v>0</v>
      </c>
      <c r="AN1011" s="256">
        <f t="shared" ref="AN1011:AN1013" si="616">SUM(AL1011:AM1011)</f>
        <v>0</v>
      </c>
      <c r="BA1011" s="254"/>
      <c r="BB1011" s="256"/>
      <c r="BC1011" s="618"/>
      <c r="BD1011" s="254"/>
      <c r="BE1011" s="256"/>
      <c r="BF1011" s="24"/>
      <c r="BG1011" s="254"/>
      <c r="BH1011" s="256"/>
      <c r="BI1011" s="24"/>
      <c r="BJ1011" s="254">
        <f t="shared" ref="BJ1011:BK1013" si="617">SUM(AF1011,AI1011,AL1011,AO1011,AR1011,AU1011,AX1011,BA1011,BD1011,BG1011)</f>
        <v>0</v>
      </c>
      <c r="BK1011" s="255">
        <f t="shared" si="617"/>
        <v>0</v>
      </c>
      <c r="BL1011" s="256">
        <f t="shared" ref="BL1011:BL1013" si="618">SUM(BJ1011:BK1011)</f>
        <v>0</v>
      </c>
      <c r="BM1011" s="24"/>
      <c r="BN1011" s="24"/>
    </row>
    <row r="1012" spans="1:66">
      <c r="A1012" s="88"/>
      <c r="B1012" s="85" t="s">
        <v>21</v>
      </c>
      <c r="C1012" s="257"/>
      <c r="D1012" s="15"/>
      <c r="E1012" s="24"/>
      <c r="F1012" s="257"/>
      <c r="G1012" s="258"/>
      <c r="H1012" s="24"/>
      <c r="I1012" s="257"/>
      <c r="J1012" s="258"/>
      <c r="K1012" s="24"/>
      <c r="L1012" s="257"/>
      <c r="M1012" s="258"/>
      <c r="N1012" s="24"/>
      <c r="O1012" s="257"/>
      <c r="P1012" s="258"/>
      <c r="Q1012" s="24"/>
      <c r="R1012" s="257"/>
      <c r="S1012" s="258"/>
      <c r="T1012" s="24"/>
      <c r="U1012" s="257"/>
      <c r="V1012" s="258"/>
      <c r="W1012" s="24"/>
      <c r="X1012" s="257"/>
      <c r="Y1012" s="258"/>
      <c r="Z1012" s="395"/>
      <c r="AA1012" s="257"/>
      <c r="AB1012" s="258"/>
      <c r="AC1012" s="24"/>
      <c r="AD1012" s="257"/>
      <c r="AE1012" s="258"/>
      <c r="AF1012" s="24"/>
      <c r="AG1012" s="24"/>
      <c r="AH1012" s="24"/>
      <c r="AI1012" s="24"/>
      <c r="AJ1012" s="24"/>
      <c r="AK1012" s="24"/>
      <c r="AL1012" s="257">
        <f t="shared" ref="AL1012:AL1013" si="619">SUM(C1012,F1012,I1012,L1012,O1012,R1012,U1012,X1012,AA1012,AD1012)</f>
        <v>0</v>
      </c>
      <c r="AM1012" s="15">
        <f t="shared" si="615"/>
        <v>0</v>
      </c>
      <c r="AN1012" s="258">
        <f t="shared" si="616"/>
        <v>0</v>
      </c>
      <c r="BA1012" s="257"/>
      <c r="BB1012" s="258"/>
      <c r="BC1012" s="618"/>
      <c r="BD1012" s="257"/>
      <c r="BE1012" s="258"/>
      <c r="BF1012" s="24"/>
      <c r="BG1012" s="257"/>
      <c r="BH1012" s="258"/>
      <c r="BI1012" s="24"/>
      <c r="BJ1012" s="257">
        <f t="shared" si="617"/>
        <v>0</v>
      </c>
      <c r="BK1012" s="15">
        <f t="shared" si="617"/>
        <v>0</v>
      </c>
      <c r="BL1012" s="258">
        <f t="shared" si="618"/>
        <v>0</v>
      </c>
      <c r="BM1012" s="24"/>
      <c r="BN1012" s="24"/>
    </row>
    <row r="1013" spans="1:66" ht="16.5" thickBot="1">
      <c r="A1013" s="141"/>
      <c r="B1013" s="86" t="s">
        <v>22</v>
      </c>
      <c r="C1013" s="259"/>
      <c r="D1013" s="260"/>
      <c r="E1013" s="24"/>
      <c r="F1013" s="259"/>
      <c r="G1013" s="261"/>
      <c r="H1013" s="24"/>
      <c r="I1013" s="259"/>
      <c r="J1013" s="261"/>
      <c r="K1013" s="24"/>
      <c r="L1013" s="259"/>
      <c r="M1013" s="261"/>
      <c r="N1013" s="24"/>
      <c r="O1013" s="259"/>
      <c r="P1013" s="261"/>
      <c r="Q1013" s="24"/>
      <c r="R1013" s="259"/>
      <c r="S1013" s="261"/>
      <c r="T1013" s="24"/>
      <c r="U1013" s="259"/>
      <c r="V1013" s="261"/>
      <c r="W1013" s="24"/>
      <c r="X1013" s="259"/>
      <c r="Y1013" s="261"/>
      <c r="Z1013" s="396"/>
      <c r="AA1013" s="259"/>
      <c r="AB1013" s="261"/>
      <c r="AC1013" s="24"/>
      <c r="AD1013" s="259"/>
      <c r="AE1013" s="261"/>
      <c r="AF1013" s="24"/>
      <c r="AG1013" s="24"/>
      <c r="AH1013" s="24"/>
      <c r="AI1013" s="24"/>
      <c r="AJ1013" s="24"/>
      <c r="AK1013" s="24"/>
      <c r="AL1013" s="259">
        <f t="shared" si="619"/>
        <v>0</v>
      </c>
      <c r="AM1013" s="260">
        <f t="shared" si="615"/>
        <v>0</v>
      </c>
      <c r="AN1013" s="261">
        <f t="shared" si="616"/>
        <v>0</v>
      </c>
      <c r="BA1013" s="259"/>
      <c r="BB1013" s="261"/>
      <c r="BC1013" s="618"/>
      <c r="BD1013" s="259"/>
      <c r="BE1013" s="261"/>
      <c r="BF1013" s="24"/>
      <c r="BG1013" s="259"/>
      <c r="BH1013" s="261"/>
      <c r="BI1013" s="24"/>
      <c r="BJ1013" s="259">
        <f t="shared" si="617"/>
        <v>0</v>
      </c>
      <c r="BK1013" s="260">
        <f t="shared" si="617"/>
        <v>0</v>
      </c>
      <c r="BL1013" s="261">
        <f t="shared" si="618"/>
        <v>0</v>
      </c>
      <c r="BM1013" s="24"/>
      <c r="BN1013" s="24"/>
    </row>
    <row r="1014" spans="1:66" ht="16.5" thickBot="1">
      <c r="A1014" s="349"/>
      <c r="C1014" s="2"/>
      <c r="D1014" s="2"/>
      <c r="E1014" s="24"/>
      <c r="F1014" s="2"/>
      <c r="G1014" s="2"/>
      <c r="H1014" s="24"/>
      <c r="I1014" s="2"/>
      <c r="J1014" s="2"/>
      <c r="K1014" s="24"/>
      <c r="L1014" s="2"/>
      <c r="M1014" s="2"/>
      <c r="N1014" s="24"/>
      <c r="O1014" s="2"/>
      <c r="P1014" s="2"/>
      <c r="Q1014" s="24"/>
      <c r="R1014" s="2"/>
      <c r="S1014" s="2"/>
      <c r="T1014" s="24"/>
      <c r="U1014" s="2"/>
      <c r="V1014" s="2"/>
      <c r="W1014" s="24"/>
      <c r="Y1014" s="2"/>
      <c r="Z1014" s="2"/>
      <c r="AA1014" s="2"/>
      <c r="AB1014" s="2"/>
      <c r="AC1014" s="24"/>
      <c r="AD1014" s="2"/>
      <c r="AE1014" s="2"/>
      <c r="AF1014" s="24"/>
      <c r="AG1014" s="24"/>
      <c r="AH1014" s="24"/>
      <c r="AI1014" s="24"/>
      <c r="AJ1014" s="24"/>
      <c r="AK1014" s="24"/>
      <c r="AL1014" s="2"/>
      <c r="AM1014" s="467"/>
      <c r="AN1014" s="2"/>
      <c r="BA1014" s="2"/>
      <c r="BB1014" s="2"/>
      <c r="BC1014" s="618"/>
      <c r="BD1014" s="2"/>
      <c r="BE1014" s="2"/>
      <c r="BF1014" s="24"/>
      <c r="BG1014" s="2"/>
      <c r="BH1014" s="2"/>
      <c r="BI1014" s="24"/>
      <c r="BJ1014" s="2"/>
      <c r="BK1014" s="721"/>
      <c r="BL1014" s="721"/>
      <c r="BM1014" s="24"/>
      <c r="BN1014" s="24"/>
    </row>
    <row r="1015" spans="1:66">
      <c r="A1015" s="140"/>
      <c r="B1015" s="84" t="s">
        <v>19</v>
      </c>
      <c r="C1015" s="254"/>
      <c r="D1015" s="255"/>
      <c r="E1015" s="24"/>
      <c r="F1015" s="254"/>
      <c r="G1015" s="256"/>
      <c r="H1015" s="24"/>
      <c r="I1015" s="254"/>
      <c r="J1015" s="256"/>
      <c r="K1015" s="24"/>
      <c r="L1015" s="254"/>
      <c r="M1015" s="256"/>
      <c r="N1015" s="24"/>
      <c r="O1015" s="254"/>
      <c r="P1015" s="256"/>
      <c r="Q1015" s="24"/>
      <c r="R1015" s="254"/>
      <c r="S1015" s="256"/>
      <c r="T1015" s="24"/>
      <c r="U1015" s="254"/>
      <c r="V1015" s="256"/>
      <c r="W1015" s="24"/>
      <c r="X1015" s="254"/>
      <c r="Y1015" s="256"/>
      <c r="Z1015" s="133"/>
      <c r="AA1015" s="254"/>
      <c r="AB1015" s="256"/>
      <c r="AC1015" s="24"/>
      <c r="AD1015" s="254"/>
      <c r="AE1015" s="256"/>
      <c r="AF1015" s="24"/>
      <c r="AG1015" s="24"/>
      <c r="AH1015" s="24"/>
      <c r="AI1015" s="24"/>
      <c r="AJ1015" s="24"/>
      <c r="AK1015" s="24"/>
      <c r="AL1015" s="254">
        <f>SUM(C1015,F1015,I1015,L1015,O1015,R1015,U1015,X1015,AA1015,AD1015)</f>
        <v>0</v>
      </c>
      <c r="AM1015" s="255">
        <f t="shared" ref="AM1015:AM1017" si="620">SUM(D1015,G1015,J1015,M1015,P1015,S1015,V1015,Y1015,AB1015,AE1015)</f>
        <v>0</v>
      </c>
      <c r="AN1015" s="256">
        <f t="shared" ref="AN1015:AN1017" si="621">SUM(AL1015:AM1015)</f>
        <v>0</v>
      </c>
      <c r="BA1015" s="254"/>
      <c r="BB1015" s="256"/>
      <c r="BC1015" s="618"/>
      <c r="BD1015" s="254"/>
      <c r="BE1015" s="256"/>
      <c r="BF1015" s="24"/>
      <c r="BG1015" s="254"/>
      <c r="BH1015" s="256"/>
      <c r="BI1015" s="24"/>
      <c r="BJ1015" s="254">
        <f t="shared" ref="BJ1015:BK1017" si="622">SUM(AF1015,AI1015,AL1015,AO1015,AR1015,AU1015,AX1015,BA1015,BD1015,BG1015)</f>
        <v>0</v>
      </c>
      <c r="BK1015" s="255">
        <f t="shared" si="622"/>
        <v>0</v>
      </c>
      <c r="BL1015" s="256">
        <f t="shared" ref="BL1015:BL1017" si="623">SUM(BJ1015:BK1015)</f>
        <v>0</v>
      </c>
      <c r="BM1015" s="24"/>
      <c r="BN1015" s="24"/>
    </row>
    <row r="1016" spans="1:66">
      <c r="A1016" s="88"/>
      <c r="B1016" s="85" t="s">
        <v>21</v>
      </c>
      <c r="C1016" s="257"/>
      <c r="D1016" s="15"/>
      <c r="E1016" s="24"/>
      <c r="F1016" s="257"/>
      <c r="G1016" s="258"/>
      <c r="H1016" s="24"/>
      <c r="I1016" s="257"/>
      <c r="J1016" s="258"/>
      <c r="K1016" s="24"/>
      <c r="L1016" s="257"/>
      <c r="M1016" s="258"/>
      <c r="N1016" s="24"/>
      <c r="O1016" s="257"/>
      <c r="P1016" s="258"/>
      <c r="Q1016" s="24"/>
      <c r="R1016" s="257"/>
      <c r="S1016" s="258"/>
      <c r="T1016" s="24"/>
      <c r="U1016" s="257"/>
      <c r="V1016" s="258"/>
      <c r="W1016" s="24"/>
      <c r="X1016" s="257"/>
      <c r="Y1016" s="258"/>
      <c r="Z1016" s="395"/>
      <c r="AA1016" s="257"/>
      <c r="AB1016" s="258"/>
      <c r="AC1016" s="24"/>
      <c r="AD1016" s="257"/>
      <c r="AE1016" s="258"/>
      <c r="AF1016" s="24"/>
      <c r="AG1016" s="24"/>
      <c r="AH1016" s="24"/>
      <c r="AI1016" s="24"/>
      <c r="AJ1016" s="24"/>
      <c r="AK1016" s="24"/>
      <c r="AL1016" s="257">
        <f t="shared" ref="AL1016:AL1017" si="624">SUM(C1016,F1016,I1016,L1016,O1016,R1016,U1016,X1016,AA1016,AD1016)</f>
        <v>0</v>
      </c>
      <c r="AM1016" s="15">
        <f t="shared" si="620"/>
        <v>0</v>
      </c>
      <c r="AN1016" s="258">
        <f t="shared" si="621"/>
        <v>0</v>
      </c>
      <c r="BA1016" s="257"/>
      <c r="BB1016" s="258"/>
      <c r="BC1016" s="618"/>
      <c r="BD1016" s="257"/>
      <c r="BE1016" s="258"/>
      <c r="BF1016" s="24"/>
      <c r="BG1016" s="257"/>
      <c r="BH1016" s="258"/>
      <c r="BI1016" s="24"/>
      <c r="BJ1016" s="257">
        <f t="shared" si="622"/>
        <v>0</v>
      </c>
      <c r="BK1016" s="15">
        <f t="shared" si="622"/>
        <v>0</v>
      </c>
      <c r="BL1016" s="258">
        <f t="shared" si="623"/>
        <v>0</v>
      </c>
      <c r="BM1016" s="24"/>
      <c r="BN1016" s="24"/>
    </row>
    <row r="1017" spans="1:66" ht="16.5" thickBot="1">
      <c r="A1017" s="141"/>
      <c r="B1017" s="86" t="s">
        <v>22</v>
      </c>
      <c r="C1017" s="259"/>
      <c r="D1017" s="260"/>
      <c r="E1017" s="24"/>
      <c r="F1017" s="259"/>
      <c r="G1017" s="261"/>
      <c r="H1017" s="24"/>
      <c r="I1017" s="259"/>
      <c r="J1017" s="261"/>
      <c r="K1017" s="24"/>
      <c r="L1017" s="259"/>
      <c r="M1017" s="261"/>
      <c r="N1017" s="24"/>
      <c r="O1017" s="259"/>
      <c r="P1017" s="261"/>
      <c r="Q1017" s="24"/>
      <c r="R1017" s="259"/>
      <c r="S1017" s="261"/>
      <c r="T1017" s="24"/>
      <c r="U1017" s="259"/>
      <c r="V1017" s="261"/>
      <c r="W1017" s="24"/>
      <c r="X1017" s="259"/>
      <c r="Y1017" s="261"/>
      <c r="Z1017" s="396"/>
      <c r="AA1017" s="259"/>
      <c r="AB1017" s="261"/>
      <c r="AC1017" s="24"/>
      <c r="AD1017" s="259"/>
      <c r="AE1017" s="261"/>
      <c r="AF1017" s="24"/>
      <c r="AG1017" s="24"/>
      <c r="AH1017" s="24"/>
      <c r="AI1017" s="24"/>
      <c r="AJ1017" s="24"/>
      <c r="AK1017" s="24"/>
      <c r="AL1017" s="259">
        <f t="shared" si="624"/>
        <v>0</v>
      </c>
      <c r="AM1017" s="260">
        <f t="shared" si="620"/>
        <v>0</v>
      </c>
      <c r="AN1017" s="261">
        <f t="shared" si="621"/>
        <v>0</v>
      </c>
      <c r="BA1017" s="259"/>
      <c r="BB1017" s="261"/>
      <c r="BC1017" s="618"/>
      <c r="BD1017" s="259"/>
      <c r="BE1017" s="261"/>
      <c r="BF1017" s="24"/>
      <c r="BG1017" s="259"/>
      <c r="BH1017" s="261"/>
      <c r="BI1017" s="24"/>
      <c r="BJ1017" s="259">
        <f t="shared" si="622"/>
        <v>0</v>
      </c>
      <c r="BK1017" s="260">
        <f t="shared" si="622"/>
        <v>0</v>
      </c>
      <c r="BL1017" s="261">
        <f t="shared" si="623"/>
        <v>0</v>
      </c>
      <c r="BM1017" s="24"/>
      <c r="BN1017" s="24"/>
    </row>
    <row r="1018" spans="1:66" ht="16.5" thickBot="1">
      <c r="A1018" s="349"/>
      <c r="C1018" s="2"/>
      <c r="D1018" s="2"/>
      <c r="E1018" s="24"/>
      <c r="F1018" s="2"/>
      <c r="G1018" s="2"/>
      <c r="H1018" s="24"/>
      <c r="I1018" s="2"/>
      <c r="J1018" s="2"/>
      <c r="K1018" s="24"/>
      <c r="L1018" s="2"/>
      <c r="M1018" s="2"/>
      <c r="N1018" s="24"/>
      <c r="O1018" s="2"/>
      <c r="P1018" s="2"/>
      <c r="Q1018" s="24"/>
      <c r="R1018" s="2"/>
      <c r="S1018" s="2"/>
      <c r="T1018" s="24"/>
      <c r="U1018" s="2"/>
      <c r="V1018" s="2"/>
      <c r="W1018" s="24"/>
      <c r="Y1018" s="2"/>
      <c r="Z1018" s="2"/>
      <c r="AA1018" s="2"/>
      <c r="AB1018" s="2"/>
      <c r="AC1018" s="24"/>
      <c r="AD1018" s="2"/>
      <c r="AE1018" s="2"/>
      <c r="AF1018" s="24"/>
      <c r="AG1018" s="24"/>
      <c r="AH1018" s="24"/>
      <c r="AI1018" s="24"/>
      <c r="AJ1018" s="24"/>
      <c r="AK1018" s="24"/>
      <c r="AL1018" s="2"/>
      <c r="AM1018" s="467"/>
      <c r="AN1018" s="2"/>
      <c r="BA1018" s="2"/>
      <c r="BB1018" s="2"/>
      <c r="BC1018" s="618"/>
      <c r="BD1018" s="2"/>
      <c r="BE1018" s="2"/>
      <c r="BF1018" s="24"/>
      <c r="BG1018" s="2"/>
      <c r="BH1018" s="2"/>
      <c r="BI1018" s="24"/>
      <c r="BJ1018" s="2"/>
      <c r="BK1018" s="721"/>
      <c r="BL1018" s="721"/>
      <c r="BM1018" s="24"/>
      <c r="BN1018" s="24"/>
    </row>
    <row r="1019" spans="1:66">
      <c r="A1019" s="140"/>
      <c r="B1019" s="84" t="s">
        <v>19</v>
      </c>
      <c r="C1019" s="254"/>
      <c r="D1019" s="255"/>
      <c r="E1019" s="24"/>
      <c r="F1019" s="254"/>
      <c r="G1019" s="256"/>
      <c r="H1019" s="24"/>
      <c r="I1019" s="254"/>
      <c r="J1019" s="256"/>
      <c r="K1019" s="24"/>
      <c r="L1019" s="254"/>
      <c r="M1019" s="256"/>
      <c r="N1019" s="24"/>
      <c r="O1019" s="254"/>
      <c r="P1019" s="256"/>
      <c r="Q1019" s="24"/>
      <c r="R1019" s="254"/>
      <c r="S1019" s="256"/>
      <c r="T1019" s="24"/>
      <c r="U1019" s="254"/>
      <c r="V1019" s="256"/>
      <c r="W1019" s="24"/>
      <c r="X1019" s="254"/>
      <c r="Y1019" s="256"/>
      <c r="Z1019" s="133"/>
      <c r="AA1019" s="254"/>
      <c r="AB1019" s="256"/>
      <c r="AC1019" s="24"/>
      <c r="AD1019" s="254"/>
      <c r="AE1019" s="256"/>
      <c r="AF1019" s="24"/>
      <c r="AG1019" s="24"/>
      <c r="AH1019" s="24"/>
      <c r="AI1019" s="24"/>
      <c r="AJ1019" s="24"/>
      <c r="AK1019" s="24"/>
      <c r="AL1019" s="254">
        <f t="shared" ref="AL1019:AL1021" si="625">C1019+F1019+I1019</f>
        <v>0</v>
      </c>
      <c r="AM1019" s="255">
        <f t="shared" ref="AM1019:AM1021" si="626">SUM(D1019,G1019,J1019,M1019,P1019,S1019,V1019,Y1019,AB1019,AE1019)</f>
        <v>0</v>
      </c>
      <c r="AN1019" s="256">
        <f t="shared" ref="AN1019:AN1021" si="627">SUM(AL1019:AM1019)</f>
        <v>0</v>
      </c>
      <c r="BA1019" s="254"/>
      <c r="BB1019" s="256"/>
      <c r="BC1019" s="618"/>
      <c r="BD1019" s="254"/>
      <c r="BE1019" s="256"/>
      <c r="BF1019" s="24"/>
      <c r="BG1019" s="254"/>
      <c r="BH1019" s="256"/>
      <c r="BI1019" s="24"/>
      <c r="BJ1019" s="254">
        <f>AF1019+AI1019+AL1019</f>
        <v>0</v>
      </c>
      <c r="BK1019" s="255">
        <f>SUM(AG1019,AJ1019,AM1019,AP1019,AS1019,AV1019,AY1019,BB1019,BE1019,BH1019)</f>
        <v>0</v>
      </c>
      <c r="BL1019" s="256">
        <f t="shared" ref="BL1019:BL1021" si="628">SUM(BJ1019:BK1019)</f>
        <v>0</v>
      </c>
      <c r="BM1019" s="24"/>
      <c r="BN1019" s="24"/>
    </row>
    <row r="1020" spans="1:66">
      <c r="A1020" s="88"/>
      <c r="B1020" s="85" t="s">
        <v>21</v>
      </c>
      <c r="C1020" s="257"/>
      <c r="D1020" s="15"/>
      <c r="E1020" s="24"/>
      <c r="F1020" s="257"/>
      <c r="G1020" s="258"/>
      <c r="H1020" s="24"/>
      <c r="I1020" s="257"/>
      <c r="J1020" s="258"/>
      <c r="K1020" s="24"/>
      <c r="L1020" s="257"/>
      <c r="M1020" s="258"/>
      <c r="N1020" s="24"/>
      <c r="O1020" s="257"/>
      <c r="P1020" s="258"/>
      <c r="Q1020" s="24"/>
      <c r="R1020" s="257"/>
      <c r="S1020" s="258"/>
      <c r="T1020" s="24"/>
      <c r="U1020" s="257"/>
      <c r="V1020" s="258"/>
      <c r="W1020" s="24"/>
      <c r="X1020" s="257"/>
      <c r="Y1020" s="258"/>
      <c r="Z1020" s="395"/>
      <c r="AA1020" s="257"/>
      <c r="AB1020" s="258"/>
      <c r="AC1020" s="24"/>
      <c r="AD1020" s="257"/>
      <c r="AE1020" s="258"/>
      <c r="AF1020" s="24"/>
      <c r="AG1020" s="24"/>
      <c r="AH1020" s="24"/>
      <c r="AI1020" s="24"/>
      <c r="AJ1020" s="24"/>
      <c r="AK1020" s="24"/>
      <c r="AL1020" s="257">
        <f t="shared" si="625"/>
        <v>0</v>
      </c>
      <c r="AM1020" s="15">
        <f t="shared" si="626"/>
        <v>0</v>
      </c>
      <c r="AN1020" s="258">
        <f t="shared" si="627"/>
        <v>0</v>
      </c>
      <c r="BA1020" s="257"/>
      <c r="BB1020" s="258"/>
      <c r="BC1020" s="618"/>
      <c r="BD1020" s="257"/>
      <c r="BE1020" s="258"/>
      <c r="BF1020" s="24"/>
      <c r="BG1020" s="257"/>
      <c r="BH1020" s="258"/>
      <c r="BI1020" s="24"/>
      <c r="BJ1020" s="257">
        <f>AF1020+AI1020+AL1020</f>
        <v>0</v>
      </c>
      <c r="BK1020" s="15">
        <f>SUM(AG1020,AJ1020,AM1020,AP1020,AS1020,AV1020,AY1020,BB1020,BE1020,BH1020)</f>
        <v>0</v>
      </c>
      <c r="BL1020" s="258">
        <f t="shared" si="628"/>
        <v>0</v>
      </c>
      <c r="BM1020" s="24"/>
      <c r="BN1020" s="24"/>
    </row>
    <row r="1021" spans="1:66" ht="16.5" thickBot="1">
      <c r="A1021" s="141"/>
      <c r="B1021" s="86" t="s">
        <v>22</v>
      </c>
      <c r="C1021" s="259"/>
      <c r="D1021" s="260"/>
      <c r="E1021" s="24"/>
      <c r="F1021" s="259"/>
      <c r="G1021" s="261"/>
      <c r="H1021" s="24"/>
      <c r="I1021" s="259"/>
      <c r="J1021" s="261"/>
      <c r="K1021" s="24"/>
      <c r="L1021" s="259"/>
      <c r="M1021" s="261"/>
      <c r="N1021" s="24"/>
      <c r="O1021" s="259"/>
      <c r="P1021" s="261"/>
      <c r="Q1021" s="24"/>
      <c r="R1021" s="259"/>
      <c r="S1021" s="261"/>
      <c r="T1021" s="24"/>
      <c r="U1021" s="259"/>
      <c r="V1021" s="261"/>
      <c r="W1021" s="24"/>
      <c r="X1021" s="259"/>
      <c r="Y1021" s="261"/>
      <c r="Z1021" s="396"/>
      <c r="AA1021" s="259"/>
      <c r="AB1021" s="261"/>
      <c r="AC1021" s="24"/>
      <c r="AD1021" s="259"/>
      <c r="AE1021" s="261"/>
      <c r="AF1021" s="24"/>
      <c r="AG1021" s="24"/>
      <c r="AH1021" s="24"/>
      <c r="AI1021" s="24"/>
      <c r="AJ1021" s="24"/>
      <c r="AK1021" s="24"/>
      <c r="AL1021" s="259">
        <f t="shared" si="625"/>
        <v>0</v>
      </c>
      <c r="AM1021" s="260">
        <f t="shared" si="626"/>
        <v>0</v>
      </c>
      <c r="AN1021" s="261">
        <f t="shared" si="627"/>
        <v>0</v>
      </c>
      <c r="BA1021" s="259"/>
      <c r="BB1021" s="261"/>
      <c r="BC1021" s="618"/>
      <c r="BD1021" s="259"/>
      <c r="BE1021" s="261"/>
      <c r="BF1021" s="24"/>
      <c r="BG1021" s="259"/>
      <c r="BH1021" s="261"/>
      <c r="BI1021" s="24"/>
      <c r="BJ1021" s="259">
        <f>AF1021+AI1021+AL1021</f>
        <v>0</v>
      </c>
      <c r="BK1021" s="260">
        <f>SUM(AG1021,AJ1021,AM1021,AP1021,AS1021,AV1021,AY1021,BB1021,BE1021,BH1021)</f>
        <v>0</v>
      </c>
      <c r="BL1021" s="261">
        <f t="shared" si="628"/>
        <v>0</v>
      </c>
      <c r="BM1021" s="24"/>
      <c r="BN1021" s="24"/>
    </row>
    <row r="1022" spans="1:66" ht="16.5" thickBot="1">
      <c r="A1022" s="349"/>
      <c r="C1022" s="2"/>
      <c r="D1022" s="2"/>
      <c r="E1022" s="24"/>
      <c r="F1022" s="2"/>
      <c r="G1022" s="2"/>
      <c r="H1022" s="24"/>
      <c r="I1022" s="2"/>
      <c r="J1022" s="2"/>
      <c r="K1022" s="24"/>
      <c r="L1022" s="2"/>
      <c r="M1022" s="2"/>
      <c r="N1022" s="24"/>
      <c r="O1022" s="2"/>
      <c r="P1022" s="2"/>
      <c r="Q1022" s="24"/>
      <c r="R1022" s="2"/>
      <c r="S1022" s="2"/>
      <c r="T1022" s="24"/>
      <c r="U1022" s="2"/>
      <c r="V1022" s="2"/>
      <c r="W1022" s="24"/>
      <c r="Y1022" s="2"/>
      <c r="Z1022" s="2"/>
      <c r="AA1022" s="2"/>
      <c r="AB1022" s="2"/>
      <c r="AC1022" s="24"/>
      <c r="AD1022" s="2"/>
      <c r="AE1022" s="2"/>
      <c r="AF1022" s="24"/>
      <c r="AG1022" s="24"/>
      <c r="AH1022" s="24"/>
      <c r="AI1022" s="24"/>
      <c r="AJ1022" s="24"/>
      <c r="AK1022" s="24"/>
      <c r="AL1022" s="2"/>
      <c r="AM1022" s="467"/>
      <c r="AN1022" s="2"/>
      <c r="BA1022" s="2"/>
      <c r="BB1022" s="2"/>
      <c r="BC1022" s="618"/>
      <c r="BD1022" s="2"/>
      <c r="BE1022" s="2"/>
      <c r="BF1022" s="24"/>
      <c r="BG1022" s="2"/>
      <c r="BH1022" s="2"/>
      <c r="BI1022" s="24"/>
      <c r="BJ1022" s="2"/>
      <c r="BK1022" s="721"/>
      <c r="BL1022" s="721"/>
      <c r="BM1022" s="24"/>
      <c r="BN1022" s="24"/>
    </row>
    <row r="1023" spans="1:66">
      <c r="A1023" s="274"/>
      <c r="B1023" s="84" t="s">
        <v>19</v>
      </c>
      <c r="C1023" s="254"/>
      <c r="D1023" s="255"/>
      <c r="E1023" s="24"/>
      <c r="F1023" s="254"/>
      <c r="G1023" s="256"/>
      <c r="H1023" s="24"/>
      <c r="I1023" s="254"/>
      <c r="J1023" s="256"/>
      <c r="K1023" s="24"/>
      <c r="L1023" s="254"/>
      <c r="M1023" s="256"/>
      <c r="N1023" s="24"/>
      <c r="O1023" s="254"/>
      <c r="P1023" s="256"/>
      <c r="Q1023" s="24"/>
      <c r="R1023" s="254"/>
      <c r="S1023" s="256"/>
      <c r="T1023" s="24"/>
      <c r="U1023" s="254"/>
      <c r="V1023" s="256"/>
      <c r="W1023" s="24"/>
      <c r="X1023" s="254"/>
      <c r="Y1023" s="256"/>
      <c r="Z1023" s="133"/>
      <c r="AA1023" s="254"/>
      <c r="AB1023" s="256"/>
      <c r="AC1023" s="24"/>
      <c r="AD1023" s="254"/>
      <c r="AE1023" s="256"/>
      <c r="AF1023" s="24"/>
      <c r="AG1023" s="24"/>
      <c r="AH1023" s="24"/>
      <c r="AI1023" s="24"/>
      <c r="AJ1023" s="24"/>
      <c r="AK1023" s="24"/>
      <c r="AL1023" s="254">
        <f t="shared" ref="AL1023:AL1025" si="629">C1023+F1023+I1023</f>
        <v>0</v>
      </c>
      <c r="AM1023" s="255">
        <f t="shared" ref="AM1023:AM1025" si="630">SUM(D1023,G1023,J1023,M1023,P1023,S1023,V1023,Y1023,AB1023,AE1023)</f>
        <v>0</v>
      </c>
      <c r="AN1023" s="256">
        <f t="shared" ref="AN1023:AN1025" si="631">SUM(AL1023:AM1023)</f>
        <v>0</v>
      </c>
      <c r="BA1023" s="254"/>
      <c r="BB1023" s="256"/>
      <c r="BC1023" s="618"/>
      <c r="BD1023" s="254"/>
      <c r="BE1023" s="256"/>
      <c r="BF1023" s="24"/>
      <c r="BG1023" s="254"/>
      <c r="BH1023" s="256"/>
      <c r="BI1023" s="24"/>
      <c r="BJ1023" s="254">
        <f>AF1023+AI1023+AL1023</f>
        <v>0</v>
      </c>
      <c r="BK1023" s="255">
        <f>SUM(AG1023,AJ1023,AM1023,AP1023,AS1023,AV1023,AY1023,BB1023,BE1023,BH1023)</f>
        <v>0</v>
      </c>
      <c r="BL1023" s="256">
        <f t="shared" ref="BL1023:BL1025" si="632">SUM(BJ1023:BK1023)</f>
        <v>0</v>
      </c>
      <c r="BM1023" s="24"/>
      <c r="BN1023" s="24"/>
    </row>
    <row r="1024" spans="1:66">
      <c r="A1024" s="88"/>
      <c r="B1024" s="85" t="s">
        <v>21</v>
      </c>
      <c r="C1024" s="257"/>
      <c r="D1024" s="15"/>
      <c r="E1024" s="24"/>
      <c r="F1024" s="257"/>
      <c r="G1024" s="258"/>
      <c r="H1024" s="24"/>
      <c r="I1024" s="257"/>
      <c r="J1024" s="258"/>
      <c r="K1024" s="24"/>
      <c r="L1024" s="257"/>
      <c r="M1024" s="258"/>
      <c r="N1024" s="24"/>
      <c r="O1024" s="257"/>
      <c r="P1024" s="258"/>
      <c r="Q1024" s="24"/>
      <c r="R1024" s="257"/>
      <c r="S1024" s="258"/>
      <c r="T1024" s="24"/>
      <c r="U1024" s="257"/>
      <c r="V1024" s="258"/>
      <c r="W1024" s="24"/>
      <c r="X1024" s="257"/>
      <c r="Y1024" s="258"/>
      <c r="Z1024" s="395"/>
      <c r="AA1024" s="257"/>
      <c r="AB1024" s="258"/>
      <c r="AC1024" s="24"/>
      <c r="AD1024" s="257"/>
      <c r="AE1024" s="258"/>
      <c r="AF1024" s="24"/>
      <c r="AG1024" s="24"/>
      <c r="AH1024" s="24"/>
      <c r="AI1024" s="24"/>
      <c r="AJ1024" s="24"/>
      <c r="AK1024" s="24"/>
      <c r="AL1024" s="257">
        <f t="shared" si="629"/>
        <v>0</v>
      </c>
      <c r="AM1024" s="15">
        <f t="shared" si="630"/>
        <v>0</v>
      </c>
      <c r="AN1024" s="258">
        <f t="shared" si="631"/>
        <v>0</v>
      </c>
      <c r="BA1024" s="257"/>
      <c r="BB1024" s="258"/>
      <c r="BC1024" s="618"/>
      <c r="BD1024" s="257"/>
      <c r="BE1024" s="258"/>
      <c r="BF1024" s="24"/>
      <c r="BG1024" s="257"/>
      <c r="BH1024" s="258"/>
      <c r="BI1024" s="24"/>
      <c r="BJ1024" s="257">
        <f>AF1024+AI1024+AL1024</f>
        <v>0</v>
      </c>
      <c r="BK1024" s="15">
        <f>SUM(AG1024,AJ1024,AM1024,AP1024,AS1024,AV1024,AY1024,BB1024,BE1024,BH1024)</f>
        <v>0</v>
      </c>
      <c r="BL1024" s="258">
        <f t="shared" si="632"/>
        <v>0</v>
      </c>
      <c r="BM1024" s="24"/>
      <c r="BN1024" s="24"/>
    </row>
    <row r="1025" spans="1:66" ht="16.5" thickBot="1">
      <c r="A1025" s="141"/>
      <c r="B1025" s="86" t="s">
        <v>22</v>
      </c>
      <c r="C1025" s="259"/>
      <c r="D1025" s="260"/>
      <c r="E1025" s="24"/>
      <c r="F1025" s="259"/>
      <c r="G1025" s="261"/>
      <c r="H1025" s="24"/>
      <c r="I1025" s="259"/>
      <c r="J1025" s="261"/>
      <c r="K1025" s="24"/>
      <c r="L1025" s="259"/>
      <c r="M1025" s="261"/>
      <c r="N1025" s="24"/>
      <c r="O1025" s="259"/>
      <c r="P1025" s="261"/>
      <c r="Q1025" s="24"/>
      <c r="R1025" s="259"/>
      <c r="S1025" s="261"/>
      <c r="T1025" s="24"/>
      <c r="U1025" s="259"/>
      <c r="V1025" s="261"/>
      <c r="W1025" s="24"/>
      <c r="X1025" s="259"/>
      <c r="Y1025" s="261"/>
      <c r="Z1025" s="396"/>
      <c r="AA1025" s="259"/>
      <c r="AB1025" s="261"/>
      <c r="AC1025" s="24"/>
      <c r="AD1025" s="259"/>
      <c r="AE1025" s="261"/>
      <c r="AF1025" s="24"/>
      <c r="AG1025" s="24"/>
      <c r="AH1025" s="24"/>
      <c r="AI1025" s="24"/>
      <c r="AJ1025" s="24"/>
      <c r="AK1025" s="24"/>
      <c r="AL1025" s="259">
        <f t="shared" si="629"/>
        <v>0</v>
      </c>
      <c r="AM1025" s="260">
        <f t="shared" si="630"/>
        <v>0</v>
      </c>
      <c r="AN1025" s="261">
        <f t="shared" si="631"/>
        <v>0</v>
      </c>
      <c r="BA1025" s="259"/>
      <c r="BB1025" s="261"/>
      <c r="BC1025" s="618"/>
      <c r="BD1025" s="259"/>
      <c r="BE1025" s="261"/>
      <c r="BF1025" s="24"/>
      <c r="BG1025" s="259"/>
      <c r="BH1025" s="261"/>
      <c r="BI1025" s="24"/>
      <c r="BJ1025" s="259">
        <f>AF1025+AI1025+AL1025</f>
        <v>0</v>
      </c>
      <c r="BK1025" s="260">
        <f>SUM(AG1025,AJ1025,AM1025,AP1025,AS1025,AV1025,AY1025,BB1025,BE1025,BH1025)</f>
        <v>0</v>
      </c>
      <c r="BL1025" s="261">
        <f t="shared" si="632"/>
        <v>0</v>
      </c>
      <c r="BM1025" s="24"/>
      <c r="BN1025" s="24"/>
    </row>
    <row r="1026" spans="1:66" ht="16.5" thickBot="1">
      <c r="A1026" s="20"/>
      <c r="C1026" s="2"/>
      <c r="D1026" s="2"/>
      <c r="E1026" s="24"/>
      <c r="F1026" s="2"/>
      <c r="G1026" s="2"/>
      <c r="H1026" s="24"/>
      <c r="I1026" s="2"/>
      <c r="J1026" s="2"/>
      <c r="K1026" s="24"/>
      <c r="L1026" s="2"/>
      <c r="M1026" s="2"/>
      <c r="N1026" s="24"/>
      <c r="O1026" s="2"/>
      <c r="P1026" s="2"/>
      <c r="Q1026" s="24"/>
      <c r="R1026" s="2"/>
      <c r="S1026" s="2"/>
      <c r="T1026" s="24"/>
      <c r="U1026" s="2"/>
      <c r="V1026" s="2"/>
      <c r="W1026" s="24"/>
      <c r="Y1026" s="2"/>
      <c r="Z1026" s="2"/>
      <c r="AA1026" s="2"/>
      <c r="AB1026" s="2"/>
      <c r="AC1026" s="24"/>
      <c r="AD1026" s="2"/>
      <c r="AE1026" s="2"/>
      <c r="AF1026" s="24"/>
      <c r="AG1026" s="24"/>
      <c r="AH1026" s="24"/>
      <c r="AI1026" s="24"/>
      <c r="AJ1026" s="24"/>
      <c r="AK1026" s="24"/>
      <c r="AL1026" s="2"/>
      <c r="AM1026" s="467"/>
      <c r="AN1026" s="2"/>
      <c r="BA1026" s="2"/>
      <c r="BB1026" s="2"/>
      <c r="BC1026" s="618"/>
      <c r="BD1026" s="2"/>
      <c r="BE1026" s="2"/>
      <c r="BF1026" s="24"/>
      <c r="BG1026" s="2"/>
      <c r="BH1026" s="2"/>
      <c r="BI1026" s="24"/>
      <c r="BJ1026" s="2"/>
      <c r="BK1026" s="721"/>
      <c r="BL1026" s="721"/>
      <c r="BM1026" s="24"/>
      <c r="BN1026" s="24"/>
    </row>
    <row r="1027" spans="1:66">
      <c r="A1027" s="87"/>
      <c r="B1027" s="84" t="s">
        <v>19</v>
      </c>
      <c r="C1027" s="254">
        <f t="shared" ref="C1027:AE1029" si="633">SUM(C991,C995,C999,C1003,C1007,C1011,C1015)</f>
        <v>3</v>
      </c>
      <c r="D1027" s="256">
        <f t="shared" si="633"/>
        <v>0</v>
      </c>
      <c r="E1027" s="618">
        <f t="shared" si="633"/>
        <v>0</v>
      </c>
      <c r="F1027" s="254">
        <f t="shared" si="633"/>
        <v>4</v>
      </c>
      <c r="G1027" s="256">
        <f t="shared" si="633"/>
        <v>0</v>
      </c>
      <c r="H1027" s="618">
        <f t="shared" si="633"/>
        <v>0</v>
      </c>
      <c r="I1027" s="254">
        <f t="shared" si="633"/>
        <v>6</v>
      </c>
      <c r="J1027" s="256">
        <f t="shared" si="633"/>
        <v>0</v>
      </c>
      <c r="K1027" s="618">
        <f t="shared" si="633"/>
        <v>0</v>
      </c>
      <c r="L1027" s="254">
        <f t="shared" si="633"/>
        <v>4</v>
      </c>
      <c r="M1027" s="256">
        <f t="shared" si="633"/>
        <v>0</v>
      </c>
      <c r="N1027" s="618">
        <f t="shared" si="633"/>
        <v>0</v>
      </c>
      <c r="O1027" s="254">
        <f t="shared" si="633"/>
        <v>5</v>
      </c>
      <c r="P1027" s="256">
        <f t="shared" si="633"/>
        <v>0</v>
      </c>
      <c r="Q1027" s="618">
        <f t="shared" si="633"/>
        <v>0</v>
      </c>
      <c r="R1027" s="254">
        <f t="shared" si="633"/>
        <v>6</v>
      </c>
      <c r="S1027" s="256">
        <f t="shared" si="633"/>
        <v>0</v>
      </c>
      <c r="T1027" s="618">
        <f t="shared" si="633"/>
        <v>0</v>
      </c>
      <c r="U1027" s="254">
        <f t="shared" si="633"/>
        <v>0</v>
      </c>
      <c r="V1027" s="256">
        <f t="shared" si="633"/>
        <v>0</v>
      </c>
      <c r="W1027" s="133">
        <f t="shared" si="633"/>
        <v>0</v>
      </c>
      <c r="X1027" s="254">
        <f t="shared" si="633"/>
        <v>0</v>
      </c>
      <c r="Y1027" s="256">
        <f t="shared" si="633"/>
        <v>0</v>
      </c>
      <c r="Z1027" s="133">
        <f t="shared" si="633"/>
        <v>0</v>
      </c>
      <c r="AA1027" s="254">
        <f t="shared" si="633"/>
        <v>0</v>
      </c>
      <c r="AB1027" s="256">
        <f t="shared" si="633"/>
        <v>0</v>
      </c>
      <c r="AC1027" s="133">
        <f t="shared" si="633"/>
        <v>0</v>
      </c>
      <c r="AD1027" s="254">
        <f t="shared" si="633"/>
        <v>0</v>
      </c>
      <c r="AE1027" s="256">
        <f t="shared" si="633"/>
        <v>0</v>
      </c>
      <c r="AF1027" s="24"/>
      <c r="AG1027" s="24"/>
      <c r="AH1027" s="24"/>
      <c r="AI1027" s="24"/>
      <c r="AJ1027" s="24"/>
      <c r="AK1027" s="24"/>
      <c r="AL1027" s="254">
        <f t="shared" ref="AL1027:AM1029" si="634">SUM(C1027,F1027,I1027,L1027,O1027,R1027,U1027,X1027,AA1027,AD1027)</f>
        <v>28</v>
      </c>
      <c r="AM1027" s="255">
        <f t="shared" si="634"/>
        <v>0</v>
      </c>
      <c r="AN1027" s="256">
        <f t="shared" ref="AN1027:AN1029" si="635">SUM(AL1027:AM1027)</f>
        <v>28</v>
      </c>
      <c r="BA1027" s="254">
        <f t="shared" ref="BA1027:BH1029" si="636">SUM(BA991,BA995,BA999,BA1003,BA1007,BA1011,BA1015)</f>
        <v>0</v>
      </c>
      <c r="BB1027" s="256">
        <f t="shared" si="636"/>
        <v>0</v>
      </c>
      <c r="BC1027" s="618"/>
      <c r="BD1027" s="254">
        <f t="shared" si="636"/>
        <v>0</v>
      </c>
      <c r="BE1027" s="256">
        <f t="shared" si="636"/>
        <v>0</v>
      </c>
      <c r="BF1027" s="618">
        <f t="shared" si="636"/>
        <v>0</v>
      </c>
      <c r="BG1027" s="254">
        <f t="shared" si="636"/>
        <v>0</v>
      </c>
      <c r="BH1027" s="256">
        <f t="shared" si="636"/>
        <v>0</v>
      </c>
      <c r="BI1027" s="24"/>
      <c r="BJ1027" s="254">
        <f t="shared" ref="BJ1027:BK1029" si="637">SUM(AF1027,AI1027,AL1027,AO1027,AR1027,AU1027,AX1027,BA1027,BD1027,BG1027)</f>
        <v>28</v>
      </c>
      <c r="BK1027" s="255">
        <f t="shared" si="637"/>
        <v>0</v>
      </c>
      <c r="BL1027" s="256">
        <f t="shared" ref="BL1027:BL1029" si="638">SUM(BJ1027:BK1027)</f>
        <v>28</v>
      </c>
      <c r="BM1027" s="24"/>
      <c r="BN1027" s="24"/>
    </row>
    <row r="1028" spans="1:66">
      <c r="A1028" s="88" t="s">
        <v>9</v>
      </c>
      <c r="B1028" s="85" t="s">
        <v>21</v>
      </c>
      <c r="C1028" s="257">
        <f t="shared" si="633"/>
        <v>3</v>
      </c>
      <c r="D1028" s="258">
        <f t="shared" si="633"/>
        <v>0</v>
      </c>
      <c r="E1028" s="618">
        <f t="shared" si="633"/>
        <v>0</v>
      </c>
      <c r="F1028" s="257">
        <f t="shared" si="633"/>
        <v>4</v>
      </c>
      <c r="G1028" s="258">
        <f t="shared" si="633"/>
        <v>0</v>
      </c>
      <c r="H1028" s="618">
        <f t="shared" si="633"/>
        <v>0</v>
      </c>
      <c r="I1028" s="257">
        <f t="shared" si="633"/>
        <v>6</v>
      </c>
      <c r="J1028" s="258">
        <f t="shared" si="633"/>
        <v>0</v>
      </c>
      <c r="K1028" s="618">
        <f t="shared" si="633"/>
        <v>0</v>
      </c>
      <c r="L1028" s="257">
        <f t="shared" si="633"/>
        <v>3</v>
      </c>
      <c r="M1028" s="258">
        <f t="shared" si="633"/>
        <v>0</v>
      </c>
      <c r="N1028" s="618">
        <f t="shared" si="633"/>
        <v>0</v>
      </c>
      <c r="O1028" s="257">
        <f t="shared" si="633"/>
        <v>5</v>
      </c>
      <c r="P1028" s="258">
        <f t="shared" si="633"/>
        <v>0</v>
      </c>
      <c r="Q1028" s="618">
        <f t="shared" si="633"/>
        <v>0</v>
      </c>
      <c r="R1028" s="257">
        <f t="shared" si="633"/>
        <v>4</v>
      </c>
      <c r="S1028" s="258">
        <f t="shared" si="633"/>
        <v>0</v>
      </c>
      <c r="T1028" s="618">
        <f t="shared" si="633"/>
        <v>0</v>
      </c>
      <c r="U1028" s="257">
        <f t="shared" si="633"/>
        <v>0</v>
      </c>
      <c r="V1028" s="258">
        <f t="shared" si="633"/>
        <v>0</v>
      </c>
      <c r="W1028" s="395">
        <f t="shared" si="633"/>
        <v>0</v>
      </c>
      <c r="X1028" s="257">
        <f t="shared" si="633"/>
        <v>0</v>
      </c>
      <c r="Y1028" s="258">
        <f t="shared" si="633"/>
        <v>0</v>
      </c>
      <c r="Z1028" s="395">
        <f t="shared" si="633"/>
        <v>0</v>
      </c>
      <c r="AA1028" s="257">
        <f t="shared" si="633"/>
        <v>0</v>
      </c>
      <c r="AB1028" s="258">
        <f t="shared" si="633"/>
        <v>0</v>
      </c>
      <c r="AC1028" s="395">
        <f t="shared" si="633"/>
        <v>0</v>
      </c>
      <c r="AD1028" s="257">
        <f t="shared" si="633"/>
        <v>0</v>
      </c>
      <c r="AE1028" s="258">
        <f t="shared" si="633"/>
        <v>0</v>
      </c>
      <c r="AF1028" s="24"/>
      <c r="AG1028" s="24"/>
      <c r="AH1028" s="24"/>
      <c r="AI1028" s="24"/>
      <c r="AJ1028" s="24"/>
      <c r="AK1028" s="24"/>
      <c r="AL1028" s="257">
        <f t="shared" si="634"/>
        <v>25</v>
      </c>
      <c r="AM1028" s="15">
        <f t="shared" si="634"/>
        <v>0</v>
      </c>
      <c r="AN1028" s="258">
        <f t="shared" si="635"/>
        <v>25</v>
      </c>
      <c r="BA1028" s="257">
        <f t="shared" si="636"/>
        <v>0</v>
      </c>
      <c r="BB1028" s="258">
        <f t="shared" si="636"/>
        <v>0</v>
      </c>
      <c r="BC1028" s="618"/>
      <c r="BD1028" s="257">
        <f t="shared" si="636"/>
        <v>0</v>
      </c>
      <c r="BE1028" s="258">
        <f t="shared" si="636"/>
        <v>0</v>
      </c>
      <c r="BF1028" s="618">
        <f t="shared" si="636"/>
        <v>0</v>
      </c>
      <c r="BG1028" s="257">
        <f t="shared" si="636"/>
        <v>0</v>
      </c>
      <c r="BH1028" s="258">
        <f t="shared" si="636"/>
        <v>0</v>
      </c>
      <c r="BI1028" s="24"/>
      <c r="BJ1028" s="257">
        <f t="shared" si="637"/>
        <v>25</v>
      </c>
      <c r="BK1028" s="15">
        <f t="shared" si="637"/>
        <v>0</v>
      </c>
      <c r="BL1028" s="258">
        <f t="shared" si="638"/>
        <v>25</v>
      </c>
      <c r="BM1028" s="24"/>
      <c r="BN1028" s="24"/>
    </row>
    <row r="1029" spans="1:66" ht="16.5" thickBot="1">
      <c r="A1029" s="83"/>
      <c r="B1029" s="86" t="s">
        <v>22</v>
      </c>
      <c r="C1029" s="259">
        <f t="shared" si="633"/>
        <v>0</v>
      </c>
      <c r="D1029" s="261">
        <f t="shared" si="633"/>
        <v>0</v>
      </c>
      <c r="E1029" s="618">
        <f t="shared" si="633"/>
        <v>0</v>
      </c>
      <c r="F1029" s="259">
        <f t="shared" si="633"/>
        <v>0</v>
      </c>
      <c r="G1029" s="261">
        <f t="shared" si="633"/>
        <v>0</v>
      </c>
      <c r="H1029" s="618">
        <f t="shared" si="633"/>
        <v>0</v>
      </c>
      <c r="I1029" s="259">
        <f t="shared" si="633"/>
        <v>0</v>
      </c>
      <c r="J1029" s="261">
        <f t="shared" si="633"/>
        <v>0</v>
      </c>
      <c r="K1029" s="618"/>
      <c r="L1029" s="259">
        <f t="shared" si="633"/>
        <v>0</v>
      </c>
      <c r="M1029" s="261">
        <f t="shared" si="633"/>
        <v>0</v>
      </c>
      <c r="N1029" s="618">
        <f t="shared" si="633"/>
        <v>0</v>
      </c>
      <c r="O1029" s="259">
        <f t="shared" si="633"/>
        <v>0</v>
      </c>
      <c r="P1029" s="261">
        <f t="shared" si="633"/>
        <v>0</v>
      </c>
      <c r="Q1029" s="618">
        <f t="shared" si="633"/>
        <v>0</v>
      </c>
      <c r="R1029" s="259">
        <f t="shared" si="633"/>
        <v>0</v>
      </c>
      <c r="S1029" s="261">
        <f t="shared" si="633"/>
        <v>0</v>
      </c>
      <c r="T1029" s="618"/>
      <c r="U1029" s="259">
        <f t="shared" si="633"/>
        <v>0</v>
      </c>
      <c r="V1029" s="261">
        <f t="shared" si="633"/>
        <v>0</v>
      </c>
      <c r="W1029" s="395">
        <f t="shared" si="633"/>
        <v>0</v>
      </c>
      <c r="X1029" s="259">
        <f t="shared" si="633"/>
        <v>0</v>
      </c>
      <c r="Y1029" s="261">
        <f t="shared" si="633"/>
        <v>0</v>
      </c>
      <c r="Z1029" s="395">
        <f t="shared" si="633"/>
        <v>0</v>
      </c>
      <c r="AA1029" s="259">
        <f t="shared" si="633"/>
        <v>0</v>
      </c>
      <c r="AB1029" s="261">
        <f t="shared" si="633"/>
        <v>0</v>
      </c>
      <c r="AC1029" s="395">
        <f t="shared" si="633"/>
        <v>0</v>
      </c>
      <c r="AD1029" s="259">
        <f t="shared" si="633"/>
        <v>0</v>
      </c>
      <c r="AE1029" s="261">
        <f t="shared" si="633"/>
        <v>0</v>
      </c>
      <c r="AF1029" s="24"/>
      <c r="AG1029" s="24"/>
      <c r="AH1029" s="24"/>
      <c r="AI1029" s="24"/>
      <c r="AJ1029" s="24"/>
      <c r="AK1029" s="24"/>
      <c r="AL1029" s="259">
        <f t="shared" si="634"/>
        <v>0</v>
      </c>
      <c r="AM1029" s="260">
        <f t="shared" si="634"/>
        <v>0</v>
      </c>
      <c r="AN1029" s="261">
        <f t="shared" si="635"/>
        <v>0</v>
      </c>
      <c r="BA1029" s="259">
        <f t="shared" si="636"/>
        <v>0</v>
      </c>
      <c r="BB1029" s="261">
        <f t="shared" si="636"/>
        <v>0</v>
      </c>
      <c r="BC1029" s="618"/>
      <c r="BD1029" s="259">
        <f t="shared" si="636"/>
        <v>0</v>
      </c>
      <c r="BE1029" s="261">
        <f t="shared" si="636"/>
        <v>0</v>
      </c>
      <c r="BF1029" s="618">
        <f t="shared" si="636"/>
        <v>0</v>
      </c>
      <c r="BG1029" s="259">
        <f t="shared" si="636"/>
        <v>0</v>
      </c>
      <c r="BH1029" s="261">
        <f t="shared" si="636"/>
        <v>0</v>
      </c>
      <c r="BI1029" s="24"/>
      <c r="BJ1029" s="259">
        <f t="shared" si="637"/>
        <v>0</v>
      </c>
      <c r="BK1029" s="260">
        <f t="shared" si="637"/>
        <v>0</v>
      </c>
      <c r="BL1029" s="261">
        <f t="shared" si="638"/>
        <v>0</v>
      </c>
      <c r="BM1029" s="24"/>
      <c r="BN1029" s="24"/>
    </row>
    <row r="1030" spans="1:66">
      <c r="A1030" s="89" t="s">
        <v>40</v>
      </c>
      <c r="B1030" s="24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BC1030" s="611"/>
    </row>
    <row r="1031" spans="1:66">
      <c r="A1031" s="23"/>
      <c r="B1031" s="24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</row>
    <row r="1032" spans="1:66">
      <c r="A1032" s="89" t="s">
        <v>54</v>
      </c>
      <c r="B1032" s="24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</row>
    <row r="1033" spans="1:66">
      <c r="A1033" s="89" t="s">
        <v>363</v>
      </c>
      <c r="B1033" s="24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</row>
    <row r="1034" spans="1:66">
      <c r="A1034" s="23"/>
      <c r="B1034" s="24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</row>
    <row r="1035" spans="1:66" ht="18.75">
      <c r="A1035" s="1130" t="s">
        <v>26</v>
      </c>
      <c r="B1035" s="1130"/>
      <c r="C1035" s="1130"/>
      <c r="D1035" s="1130"/>
      <c r="E1035" s="1130"/>
      <c r="F1035" s="1130"/>
      <c r="G1035" s="1130"/>
      <c r="H1035" s="1130"/>
      <c r="I1035" s="1130"/>
      <c r="J1035" s="1130"/>
      <c r="K1035" s="1130"/>
      <c r="L1035" s="1130"/>
      <c r="M1035" s="1130"/>
      <c r="N1035" s="1130"/>
      <c r="O1035" s="1130"/>
      <c r="P1035" s="1130"/>
      <c r="Q1035" s="1130"/>
      <c r="R1035" s="1130"/>
      <c r="S1035" s="1130"/>
      <c r="T1035" s="1130"/>
      <c r="U1035" s="1130"/>
      <c r="V1035" s="1130"/>
      <c r="W1035" s="1130"/>
      <c r="X1035" s="1130"/>
      <c r="Y1035" s="1130"/>
      <c r="Z1035" s="1130"/>
      <c r="AA1035" s="1130"/>
      <c r="AB1035" s="1130"/>
      <c r="AC1035" s="1130"/>
      <c r="AD1035" s="1130"/>
      <c r="AE1035" s="1130"/>
      <c r="AF1035" s="1130"/>
      <c r="AG1035" s="1130"/>
      <c r="AH1035" s="1130"/>
      <c r="AI1035" s="1130"/>
      <c r="AJ1035" s="1130"/>
      <c r="AK1035" s="1130"/>
      <c r="AL1035" s="1130"/>
      <c r="AM1035" s="1130"/>
      <c r="AN1035" s="1130"/>
    </row>
    <row r="1036" spans="1:66" ht="16.5" thickBot="1">
      <c r="A1036" s="1112" t="s">
        <v>27</v>
      </c>
      <c r="B1036" s="1112"/>
      <c r="C1036" s="1112"/>
      <c r="D1036" s="1112"/>
      <c r="E1036" s="1112"/>
      <c r="F1036" s="1112"/>
      <c r="G1036" s="1112"/>
      <c r="H1036" s="1112"/>
      <c r="I1036" s="1112"/>
      <c r="J1036" s="1112"/>
      <c r="K1036" s="1112"/>
      <c r="L1036" s="1112"/>
      <c r="M1036" s="1112"/>
      <c r="N1036" s="1112"/>
      <c r="O1036" s="1112"/>
      <c r="P1036" s="1112"/>
      <c r="Q1036" s="1112"/>
      <c r="R1036" s="1112"/>
      <c r="S1036" s="1112"/>
      <c r="T1036" s="1112"/>
      <c r="U1036" s="1112"/>
      <c r="V1036" s="1112"/>
      <c r="W1036" s="1112"/>
      <c r="X1036" s="1112"/>
      <c r="Y1036" s="1112"/>
      <c r="Z1036" s="1112"/>
      <c r="AA1036" s="1112"/>
      <c r="AB1036" s="1112"/>
      <c r="AC1036" s="1112"/>
      <c r="AD1036" s="1112"/>
      <c r="AE1036" s="1112"/>
      <c r="AF1036" s="1112"/>
      <c r="AG1036" s="1112"/>
      <c r="AH1036" s="1112"/>
      <c r="AI1036" s="1112"/>
      <c r="AJ1036" s="1112"/>
      <c r="AK1036" s="1112"/>
      <c r="AL1036" s="1112"/>
      <c r="AM1036" s="1112"/>
      <c r="AN1036" s="1112"/>
    </row>
    <row r="1037" spans="1:66" ht="24" thickBot="1">
      <c r="A1037" s="1142" t="s">
        <v>53</v>
      </c>
      <c r="B1037" s="1143"/>
      <c r="C1037" s="1143"/>
      <c r="D1037" s="1143"/>
      <c r="E1037" s="1143"/>
      <c r="F1037" s="1143"/>
      <c r="G1037" s="1143"/>
      <c r="H1037" s="1143"/>
      <c r="I1037" s="1143"/>
      <c r="J1037" s="1143"/>
      <c r="K1037" s="1143"/>
      <c r="L1037" s="1143"/>
      <c r="M1037" s="1143"/>
      <c r="N1037" s="1143"/>
      <c r="O1037" s="1143"/>
      <c r="P1037" s="1143"/>
      <c r="Q1037" s="1143"/>
      <c r="R1037" s="1143"/>
      <c r="S1037" s="1143"/>
      <c r="T1037" s="1143"/>
      <c r="U1037" s="1143"/>
      <c r="V1037" s="1143"/>
      <c r="W1037" s="1143"/>
      <c r="X1037" s="1143"/>
      <c r="Y1037" s="1143"/>
      <c r="Z1037" s="1143"/>
      <c r="AA1037" s="1143"/>
      <c r="AB1037" s="1143"/>
      <c r="AC1037" s="1143"/>
      <c r="AD1037" s="1143"/>
      <c r="AE1037" s="1143"/>
      <c r="AF1037" s="1143"/>
      <c r="AG1037" s="1143"/>
      <c r="AH1037" s="1143"/>
      <c r="AI1037" s="1143"/>
      <c r="AJ1037" s="1143"/>
      <c r="AK1037" s="1143"/>
      <c r="AL1037" s="1143"/>
      <c r="AM1037" s="1143"/>
      <c r="AN1037" s="1144"/>
      <c r="AO1037" s="710"/>
      <c r="AP1037" s="710"/>
      <c r="AQ1037" s="710"/>
      <c r="AR1037" s="710"/>
      <c r="AS1037" s="710"/>
      <c r="AT1037" s="710"/>
      <c r="AU1037" s="710"/>
      <c r="AV1037" s="710"/>
      <c r="AW1037" s="710"/>
      <c r="AX1037" s="710"/>
      <c r="AY1037" s="710"/>
      <c r="AZ1037" s="711"/>
    </row>
    <row r="1038" spans="1:66" ht="16.5" thickBot="1">
      <c r="A1038" s="33"/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</row>
    <row r="1039" spans="1:66" ht="16.5">
      <c r="A1039" s="40" t="s">
        <v>848</v>
      </c>
      <c r="B1039" s="41"/>
      <c r="C1039" s="41" t="s">
        <v>849</v>
      </c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34"/>
      <c r="AM1039" s="34"/>
      <c r="AN1039" s="35"/>
      <c r="AO1039" s="712"/>
      <c r="AP1039" s="712"/>
      <c r="AQ1039" s="712"/>
      <c r="AR1039" s="712"/>
      <c r="AS1039" s="712"/>
      <c r="AT1039" s="712"/>
      <c r="AU1039" s="712"/>
      <c r="AV1039" s="712"/>
      <c r="AW1039" s="712"/>
      <c r="AX1039" s="712"/>
      <c r="AY1039" s="712"/>
      <c r="AZ1039" s="712"/>
      <c r="BA1039" s="712"/>
      <c r="BB1039" s="712"/>
      <c r="BC1039" s="712"/>
      <c r="BD1039" s="712"/>
      <c r="BE1039" s="712"/>
      <c r="BF1039" s="712"/>
      <c r="BG1039" s="712"/>
      <c r="BH1039" s="712"/>
      <c r="BI1039" s="712"/>
      <c r="BJ1039" s="712"/>
      <c r="BK1039" s="712"/>
      <c r="BL1039" s="713"/>
    </row>
    <row r="1040" spans="1:66" ht="16.5">
      <c r="A1040" s="623" t="s">
        <v>884</v>
      </c>
      <c r="B1040" s="624"/>
      <c r="C1040" s="624" t="s">
        <v>873</v>
      </c>
      <c r="D1040" s="624"/>
      <c r="E1040" s="624"/>
      <c r="F1040" s="624"/>
      <c r="G1040" s="624"/>
      <c r="H1040" s="624"/>
      <c r="I1040" s="624"/>
      <c r="J1040" s="624"/>
      <c r="K1040" s="624"/>
      <c r="L1040" s="624"/>
      <c r="M1040" s="624"/>
      <c r="N1040" s="624"/>
      <c r="O1040" s="624"/>
      <c r="P1040" s="624"/>
      <c r="Q1040" s="624"/>
      <c r="R1040" s="624"/>
      <c r="S1040" s="624"/>
      <c r="T1040" s="624"/>
      <c r="U1040" s="624"/>
      <c r="V1040" s="624"/>
      <c r="W1040" s="624"/>
      <c r="X1040" s="624"/>
      <c r="Y1040" s="624"/>
      <c r="Z1040" s="624"/>
      <c r="AA1040" s="624"/>
      <c r="AB1040" s="624"/>
      <c r="AC1040" s="624"/>
      <c r="AD1040" s="624"/>
      <c r="AE1040" s="624"/>
      <c r="AF1040" s="624"/>
      <c r="AG1040" s="624"/>
      <c r="AH1040" s="624"/>
      <c r="AI1040" s="624"/>
      <c r="AJ1040" s="624"/>
      <c r="AK1040" s="624"/>
      <c r="AL1040" s="36"/>
      <c r="AM1040" s="36"/>
      <c r="AN1040" s="240"/>
      <c r="AO1040" s="611"/>
      <c r="AP1040" s="611"/>
      <c r="AQ1040" s="611"/>
      <c r="AR1040" s="611"/>
      <c r="AS1040" s="611"/>
      <c r="AT1040" s="611"/>
      <c r="AU1040" s="611"/>
      <c r="AV1040" s="611"/>
      <c r="AW1040" s="611"/>
      <c r="AX1040" s="611"/>
      <c r="AY1040" s="611"/>
      <c r="AZ1040" s="611"/>
      <c r="BA1040" s="611"/>
      <c r="BB1040" s="611"/>
      <c r="BC1040" s="611"/>
      <c r="BD1040" s="611"/>
      <c r="BE1040" s="611"/>
      <c r="BF1040" s="611"/>
      <c r="BG1040" s="611"/>
      <c r="BH1040" s="611"/>
      <c r="BI1040" s="611"/>
      <c r="BJ1040" s="611"/>
      <c r="BK1040" s="611"/>
      <c r="BL1040" s="714"/>
    </row>
    <row r="1041" spans="1:66" ht="17.25" thickBot="1">
      <c r="A1041" s="43" t="s">
        <v>851</v>
      </c>
      <c r="B1041" s="625"/>
      <c r="C1041" s="625" t="s">
        <v>907</v>
      </c>
      <c r="D1041" s="625"/>
      <c r="E1041" s="625"/>
      <c r="F1041" s="625"/>
      <c r="G1041" s="625"/>
      <c r="H1041" s="625"/>
      <c r="I1041" s="625"/>
      <c r="J1041" s="625"/>
      <c r="K1041" s="625"/>
      <c r="L1041" s="625"/>
      <c r="M1041" s="625"/>
      <c r="N1041" s="625"/>
      <c r="O1041" s="625"/>
      <c r="P1041" s="625"/>
      <c r="Q1041" s="625"/>
      <c r="R1041" s="625"/>
      <c r="S1041" s="625"/>
      <c r="T1041" s="625"/>
      <c r="U1041" s="625"/>
      <c r="V1041" s="625"/>
      <c r="W1041" s="625"/>
      <c r="X1041" s="625"/>
      <c r="Y1041" s="625"/>
      <c r="Z1041" s="625"/>
      <c r="AA1041" s="625"/>
      <c r="AB1041" s="625"/>
      <c r="AC1041" s="625"/>
      <c r="AD1041" s="625"/>
      <c r="AE1041" s="625"/>
      <c r="AF1041" s="625"/>
      <c r="AG1041" s="625"/>
      <c r="AH1041" s="625"/>
      <c r="AI1041" s="625"/>
      <c r="AJ1041" s="625"/>
      <c r="AK1041" s="625"/>
      <c r="AL1041" s="37"/>
      <c r="AM1041" s="37"/>
      <c r="AN1041" s="38"/>
      <c r="AO1041" s="715"/>
      <c r="AP1041" s="715"/>
      <c r="AQ1041" s="715"/>
      <c r="AR1041" s="715"/>
      <c r="AS1041" s="715"/>
      <c r="AT1041" s="715"/>
      <c r="AU1041" s="715"/>
      <c r="AV1041" s="715"/>
      <c r="AW1041" s="715"/>
      <c r="AX1041" s="715"/>
      <c r="AY1041" s="715"/>
      <c r="AZ1041" s="715"/>
      <c r="BA1041" s="715"/>
      <c r="BB1041" s="715"/>
      <c r="BC1041" s="715"/>
      <c r="BD1041" s="715"/>
      <c r="BE1041" s="715"/>
      <c r="BF1041" s="715"/>
      <c r="BG1041" s="715"/>
      <c r="BH1041" s="715"/>
      <c r="BI1041" s="715"/>
      <c r="BJ1041" s="715"/>
      <c r="BK1041" s="715"/>
      <c r="BL1041" s="716"/>
    </row>
    <row r="1042" spans="1:66" ht="16.5" thickBot="1">
      <c r="A1042" s="33"/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</row>
    <row r="1043" spans="1:66" ht="17.25" thickBot="1">
      <c r="A1043" s="32"/>
      <c r="B1043" s="32"/>
      <c r="C1043" s="58" t="s">
        <v>602</v>
      </c>
      <c r="D1043" s="58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100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39"/>
      <c r="AM1043" s="36"/>
      <c r="AN1043" s="32"/>
    </row>
    <row r="1044" spans="1:66" ht="16.5" thickBot="1">
      <c r="A1044" s="1"/>
      <c r="X1044" s="3"/>
    </row>
    <row r="1045" spans="1:66">
      <c r="A1045" s="6"/>
      <c r="B1045" s="7"/>
      <c r="C1045" s="1210" t="s">
        <v>42</v>
      </c>
      <c r="D1045" s="1211"/>
      <c r="E1045" s="888"/>
      <c r="F1045" s="1218" t="s">
        <v>853</v>
      </c>
      <c r="G1045" s="1219"/>
      <c r="H1045" s="888"/>
      <c r="I1045" s="1218" t="s">
        <v>854</v>
      </c>
      <c r="J1045" s="1219"/>
      <c r="K1045" s="888"/>
      <c r="L1045" s="1218" t="s">
        <v>855</v>
      </c>
      <c r="M1045" s="1219"/>
      <c r="N1045" s="888"/>
      <c r="O1045" s="1218" t="s">
        <v>856</v>
      </c>
      <c r="P1045" s="1219"/>
      <c r="Q1045" s="888"/>
      <c r="R1045" s="1218" t="s">
        <v>857</v>
      </c>
      <c r="S1045" s="1219"/>
      <c r="T1045" s="888"/>
      <c r="U1045" s="1218" t="s">
        <v>858</v>
      </c>
      <c r="V1045" s="1219"/>
      <c r="W1045" s="888"/>
      <c r="X1045" s="1218" t="s">
        <v>859</v>
      </c>
      <c r="Y1045" s="1219"/>
      <c r="Z1045" s="888"/>
      <c r="AA1045" s="1218" t="s">
        <v>860</v>
      </c>
      <c r="AB1045" s="1219"/>
      <c r="AC1045" s="888"/>
      <c r="AD1045" s="1218" t="s">
        <v>861</v>
      </c>
      <c r="AE1045" s="1219"/>
      <c r="AF1045" s="888"/>
      <c r="AG1045" s="888"/>
      <c r="AH1045" s="888"/>
      <c r="AI1045" s="888"/>
      <c r="AJ1045" s="888"/>
      <c r="AK1045" s="888"/>
      <c r="AL1045" s="889"/>
      <c r="AM1045" s="890" t="s">
        <v>9</v>
      </c>
      <c r="AN1045" s="891"/>
      <c r="AO1045" s="892"/>
      <c r="AP1045" s="892"/>
      <c r="AQ1045" s="892"/>
      <c r="AR1045" s="892"/>
      <c r="AS1045" s="892"/>
      <c r="AT1045" s="892"/>
      <c r="AU1045" s="892"/>
      <c r="AV1045" s="892"/>
      <c r="AW1045" s="892"/>
      <c r="AX1045" s="892"/>
      <c r="AY1045" s="892"/>
      <c r="AZ1045" s="892"/>
      <c r="BA1045" s="1218" t="s">
        <v>859</v>
      </c>
      <c r="BB1045" s="1219"/>
      <c r="BC1045" s="888"/>
      <c r="BD1045" s="1218" t="s">
        <v>860</v>
      </c>
      <c r="BE1045" s="1219"/>
      <c r="BF1045" s="888"/>
      <c r="BG1045" s="1218" t="s">
        <v>861</v>
      </c>
      <c r="BH1045" s="1219"/>
      <c r="BI1045" s="131"/>
      <c r="BJ1045" s="132"/>
      <c r="BK1045" s="133" t="s">
        <v>9</v>
      </c>
      <c r="BL1045" s="134"/>
      <c r="BM1045" s="131"/>
      <c r="BN1045" s="131"/>
    </row>
    <row r="1046" spans="1:66" ht="133.5" thickBot="1">
      <c r="A1046" s="348" t="s">
        <v>606</v>
      </c>
      <c r="B1046" s="46"/>
      <c r="C1046" s="54" t="s">
        <v>41</v>
      </c>
      <c r="D1046" s="57" t="s">
        <v>32</v>
      </c>
      <c r="E1046" s="50"/>
      <c r="F1046" s="54" t="s">
        <v>15</v>
      </c>
      <c r="G1046" s="57" t="s">
        <v>32</v>
      </c>
      <c r="H1046" s="50"/>
      <c r="I1046" s="54" t="s">
        <v>15</v>
      </c>
      <c r="J1046" s="57" t="s">
        <v>32</v>
      </c>
      <c r="K1046" s="50"/>
      <c r="L1046" s="54" t="s">
        <v>15</v>
      </c>
      <c r="M1046" s="57" t="s">
        <v>32</v>
      </c>
      <c r="N1046" s="50"/>
      <c r="O1046" s="54" t="s">
        <v>15</v>
      </c>
      <c r="P1046" s="57" t="s">
        <v>32</v>
      </c>
      <c r="Q1046" s="50"/>
      <c r="R1046" s="54" t="s">
        <v>15</v>
      </c>
      <c r="S1046" s="57" t="s">
        <v>32</v>
      </c>
      <c r="T1046" s="50"/>
      <c r="U1046" s="54" t="s">
        <v>15</v>
      </c>
      <c r="V1046" s="57" t="s">
        <v>32</v>
      </c>
      <c r="W1046" s="50"/>
      <c r="X1046" s="54" t="s">
        <v>15</v>
      </c>
      <c r="Y1046" s="57" t="s">
        <v>32</v>
      </c>
      <c r="Z1046" s="466"/>
      <c r="AA1046" s="54" t="s">
        <v>15</v>
      </c>
      <c r="AB1046" s="57" t="s">
        <v>32</v>
      </c>
      <c r="AC1046" s="50"/>
      <c r="AD1046" s="54" t="s">
        <v>15</v>
      </c>
      <c r="AE1046" s="57" t="s">
        <v>32</v>
      </c>
      <c r="AF1046" s="50"/>
      <c r="AG1046" s="50"/>
      <c r="AH1046" s="50"/>
      <c r="AI1046" s="50"/>
      <c r="AJ1046" s="50"/>
      <c r="AK1046" s="50"/>
      <c r="AL1046" s="54" t="s">
        <v>15</v>
      </c>
      <c r="AM1046" s="56" t="s">
        <v>32</v>
      </c>
      <c r="AN1046" s="71" t="s">
        <v>9</v>
      </c>
      <c r="BA1046" s="630" t="s">
        <v>15</v>
      </c>
      <c r="BB1046" s="632" t="s">
        <v>32</v>
      </c>
      <c r="BC1046" s="627"/>
      <c r="BD1046" s="630" t="s">
        <v>15</v>
      </c>
      <c r="BE1046" s="632" t="s">
        <v>32</v>
      </c>
      <c r="BF1046" s="50"/>
      <c r="BG1046" s="54" t="s">
        <v>15</v>
      </c>
      <c r="BH1046" s="57" t="s">
        <v>32</v>
      </c>
      <c r="BI1046" s="50"/>
      <c r="BJ1046" s="54" t="s">
        <v>15</v>
      </c>
      <c r="BK1046" s="56" t="s">
        <v>32</v>
      </c>
      <c r="BL1046" s="71" t="s">
        <v>9</v>
      </c>
      <c r="BM1046" s="50"/>
      <c r="BN1046" s="50"/>
    </row>
    <row r="1047" spans="1:66" ht="16.5" thickBot="1">
      <c r="A1047" s="20"/>
      <c r="E1047" s="4"/>
      <c r="H1047" s="4"/>
      <c r="K1047" s="4"/>
      <c r="N1047" s="4"/>
      <c r="Q1047" s="4"/>
      <c r="T1047" s="4"/>
      <c r="W1047" s="4"/>
      <c r="X1047" s="3"/>
      <c r="AC1047" s="4"/>
      <c r="AF1047" s="4"/>
      <c r="AG1047" s="4"/>
      <c r="AH1047" s="4"/>
      <c r="AI1047" s="4"/>
      <c r="AJ1047" s="4"/>
      <c r="AK1047" s="4"/>
      <c r="BC1047" s="611"/>
      <c r="BF1047" s="4"/>
      <c r="BI1047" s="4"/>
      <c r="BM1047" s="4"/>
      <c r="BN1047" s="4"/>
    </row>
    <row r="1048" spans="1:66">
      <c r="A1048" s="1147" t="s">
        <v>398</v>
      </c>
      <c r="B1048" s="84" t="s">
        <v>19</v>
      </c>
      <c r="C1048" s="254">
        <v>6</v>
      </c>
      <c r="D1048" s="255"/>
      <c r="E1048" s="24"/>
      <c r="F1048" s="254">
        <v>0</v>
      </c>
      <c r="G1048" s="256"/>
      <c r="H1048" s="24"/>
      <c r="I1048" s="254">
        <v>6</v>
      </c>
      <c r="J1048" s="256"/>
      <c r="K1048" s="24"/>
      <c r="L1048" s="254">
        <v>4</v>
      </c>
      <c r="M1048" s="256"/>
      <c r="N1048" s="24"/>
      <c r="O1048" s="254">
        <v>4</v>
      </c>
      <c r="P1048" s="256"/>
      <c r="Q1048" s="24"/>
      <c r="R1048" s="254">
        <v>3</v>
      </c>
      <c r="S1048" s="256"/>
      <c r="T1048" s="24"/>
      <c r="U1048" s="254">
        <v>2</v>
      </c>
      <c r="V1048" s="256"/>
      <c r="W1048" s="24"/>
      <c r="X1048" s="254">
        <v>0</v>
      </c>
      <c r="Y1048" s="256"/>
      <c r="Z1048" s="133"/>
      <c r="AA1048" s="254">
        <v>0</v>
      </c>
      <c r="AB1048" s="256"/>
      <c r="AC1048" s="24"/>
      <c r="AD1048" s="254">
        <v>0</v>
      </c>
      <c r="AE1048" s="256"/>
      <c r="AF1048" s="24"/>
      <c r="AG1048" s="24"/>
      <c r="AH1048" s="24"/>
      <c r="AI1048" s="24"/>
      <c r="AJ1048" s="24"/>
      <c r="AK1048" s="24"/>
      <c r="AL1048" s="254">
        <f>SUM(C1048,F1048,I1048,L1048,O1048,R1048,U1048,X1048,AA1048,AD1048)</f>
        <v>25</v>
      </c>
      <c r="AM1048" s="255">
        <f>SUM(D1048,G1048,J1048,M1048,P1048,S1048,V1048,Y1048,AB1048,AE1048)</f>
        <v>0</v>
      </c>
      <c r="AN1048" s="256">
        <f>SUM(AL1048:AM1048)</f>
        <v>25</v>
      </c>
      <c r="BA1048" s="254">
        <v>0</v>
      </c>
      <c r="BB1048" s="256"/>
      <c r="BC1048" s="618"/>
      <c r="BD1048" s="254">
        <v>0</v>
      </c>
      <c r="BE1048" s="256"/>
      <c r="BF1048" s="24"/>
      <c r="BG1048" s="254">
        <v>0</v>
      </c>
      <c r="BH1048" s="256"/>
      <c r="BI1048" s="24"/>
      <c r="BJ1048" s="254">
        <f t="shared" ref="BJ1048:BK1050" si="639">SUM(AF1048,AI1048,AL1048,AO1048,AR1048,AU1048,AX1048,BA1048,BD1048,BG1048)</f>
        <v>25</v>
      </c>
      <c r="BK1048" s="255">
        <f t="shared" si="639"/>
        <v>0</v>
      </c>
      <c r="BL1048" s="256">
        <f>SUM(BJ1048:BK1048)</f>
        <v>25</v>
      </c>
      <c r="BM1048" s="24"/>
      <c r="BN1048" s="24"/>
    </row>
    <row r="1049" spans="1:66">
      <c r="A1049" s="1148"/>
      <c r="B1049" s="85" t="s">
        <v>21</v>
      </c>
      <c r="C1049" s="257">
        <v>1</v>
      </c>
      <c r="D1049" s="15"/>
      <c r="E1049" s="24"/>
      <c r="F1049" s="257">
        <v>0</v>
      </c>
      <c r="G1049" s="258"/>
      <c r="H1049" s="24"/>
      <c r="I1049" s="257">
        <v>4</v>
      </c>
      <c r="J1049" s="258"/>
      <c r="K1049" s="24"/>
      <c r="L1049" s="257">
        <v>3</v>
      </c>
      <c r="M1049" s="258"/>
      <c r="N1049" s="24"/>
      <c r="O1049" s="257">
        <v>3</v>
      </c>
      <c r="P1049" s="258"/>
      <c r="Q1049" s="24"/>
      <c r="R1049" s="257">
        <v>3</v>
      </c>
      <c r="S1049" s="258"/>
      <c r="T1049" s="24"/>
      <c r="U1049" s="257">
        <v>2</v>
      </c>
      <c r="V1049" s="258"/>
      <c r="W1049" s="24"/>
      <c r="X1049" s="257">
        <v>0</v>
      </c>
      <c r="Y1049" s="258"/>
      <c r="Z1049" s="395"/>
      <c r="AA1049" s="257">
        <v>0</v>
      </c>
      <c r="AB1049" s="258"/>
      <c r="AC1049" s="24"/>
      <c r="AD1049" s="257">
        <v>0</v>
      </c>
      <c r="AE1049" s="258"/>
      <c r="AF1049" s="24"/>
      <c r="AG1049" s="24"/>
      <c r="AH1049" s="24"/>
      <c r="AI1049" s="24"/>
      <c r="AJ1049" s="24"/>
      <c r="AK1049" s="24"/>
      <c r="AL1049" s="257">
        <f t="shared" ref="AL1049:AM1050" si="640">SUM(C1049,F1049,I1049,L1049,O1049,R1049,U1049,X1049,AA1049,AD1049)</f>
        <v>16</v>
      </c>
      <c r="AM1049" s="15">
        <f t="shared" si="640"/>
        <v>0</v>
      </c>
      <c r="AN1049" s="258">
        <f t="shared" ref="AN1049:AN1050" si="641">SUM(AL1049:AM1049)</f>
        <v>16</v>
      </c>
      <c r="BA1049" s="257">
        <v>0</v>
      </c>
      <c r="BB1049" s="258"/>
      <c r="BC1049" s="618"/>
      <c r="BD1049" s="257">
        <v>0</v>
      </c>
      <c r="BE1049" s="258"/>
      <c r="BF1049" s="24"/>
      <c r="BG1049" s="257">
        <v>0</v>
      </c>
      <c r="BH1049" s="258"/>
      <c r="BI1049" s="24"/>
      <c r="BJ1049" s="257">
        <f t="shared" si="639"/>
        <v>16</v>
      </c>
      <c r="BK1049" s="15">
        <f t="shared" si="639"/>
        <v>0</v>
      </c>
      <c r="BL1049" s="258">
        <f t="shared" ref="BL1049:BL1050" si="642">SUM(BJ1049:BK1049)</f>
        <v>16</v>
      </c>
      <c r="BM1049" s="24"/>
      <c r="BN1049" s="24"/>
    </row>
    <row r="1050" spans="1:66" ht="16.5" thickBot="1">
      <c r="A1050" s="1149"/>
      <c r="B1050" s="86" t="s">
        <v>22</v>
      </c>
      <c r="C1050" s="259">
        <v>0</v>
      </c>
      <c r="D1050" s="260"/>
      <c r="E1050" s="24"/>
      <c r="F1050" s="259">
        <v>0</v>
      </c>
      <c r="G1050" s="261"/>
      <c r="H1050" s="24"/>
      <c r="I1050" s="259">
        <v>0</v>
      </c>
      <c r="J1050" s="261"/>
      <c r="K1050" s="24"/>
      <c r="L1050" s="259">
        <v>0</v>
      </c>
      <c r="M1050" s="261"/>
      <c r="N1050" s="24"/>
      <c r="O1050" s="259">
        <v>0</v>
      </c>
      <c r="P1050" s="261"/>
      <c r="Q1050" s="24"/>
      <c r="R1050" s="259">
        <v>0</v>
      </c>
      <c r="S1050" s="261"/>
      <c r="T1050" s="24"/>
      <c r="U1050" s="259">
        <v>0</v>
      </c>
      <c r="V1050" s="261"/>
      <c r="W1050" s="24"/>
      <c r="X1050" s="259">
        <v>0</v>
      </c>
      <c r="Y1050" s="261"/>
      <c r="Z1050" s="396"/>
      <c r="AA1050" s="259">
        <v>0</v>
      </c>
      <c r="AB1050" s="261"/>
      <c r="AC1050" s="24"/>
      <c r="AD1050" s="259">
        <v>0</v>
      </c>
      <c r="AE1050" s="261"/>
      <c r="AF1050" s="24"/>
      <c r="AG1050" s="24"/>
      <c r="AH1050" s="24"/>
      <c r="AI1050" s="24"/>
      <c r="AJ1050" s="24"/>
      <c r="AK1050" s="24"/>
      <c r="AL1050" s="259">
        <f t="shared" si="640"/>
        <v>0</v>
      </c>
      <c r="AM1050" s="260">
        <f t="shared" si="640"/>
        <v>0</v>
      </c>
      <c r="AN1050" s="261">
        <f t="shared" si="641"/>
        <v>0</v>
      </c>
      <c r="BA1050" s="259">
        <v>0</v>
      </c>
      <c r="BB1050" s="261"/>
      <c r="BC1050" s="618"/>
      <c r="BD1050" s="259">
        <v>0</v>
      </c>
      <c r="BE1050" s="261"/>
      <c r="BF1050" s="24"/>
      <c r="BG1050" s="259">
        <v>0</v>
      </c>
      <c r="BH1050" s="261"/>
      <c r="BI1050" s="24"/>
      <c r="BJ1050" s="259">
        <f t="shared" si="639"/>
        <v>0</v>
      </c>
      <c r="BK1050" s="260">
        <f t="shared" si="639"/>
        <v>0</v>
      </c>
      <c r="BL1050" s="261">
        <f t="shared" si="642"/>
        <v>0</v>
      </c>
      <c r="BM1050" s="24"/>
      <c r="BN1050" s="24"/>
    </row>
    <row r="1051" spans="1:66" ht="16.5" thickBot="1">
      <c r="A1051" s="20"/>
      <c r="C1051" s="2"/>
      <c r="D1051" s="2"/>
      <c r="E1051" s="24"/>
      <c r="F1051" s="2"/>
      <c r="G1051" s="2"/>
      <c r="H1051" s="24"/>
      <c r="I1051" s="2"/>
      <c r="J1051" s="2"/>
      <c r="K1051" s="24"/>
      <c r="L1051" s="2"/>
      <c r="M1051" s="2"/>
      <c r="N1051" s="24"/>
      <c r="O1051" s="2"/>
      <c r="P1051" s="2"/>
      <c r="Q1051" s="24"/>
      <c r="R1051" s="2"/>
      <c r="S1051" s="2"/>
      <c r="T1051" s="24"/>
      <c r="U1051" s="2"/>
      <c r="V1051" s="2"/>
      <c r="W1051" s="24"/>
      <c r="Y1051" s="2"/>
      <c r="Z1051" s="2"/>
      <c r="AA1051" s="2"/>
      <c r="AB1051" s="2"/>
      <c r="AC1051" s="24"/>
      <c r="AD1051" s="2"/>
      <c r="AE1051" s="2"/>
      <c r="AF1051" s="24"/>
      <c r="AG1051" s="24"/>
      <c r="AH1051" s="24"/>
      <c r="AI1051" s="24"/>
      <c r="AJ1051" s="24"/>
      <c r="AK1051" s="24"/>
      <c r="AL1051" s="2"/>
      <c r="AM1051" s="467"/>
      <c r="AN1051" s="2"/>
      <c r="BA1051" s="2"/>
      <c r="BB1051" s="2"/>
      <c r="BC1051" s="618"/>
      <c r="BD1051" s="2"/>
      <c r="BE1051" s="2"/>
      <c r="BF1051" s="24"/>
      <c r="BG1051" s="2"/>
      <c r="BH1051" s="2"/>
      <c r="BI1051" s="24"/>
      <c r="BJ1051" s="2"/>
      <c r="BK1051" s="721"/>
      <c r="BL1051" s="721"/>
      <c r="BM1051" s="24"/>
      <c r="BN1051" s="24"/>
    </row>
    <row r="1052" spans="1:66">
      <c r="A1052" s="81"/>
      <c r="B1052" s="84" t="s">
        <v>19</v>
      </c>
      <c r="C1052" s="254"/>
      <c r="D1052" s="255"/>
      <c r="E1052" s="24"/>
      <c r="F1052" s="254"/>
      <c r="G1052" s="256"/>
      <c r="H1052" s="24"/>
      <c r="I1052" s="254"/>
      <c r="J1052" s="256"/>
      <c r="K1052" s="24"/>
      <c r="L1052" s="254"/>
      <c r="M1052" s="256"/>
      <c r="N1052" s="24"/>
      <c r="O1052" s="254"/>
      <c r="P1052" s="256"/>
      <c r="Q1052" s="24"/>
      <c r="R1052" s="254"/>
      <c r="S1052" s="256"/>
      <c r="T1052" s="24"/>
      <c r="U1052" s="254"/>
      <c r="V1052" s="256"/>
      <c r="W1052" s="24"/>
      <c r="X1052" s="254"/>
      <c r="Y1052" s="256"/>
      <c r="Z1052" s="133"/>
      <c r="AA1052" s="254"/>
      <c r="AB1052" s="256"/>
      <c r="AC1052" s="24"/>
      <c r="AD1052" s="254"/>
      <c r="AE1052" s="256"/>
      <c r="AF1052" s="24"/>
      <c r="AG1052" s="24"/>
      <c r="AH1052" s="24"/>
      <c r="AI1052" s="24"/>
      <c r="AJ1052" s="24"/>
      <c r="AK1052" s="24"/>
      <c r="AL1052" s="254">
        <f>SUM(C1052,F1052,I1052,L1052,O1052,R1052,U1052,X1052,AA1052,AD1052)</f>
        <v>0</v>
      </c>
      <c r="AM1052" s="255">
        <f t="shared" ref="AM1052:AM1058" si="643">SUM(D1052,G1052,J1052,M1052,P1052,S1052,V1052,Y1052,AB1052,AE1052)</f>
        <v>0</v>
      </c>
      <c r="AN1052" s="256">
        <f t="shared" ref="AN1052:AN1054" si="644">SUM(AL1052:AM1052)</f>
        <v>0</v>
      </c>
      <c r="BA1052" s="254"/>
      <c r="BB1052" s="256"/>
      <c r="BC1052" s="618"/>
      <c r="BD1052" s="254"/>
      <c r="BE1052" s="256"/>
      <c r="BF1052" s="24"/>
      <c r="BG1052" s="254"/>
      <c r="BH1052" s="256"/>
      <c r="BI1052" s="24"/>
      <c r="BJ1052" s="254">
        <f t="shared" ref="BJ1052:BK1054" si="645">SUM(AF1052,AI1052,AL1052,AO1052,AR1052,AU1052,AX1052,BA1052,BD1052,BG1052)</f>
        <v>0</v>
      </c>
      <c r="BK1052" s="255">
        <f t="shared" si="645"/>
        <v>0</v>
      </c>
      <c r="BL1052" s="256">
        <f t="shared" ref="BL1052:BL1054" si="646">SUM(BJ1052:BK1052)</f>
        <v>0</v>
      </c>
      <c r="BM1052" s="24"/>
      <c r="BN1052" s="24"/>
    </row>
    <row r="1053" spans="1:66">
      <c r="A1053" s="82"/>
      <c r="B1053" s="85" t="s">
        <v>21</v>
      </c>
      <c r="C1053" s="257"/>
      <c r="D1053" s="15"/>
      <c r="E1053" s="24"/>
      <c r="F1053" s="257"/>
      <c r="G1053" s="258"/>
      <c r="H1053" s="24"/>
      <c r="I1053" s="257"/>
      <c r="J1053" s="258"/>
      <c r="K1053" s="24"/>
      <c r="L1053" s="257"/>
      <c r="M1053" s="258"/>
      <c r="N1053" s="24"/>
      <c r="O1053" s="257"/>
      <c r="P1053" s="258"/>
      <c r="Q1053" s="24"/>
      <c r="R1053" s="257"/>
      <c r="S1053" s="258"/>
      <c r="T1053" s="24"/>
      <c r="U1053" s="257"/>
      <c r="V1053" s="258"/>
      <c r="W1053" s="24"/>
      <c r="X1053" s="257"/>
      <c r="Y1053" s="258"/>
      <c r="Z1053" s="395"/>
      <c r="AA1053" s="257"/>
      <c r="AB1053" s="258"/>
      <c r="AC1053" s="24"/>
      <c r="AD1053" s="257"/>
      <c r="AE1053" s="258"/>
      <c r="AF1053" s="24"/>
      <c r="AG1053" s="24"/>
      <c r="AH1053" s="24"/>
      <c r="AI1053" s="24"/>
      <c r="AJ1053" s="24"/>
      <c r="AK1053" s="24"/>
      <c r="AL1053" s="257">
        <f t="shared" ref="AL1053:AL1054" si="647">SUM(C1053,F1053,I1053,L1053,O1053,R1053,U1053,X1053,AA1053,AD1053)</f>
        <v>0</v>
      </c>
      <c r="AM1053" s="15">
        <f t="shared" si="643"/>
        <v>0</v>
      </c>
      <c r="AN1053" s="258">
        <f t="shared" si="644"/>
        <v>0</v>
      </c>
      <c r="BA1053" s="257"/>
      <c r="BB1053" s="258"/>
      <c r="BC1053" s="618"/>
      <c r="BD1053" s="257"/>
      <c r="BE1053" s="258"/>
      <c r="BF1053" s="24"/>
      <c r="BG1053" s="257"/>
      <c r="BH1053" s="258"/>
      <c r="BI1053" s="24"/>
      <c r="BJ1053" s="257">
        <f t="shared" si="645"/>
        <v>0</v>
      </c>
      <c r="BK1053" s="15">
        <f t="shared" si="645"/>
        <v>0</v>
      </c>
      <c r="BL1053" s="258">
        <f t="shared" si="646"/>
        <v>0</v>
      </c>
      <c r="BM1053" s="24"/>
      <c r="BN1053" s="24"/>
    </row>
    <row r="1054" spans="1:66" ht="16.5" thickBot="1">
      <c r="A1054" s="83"/>
      <c r="B1054" s="86" t="s">
        <v>22</v>
      </c>
      <c r="C1054" s="259"/>
      <c r="D1054" s="260"/>
      <c r="E1054" s="24"/>
      <c r="F1054" s="259"/>
      <c r="G1054" s="261"/>
      <c r="H1054" s="24"/>
      <c r="I1054" s="259"/>
      <c r="J1054" s="261"/>
      <c r="K1054" s="24"/>
      <c r="L1054" s="259"/>
      <c r="M1054" s="261"/>
      <c r="N1054" s="24"/>
      <c r="O1054" s="259"/>
      <c r="P1054" s="261"/>
      <c r="Q1054" s="24"/>
      <c r="R1054" s="259"/>
      <c r="S1054" s="261"/>
      <c r="T1054" s="24"/>
      <c r="U1054" s="259"/>
      <c r="V1054" s="261"/>
      <c r="W1054" s="24"/>
      <c r="X1054" s="259"/>
      <c r="Y1054" s="261"/>
      <c r="Z1054" s="396"/>
      <c r="AA1054" s="259"/>
      <c r="AB1054" s="261"/>
      <c r="AC1054" s="24"/>
      <c r="AD1054" s="259"/>
      <c r="AE1054" s="261"/>
      <c r="AF1054" s="24"/>
      <c r="AG1054" s="24"/>
      <c r="AH1054" s="24"/>
      <c r="AI1054" s="24"/>
      <c r="AJ1054" s="24"/>
      <c r="AK1054" s="24"/>
      <c r="AL1054" s="259">
        <f t="shared" si="647"/>
        <v>0</v>
      </c>
      <c r="AM1054" s="260">
        <f t="shared" si="643"/>
        <v>0</v>
      </c>
      <c r="AN1054" s="261">
        <f t="shared" si="644"/>
        <v>0</v>
      </c>
      <c r="BA1054" s="259"/>
      <c r="BB1054" s="261"/>
      <c r="BC1054" s="618"/>
      <c r="BD1054" s="259"/>
      <c r="BE1054" s="261"/>
      <c r="BF1054" s="24"/>
      <c r="BG1054" s="259"/>
      <c r="BH1054" s="261"/>
      <c r="BI1054" s="24"/>
      <c r="BJ1054" s="259">
        <f t="shared" si="645"/>
        <v>0</v>
      </c>
      <c r="BK1054" s="260">
        <f t="shared" si="645"/>
        <v>0</v>
      </c>
      <c r="BL1054" s="261">
        <f t="shared" si="646"/>
        <v>0</v>
      </c>
      <c r="BM1054" s="24"/>
      <c r="BN1054" s="24"/>
    </row>
    <row r="1055" spans="1:66" ht="16.5" thickBot="1">
      <c r="A1055" s="20"/>
      <c r="C1055" s="2"/>
      <c r="D1055" s="2"/>
      <c r="E1055" s="24"/>
      <c r="F1055" s="2"/>
      <c r="G1055" s="2"/>
      <c r="H1055" s="24"/>
      <c r="I1055" s="2"/>
      <c r="J1055" s="2"/>
      <c r="K1055" s="24"/>
      <c r="L1055" s="2"/>
      <c r="M1055" s="2"/>
      <c r="N1055" s="24"/>
      <c r="O1055" s="2"/>
      <c r="P1055" s="2"/>
      <c r="Q1055" s="24"/>
      <c r="R1055" s="2"/>
      <c r="S1055" s="2"/>
      <c r="T1055" s="24"/>
      <c r="U1055" s="2"/>
      <c r="V1055" s="2"/>
      <c r="W1055" s="24"/>
      <c r="Y1055" s="2"/>
      <c r="Z1055" s="2"/>
      <c r="AA1055" s="2"/>
      <c r="AB1055" s="2"/>
      <c r="AC1055" s="24"/>
      <c r="AD1055" s="2"/>
      <c r="AE1055" s="2"/>
      <c r="AF1055" s="24"/>
      <c r="AG1055" s="24"/>
      <c r="AH1055" s="24"/>
      <c r="AI1055" s="24"/>
      <c r="AJ1055" s="24"/>
      <c r="AK1055" s="24"/>
      <c r="AL1055" s="2"/>
      <c r="AM1055" s="467"/>
      <c r="AN1055" s="2"/>
      <c r="BA1055" s="2"/>
      <c r="BB1055" s="2"/>
      <c r="BC1055" s="618"/>
      <c r="BD1055" s="2"/>
      <c r="BE1055" s="2"/>
      <c r="BF1055" s="24"/>
      <c r="BG1055" s="2"/>
      <c r="BH1055" s="2"/>
      <c r="BI1055" s="24"/>
      <c r="BJ1055" s="2"/>
      <c r="BK1055" s="721"/>
      <c r="BL1055" s="721"/>
      <c r="BM1055" s="24"/>
      <c r="BN1055" s="24"/>
    </row>
    <row r="1056" spans="1:66">
      <c r="A1056" s="87"/>
      <c r="B1056" s="84" t="s">
        <v>19</v>
      </c>
      <c r="C1056" s="254"/>
      <c r="D1056" s="255"/>
      <c r="E1056" s="24"/>
      <c r="F1056" s="254"/>
      <c r="G1056" s="256"/>
      <c r="H1056" s="24"/>
      <c r="I1056" s="254"/>
      <c r="J1056" s="256"/>
      <c r="K1056" s="24"/>
      <c r="L1056" s="254"/>
      <c r="M1056" s="256"/>
      <c r="N1056" s="24"/>
      <c r="O1056" s="254"/>
      <c r="P1056" s="256"/>
      <c r="Q1056" s="24"/>
      <c r="R1056" s="254"/>
      <c r="S1056" s="256"/>
      <c r="T1056" s="24"/>
      <c r="U1056" s="254"/>
      <c r="V1056" s="256"/>
      <c r="W1056" s="24"/>
      <c r="X1056" s="254"/>
      <c r="Y1056" s="256"/>
      <c r="Z1056" s="133"/>
      <c r="AA1056" s="254"/>
      <c r="AB1056" s="256"/>
      <c r="AC1056" s="24"/>
      <c r="AD1056" s="254"/>
      <c r="AE1056" s="256"/>
      <c r="AF1056" s="24"/>
      <c r="AG1056" s="24"/>
      <c r="AH1056" s="24"/>
      <c r="AI1056" s="24"/>
      <c r="AJ1056" s="24"/>
      <c r="AK1056" s="24"/>
      <c r="AL1056" s="254">
        <f>SUM(C1056,F1056,I1056,L1056,O1056,R1056,U1056,X1056,AA1056,AD1056)</f>
        <v>0</v>
      </c>
      <c r="AM1056" s="255">
        <f t="shared" si="643"/>
        <v>0</v>
      </c>
      <c r="AN1056" s="256">
        <f t="shared" ref="AN1056:AN1058" si="648">SUM(AL1056:AM1056)</f>
        <v>0</v>
      </c>
      <c r="BA1056" s="254"/>
      <c r="BB1056" s="256"/>
      <c r="BC1056" s="618"/>
      <c r="BD1056" s="254"/>
      <c r="BE1056" s="256"/>
      <c r="BF1056" s="24"/>
      <c r="BG1056" s="254"/>
      <c r="BH1056" s="256"/>
      <c r="BI1056" s="24"/>
      <c r="BJ1056" s="254">
        <f t="shared" ref="BJ1056:BK1058" si="649">SUM(AF1056,AI1056,AL1056,AO1056,AR1056,AU1056,AX1056,BA1056,BD1056,BG1056)</f>
        <v>0</v>
      </c>
      <c r="BK1056" s="255">
        <f t="shared" si="649"/>
        <v>0</v>
      </c>
      <c r="BL1056" s="256">
        <f t="shared" ref="BL1056:BL1058" si="650">SUM(BJ1056:BK1056)</f>
        <v>0</v>
      </c>
      <c r="BM1056" s="24"/>
      <c r="BN1056" s="24"/>
    </row>
    <row r="1057" spans="1:66">
      <c r="A1057" s="82"/>
      <c r="B1057" s="85" t="s">
        <v>21</v>
      </c>
      <c r="C1057" s="257"/>
      <c r="D1057" s="15"/>
      <c r="E1057" s="24"/>
      <c r="F1057" s="257"/>
      <c r="G1057" s="258"/>
      <c r="H1057" s="24"/>
      <c r="I1057" s="257"/>
      <c r="J1057" s="258"/>
      <c r="K1057" s="24"/>
      <c r="L1057" s="257"/>
      <c r="M1057" s="258"/>
      <c r="N1057" s="24"/>
      <c r="O1057" s="257"/>
      <c r="P1057" s="258"/>
      <c r="Q1057" s="24"/>
      <c r="R1057" s="257"/>
      <c r="S1057" s="258"/>
      <c r="T1057" s="24"/>
      <c r="U1057" s="257"/>
      <c r="V1057" s="258"/>
      <c r="W1057" s="24"/>
      <c r="X1057" s="257"/>
      <c r="Y1057" s="258"/>
      <c r="Z1057" s="395"/>
      <c r="AA1057" s="257"/>
      <c r="AB1057" s="258"/>
      <c r="AC1057" s="24"/>
      <c r="AD1057" s="257"/>
      <c r="AE1057" s="258"/>
      <c r="AF1057" s="24"/>
      <c r="AG1057" s="24"/>
      <c r="AH1057" s="24"/>
      <c r="AI1057" s="24"/>
      <c r="AJ1057" s="24"/>
      <c r="AK1057" s="24"/>
      <c r="AL1057" s="257">
        <f t="shared" ref="AL1057:AL1058" si="651">SUM(C1057,F1057,I1057,L1057,O1057,R1057,U1057,X1057,AA1057,AD1057)</f>
        <v>0</v>
      </c>
      <c r="AM1057" s="15">
        <f t="shared" si="643"/>
        <v>0</v>
      </c>
      <c r="AN1057" s="258">
        <f t="shared" si="648"/>
        <v>0</v>
      </c>
      <c r="BA1057" s="257"/>
      <c r="BB1057" s="258"/>
      <c r="BC1057" s="618"/>
      <c r="BD1057" s="257"/>
      <c r="BE1057" s="258"/>
      <c r="BF1057" s="24"/>
      <c r="BG1057" s="257"/>
      <c r="BH1057" s="258"/>
      <c r="BI1057" s="24"/>
      <c r="BJ1057" s="257">
        <f t="shared" si="649"/>
        <v>0</v>
      </c>
      <c r="BK1057" s="15">
        <f t="shared" si="649"/>
        <v>0</v>
      </c>
      <c r="BL1057" s="258">
        <f t="shared" si="650"/>
        <v>0</v>
      </c>
      <c r="BM1057" s="24"/>
      <c r="BN1057" s="24"/>
    </row>
    <row r="1058" spans="1:66" ht="16.5" thickBot="1">
      <c r="A1058" s="83"/>
      <c r="B1058" s="86" t="s">
        <v>22</v>
      </c>
      <c r="C1058" s="259"/>
      <c r="D1058" s="260"/>
      <c r="E1058" s="24"/>
      <c r="F1058" s="259"/>
      <c r="G1058" s="261"/>
      <c r="H1058" s="24"/>
      <c r="I1058" s="259"/>
      <c r="J1058" s="261"/>
      <c r="K1058" s="24"/>
      <c r="L1058" s="259"/>
      <c r="M1058" s="261"/>
      <c r="N1058" s="24"/>
      <c r="O1058" s="259"/>
      <c r="P1058" s="261"/>
      <c r="Q1058" s="24"/>
      <c r="R1058" s="259"/>
      <c r="S1058" s="261"/>
      <c r="T1058" s="24"/>
      <c r="U1058" s="259"/>
      <c r="V1058" s="261"/>
      <c r="W1058" s="24"/>
      <c r="X1058" s="259"/>
      <c r="Y1058" s="261"/>
      <c r="Z1058" s="396"/>
      <c r="AA1058" s="259"/>
      <c r="AB1058" s="261"/>
      <c r="AC1058" s="24"/>
      <c r="AD1058" s="259"/>
      <c r="AE1058" s="261"/>
      <c r="AF1058" s="24"/>
      <c r="AG1058" s="24"/>
      <c r="AH1058" s="24"/>
      <c r="AI1058" s="24"/>
      <c r="AJ1058" s="24"/>
      <c r="AK1058" s="24"/>
      <c r="AL1058" s="259">
        <f t="shared" si="651"/>
        <v>0</v>
      </c>
      <c r="AM1058" s="260">
        <f t="shared" si="643"/>
        <v>0</v>
      </c>
      <c r="AN1058" s="261">
        <f t="shared" si="648"/>
        <v>0</v>
      </c>
      <c r="BA1058" s="259"/>
      <c r="BB1058" s="261"/>
      <c r="BC1058" s="618"/>
      <c r="BD1058" s="259"/>
      <c r="BE1058" s="261"/>
      <c r="BF1058" s="24"/>
      <c r="BG1058" s="259"/>
      <c r="BH1058" s="261"/>
      <c r="BI1058" s="24"/>
      <c r="BJ1058" s="259">
        <f t="shared" si="649"/>
        <v>0</v>
      </c>
      <c r="BK1058" s="260">
        <f t="shared" si="649"/>
        <v>0</v>
      </c>
      <c r="BL1058" s="261">
        <f t="shared" si="650"/>
        <v>0</v>
      </c>
      <c r="BM1058" s="24"/>
      <c r="BN1058" s="24"/>
    </row>
    <row r="1059" spans="1:66" ht="16.5" thickBot="1">
      <c r="A1059" s="20"/>
      <c r="C1059" s="2"/>
      <c r="D1059" s="2"/>
      <c r="E1059" s="24"/>
      <c r="F1059" s="2"/>
      <c r="G1059" s="2"/>
      <c r="H1059" s="24"/>
      <c r="I1059" s="2"/>
      <c r="J1059" s="2"/>
      <c r="K1059" s="24"/>
      <c r="L1059" s="2"/>
      <c r="M1059" s="2"/>
      <c r="N1059" s="24"/>
      <c r="O1059" s="2"/>
      <c r="P1059" s="2"/>
      <c r="Q1059" s="24"/>
      <c r="R1059" s="2"/>
      <c r="S1059" s="2"/>
      <c r="T1059" s="24"/>
      <c r="U1059" s="2"/>
      <c r="V1059" s="2"/>
      <c r="W1059" s="24"/>
      <c r="Y1059" s="2"/>
      <c r="Z1059" s="2"/>
      <c r="AA1059" s="2"/>
      <c r="AB1059" s="2"/>
      <c r="AC1059" s="24"/>
      <c r="AD1059" s="2"/>
      <c r="AE1059" s="2"/>
      <c r="AF1059" s="24"/>
      <c r="AG1059" s="24"/>
      <c r="AH1059" s="24"/>
      <c r="AI1059" s="24"/>
      <c r="AJ1059" s="24"/>
      <c r="AK1059" s="24"/>
      <c r="AL1059" s="2"/>
      <c r="AM1059" s="467"/>
      <c r="AN1059" s="2"/>
      <c r="BA1059" s="2"/>
      <c r="BB1059" s="2"/>
      <c r="BC1059" s="618"/>
      <c r="BD1059" s="2"/>
      <c r="BE1059" s="2"/>
      <c r="BF1059" s="24"/>
      <c r="BG1059" s="2"/>
      <c r="BH1059" s="2"/>
      <c r="BI1059" s="24"/>
      <c r="BJ1059" s="2"/>
      <c r="BK1059" s="721"/>
      <c r="BL1059" s="721"/>
      <c r="BM1059" s="24"/>
      <c r="BN1059" s="24"/>
    </row>
    <row r="1060" spans="1:66">
      <c r="A1060" s="87"/>
      <c r="B1060" s="84" t="s">
        <v>19</v>
      </c>
      <c r="C1060" s="254"/>
      <c r="D1060" s="255"/>
      <c r="E1060" s="24"/>
      <c r="F1060" s="254"/>
      <c r="G1060" s="256"/>
      <c r="H1060" s="24"/>
      <c r="I1060" s="254"/>
      <c r="J1060" s="256"/>
      <c r="K1060" s="24"/>
      <c r="L1060" s="254"/>
      <c r="M1060" s="256"/>
      <c r="N1060" s="24"/>
      <c r="O1060" s="254"/>
      <c r="P1060" s="256"/>
      <c r="Q1060" s="24"/>
      <c r="R1060" s="254"/>
      <c r="S1060" s="256"/>
      <c r="T1060" s="24"/>
      <c r="U1060" s="254"/>
      <c r="V1060" s="256"/>
      <c r="W1060" s="24"/>
      <c r="X1060" s="254"/>
      <c r="Y1060" s="256"/>
      <c r="Z1060" s="133"/>
      <c r="AA1060" s="254"/>
      <c r="AB1060" s="256"/>
      <c r="AC1060" s="24"/>
      <c r="AD1060" s="254"/>
      <c r="AE1060" s="256"/>
      <c r="AF1060" s="24"/>
      <c r="AG1060" s="24"/>
      <c r="AH1060" s="24"/>
      <c r="AI1060" s="24"/>
      <c r="AJ1060" s="24"/>
      <c r="AK1060" s="24"/>
      <c r="AL1060" s="254">
        <f>SUM(C1060,F1060,I1060,L1060,O1060,R1060,U1060,X1060,AA1060,AD1060)</f>
        <v>0</v>
      </c>
      <c r="AM1060" s="255">
        <f t="shared" ref="AM1060:AM1062" si="652">SUM(D1060,G1060,J1060,M1060,P1060,S1060,V1060,Y1060,AB1060,AE1060)</f>
        <v>0</v>
      </c>
      <c r="AN1060" s="256">
        <f t="shared" ref="AN1060:AN1062" si="653">SUM(AL1060:AM1060)</f>
        <v>0</v>
      </c>
      <c r="BA1060" s="254"/>
      <c r="BB1060" s="256"/>
      <c r="BC1060" s="618"/>
      <c r="BD1060" s="254"/>
      <c r="BE1060" s="256"/>
      <c r="BF1060" s="24"/>
      <c r="BG1060" s="254"/>
      <c r="BH1060" s="256"/>
      <c r="BI1060" s="24"/>
      <c r="BJ1060" s="254">
        <f t="shared" ref="BJ1060:BK1062" si="654">SUM(AF1060,AI1060,AL1060,AO1060,AR1060,AU1060,AX1060,BA1060,BD1060,BG1060)</f>
        <v>0</v>
      </c>
      <c r="BK1060" s="255">
        <f t="shared" si="654"/>
        <v>0</v>
      </c>
      <c r="BL1060" s="256">
        <f t="shared" ref="BL1060:BL1062" si="655">SUM(BJ1060:BK1060)</f>
        <v>0</v>
      </c>
      <c r="BM1060" s="24"/>
      <c r="BN1060" s="24"/>
    </row>
    <row r="1061" spans="1:66">
      <c r="A1061" s="82"/>
      <c r="B1061" s="85" t="s">
        <v>21</v>
      </c>
      <c r="C1061" s="257"/>
      <c r="D1061" s="15"/>
      <c r="E1061" s="24"/>
      <c r="F1061" s="257"/>
      <c r="G1061" s="258"/>
      <c r="H1061" s="24"/>
      <c r="I1061" s="257"/>
      <c r="J1061" s="258"/>
      <c r="K1061" s="24"/>
      <c r="L1061" s="257"/>
      <c r="M1061" s="258"/>
      <c r="N1061" s="24"/>
      <c r="O1061" s="257"/>
      <c r="P1061" s="258"/>
      <c r="Q1061" s="24"/>
      <c r="R1061" s="257"/>
      <c r="S1061" s="258"/>
      <c r="T1061" s="24"/>
      <c r="U1061" s="257"/>
      <c r="V1061" s="258"/>
      <c r="W1061" s="24"/>
      <c r="X1061" s="257"/>
      <c r="Y1061" s="258"/>
      <c r="Z1061" s="395"/>
      <c r="AA1061" s="257"/>
      <c r="AB1061" s="258"/>
      <c r="AC1061" s="24"/>
      <c r="AD1061" s="257"/>
      <c r="AE1061" s="258"/>
      <c r="AF1061" s="24"/>
      <c r="AG1061" s="24"/>
      <c r="AH1061" s="24"/>
      <c r="AI1061" s="24"/>
      <c r="AJ1061" s="24"/>
      <c r="AK1061" s="24"/>
      <c r="AL1061" s="257">
        <f t="shared" ref="AL1061:AL1062" si="656">SUM(C1061,F1061,I1061,L1061,O1061,R1061,U1061,X1061,AA1061,AD1061)</f>
        <v>0</v>
      </c>
      <c r="AM1061" s="15">
        <f t="shared" si="652"/>
        <v>0</v>
      </c>
      <c r="AN1061" s="258">
        <f t="shared" si="653"/>
        <v>0</v>
      </c>
      <c r="BA1061" s="257"/>
      <c r="BB1061" s="258"/>
      <c r="BC1061" s="618"/>
      <c r="BD1061" s="257"/>
      <c r="BE1061" s="258"/>
      <c r="BF1061" s="24"/>
      <c r="BG1061" s="257"/>
      <c r="BH1061" s="258"/>
      <c r="BI1061" s="24"/>
      <c r="BJ1061" s="257">
        <f t="shared" si="654"/>
        <v>0</v>
      </c>
      <c r="BK1061" s="15">
        <f t="shared" si="654"/>
        <v>0</v>
      </c>
      <c r="BL1061" s="258">
        <f t="shared" si="655"/>
        <v>0</v>
      </c>
      <c r="BM1061" s="24"/>
      <c r="BN1061" s="24"/>
    </row>
    <row r="1062" spans="1:66" ht="16.5" thickBot="1">
      <c r="A1062" s="83"/>
      <c r="B1062" s="86" t="s">
        <v>22</v>
      </c>
      <c r="C1062" s="259"/>
      <c r="D1062" s="260"/>
      <c r="E1062" s="24"/>
      <c r="F1062" s="259"/>
      <c r="G1062" s="261"/>
      <c r="H1062" s="24"/>
      <c r="I1062" s="259"/>
      <c r="J1062" s="261"/>
      <c r="K1062" s="24"/>
      <c r="L1062" s="259"/>
      <c r="M1062" s="261"/>
      <c r="N1062" s="24"/>
      <c r="O1062" s="259"/>
      <c r="P1062" s="261"/>
      <c r="Q1062" s="24"/>
      <c r="R1062" s="259"/>
      <c r="S1062" s="261"/>
      <c r="T1062" s="24"/>
      <c r="U1062" s="259"/>
      <c r="V1062" s="261"/>
      <c r="W1062" s="24"/>
      <c r="X1062" s="259"/>
      <c r="Y1062" s="261"/>
      <c r="Z1062" s="396"/>
      <c r="AA1062" s="259"/>
      <c r="AB1062" s="261"/>
      <c r="AC1062" s="24"/>
      <c r="AD1062" s="259"/>
      <c r="AE1062" s="261"/>
      <c r="AF1062" s="24"/>
      <c r="AG1062" s="24"/>
      <c r="AH1062" s="24"/>
      <c r="AI1062" s="24"/>
      <c r="AJ1062" s="24"/>
      <c r="AK1062" s="24"/>
      <c r="AL1062" s="259">
        <f t="shared" si="656"/>
        <v>0</v>
      </c>
      <c r="AM1062" s="260">
        <f t="shared" si="652"/>
        <v>0</v>
      </c>
      <c r="AN1062" s="261">
        <f t="shared" si="653"/>
        <v>0</v>
      </c>
      <c r="BA1062" s="259"/>
      <c r="BB1062" s="261"/>
      <c r="BC1062" s="618"/>
      <c r="BD1062" s="259"/>
      <c r="BE1062" s="261"/>
      <c r="BF1062" s="24"/>
      <c r="BG1062" s="259"/>
      <c r="BH1062" s="261"/>
      <c r="BI1062" s="24"/>
      <c r="BJ1062" s="259">
        <f t="shared" si="654"/>
        <v>0</v>
      </c>
      <c r="BK1062" s="260">
        <f t="shared" si="654"/>
        <v>0</v>
      </c>
      <c r="BL1062" s="261">
        <f t="shared" si="655"/>
        <v>0</v>
      </c>
      <c r="BM1062" s="24"/>
      <c r="BN1062" s="24"/>
    </row>
    <row r="1063" spans="1:66" ht="16.5" thickBot="1">
      <c r="A1063" s="20"/>
      <c r="C1063" s="2"/>
      <c r="D1063" s="2"/>
      <c r="E1063" s="24"/>
      <c r="F1063" s="2"/>
      <c r="G1063" s="2"/>
      <c r="H1063" s="24"/>
      <c r="I1063" s="2"/>
      <c r="J1063" s="2"/>
      <c r="K1063" s="24"/>
      <c r="L1063" s="2"/>
      <c r="M1063" s="2"/>
      <c r="N1063" s="24"/>
      <c r="O1063" s="2"/>
      <c r="P1063" s="2"/>
      <c r="Q1063" s="24"/>
      <c r="R1063" s="2"/>
      <c r="S1063" s="2"/>
      <c r="T1063" s="24"/>
      <c r="U1063" s="2"/>
      <c r="V1063" s="2"/>
      <c r="W1063" s="24"/>
      <c r="Y1063" s="2"/>
      <c r="Z1063" s="2"/>
      <c r="AA1063" s="2"/>
      <c r="AB1063" s="2"/>
      <c r="AC1063" s="24"/>
      <c r="AD1063" s="2"/>
      <c r="AE1063" s="2"/>
      <c r="AF1063" s="24"/>
      <c r="AG1063" s="24"/>
      <c r="AH1063" s="24"/>
      <c r="AI1063" s="24"/>
      <c r="AJ1063" s="24"/>
      <c r="AK1063" s="24"/>
      <c r="AL1063" s="2"/>
      <c r="AM1063" s="467"/>
      <c r="AN1063" s="2"/>
      <c r="BA1063" s="2"/>
      <c r="BB1063" s="2"/>
      <c r="BC1063" s="618"/>
      <c r="BD1063" s="2"/>
      <c r="BE1063" s="2"/>
      <c r="BF1063" s="24"/>
      <c r="BG1063" s="2"/>
      <c r="BH1063" s="2"/>
      <c r="BI1063" s="24"/>
      <c r="BJ1063" s="2"/>
      <c r="BK1063" s="721"/>
      <c r="BL1063" s="721"/>
      <c r="BM1063" s="24"/>
      <c r="BN1063" s="24"/>
    </row>
    <row r="1064" spans="1:66">
      <c r="A1064" s="81"/>
      <c r="B1064" s="84" t="s">
        <v>19</v>
      </c>
      <c r="C1064" s="254"/>
      <c r="D1064" s="255"/>
      <c r="E1064" s="24"/>
      <c r="F1064" s="254"/>
      <c r="G1064" s="256"/>
      <c r="H1064" s="24"/>
      <c r="I1064" s="254"/>
      <c r="J1064" s="256"/>
      <c r="K1064" s="24"/>
      <c r="L1064" s="254"/>
      <c r="M1064" s="256"/>
      <c r="N1064" s="24"/>
      <c r="O1064" s="254"/>
      <c r="P1064" s="256"/>
      <c r="Q1064" s="24"/>
      <c r="R1064" s="254"/>
      <c r="S1064" s="256"/>
      <c r="T1064" s="24"/>
      <c r="U1064" s="254"/>
      <c r="V1064" s="256"/>
      <c r="W1064" s="24"/>
      <c r="X1064" s="254"/>
      <c r="Y1064" s="256"/>
      <c r="Z1064" s="133"/>
      <c r="AA1064" s="254"/>
      <c r="AB1064" s="256"/>
      <c r="AC1064" s="24"/>
      <c r="AD1064" s="254"/>
      <c r="AE1064" s="256"/>
      <c r="AF1064" s="24"/>
      <c r="AG1064" s="24"/>
      <c r="AH1064" s="24"/>
      <c r="AI1064" s="24"/>
      <c r="AJ1064" s="24"/>
      <c r="AK1064" s="24"/>
      <c r="AL1064" s="254">
        <f>SUM(C1064,F1064,I1064,L1064,O1064,R1064,U1064,X1064,AA1064,AD1064)</f>
        <v>0</v>
      </c>
      <c r="AM1064" s="255">
        <f t="shared" ref="AM1064:AM1066" si="657">SUM(D1064,G1064,J1064,M1064,P1064,S1064,V1064,Y1064,AB1064,AE1064)</f>
        <v>0</v>
      </c>
      <c r="AN1064" s="256">
        <f>SUM(AL1064:AM1064)</f>
        <v>0</v>
      </c>
      <c r="BA1064" s="254"/>
      <c r="BB1064" s="256"/>
      <c r="BC1064" s="618"/>
      <c r="BD1064" s="254"/>
      <c r="BE1064" s="256"/>
      <c r="BF1064" s="24"/>
      <c r="BG1064" s="254"/>
      <c r="BH1064" s="256"/>
      <c r="BI1064" s="24"/>
      <c r="BJ1064" s="254">
        <f t="shared" ref="BJ1064:BK1066" si="658">SUM(AF1064,AI1064,AL1064,AO1064,AR1064,AU1064,AX1064,BA1064,BD1064,BG1064)</f>
        <v>0</v>
      </c>
      <c r="BK1064" s="255">
        <f t="shared" si="658"/>
        <v>0</v>
      </c>
      <c r="BL1064" s="256">
        <f>SUM(BJ1064:BK1064)</f>
        <v>0</v>
      </c>
      <c r="BM1064" s="24"/>
      <c r="BN1064" s="24"/>
    </row>
    <row r="1065" spans="1:66">
      <c r="A1065" s="82"/>
      <c r="B1065" s="85" t="s">
        <v>21</v>
      </c>
      <c r="C1065" s="257"/>
      <c r="D1065" s="15"/>
      <c r="E1065" s="24"/>
      <c r="F1065" s="257"/>
      <c r="G1065" s="258"/>
      <c r="H1065" s="24"/>
      <c r="I1065" s="257"/>
      <c r="J1065" s="258"/>
      <c r="K1065" s="24"/>
      <c r="L1065" s="257"/>
      <c r="M1065" s="258"/>
      <c r="N1065" s="24"/>
      <c r="O1065" s="257"/>
      <c r="P1065" s="258"/>
      <c r="Q1065" s="24"/>
      <c r="R1065" s="257"/>
      <c r="S1065" s="258"/>
      <c r="T1065" s="24"/>
      <c r="U1065" s="257"/>
      <c r="V1065" s="258"/>
      <c r="W1065" s="24"/>
      <c r="X1065" s="257"/>
      <c r="Y1065" s="258"/>
      <c r="Z1065" s="395"/>
      <c r="AA1065" s="257"/>
      <c r="AB1065" s="258"/>
      <c r="AC1065" s="24"/>
      <c r="AD1065" s="257"/>
      <c r="AE1065" s="258"/>
      <c r="AF1065" s="24"/>
      <c r="AG1065" s="24"/>
      <c r="AH1065" s="24"/>
      <c r="AI1065" s="24"/>
      <c r="AJ1065" s="24"/>
      <c r="AK1065" s="24"/>
      <c r="AL1065" s="257">
        <f t="shared" ref="AL1065:AL1066" si="659">SUM(C1065,F1065,I1065,L1065,O1065,R1065,U1065,X1065,AA1065,AD1065)</f>
        <v>0</v>
      </c>
      <c r="AM1065" s="15">
        <f t="shared" si="657"/>
        <v>0</v>
      </c>
      <c r="AN1065" s="258">
        <f t="shared" ref="AN1065:AN1066" si="660">SUM(AL1065:AM1065)</f>
        <v>0</v>
      </c>
      <c r="BA1065" s="257"/>
      <c r="BB1065" s="258"/>
      <c r="BC1065" s="618"/>
      <c r="BD1065" s="257"/>
      <c r="BE1065" s="258"/>
      <c r="BF1065" s="24"/>
      <c r="BG1065" s="257"/>
      <c r="BH1065" s="258"/>
      <c r="BI1065" s="24"/>
      <c r="BJ1065" s="257">
        <f t="shared" si="658"/>
        <v>0</v>
      </c>
      <c r="BK1065" s="15">
        <f t="shared" si="658"/>
        <v>0</v>
      </c>
      <c r="BL1065" s="258">
        <f t="shared" ref="BL1065:BL1066" si="661">SUM(BJ1065:BK1065)</f>
        <v>0</v>
      </c>
      <c r="BM1065" s="24"/>
      <c r="BN1065" s="24"/>
    </row>
    <row r="1066" spans="1:66" ht="16.5" thickBot="1">
      <c r="A1066" s="83"/>
      <c r="B1066" s="86" t="s">
        <v>22</v>
      </c>
      <c r="C1066" s="259"/>
      <c r="D1066" s="260"/>
      <c r="E1066" s="24"/>
      <c r="F1066" s="259"/>
      <c r="G1066" s="261"/>
      <c r="H1066" s="24"/>
      <c r="I1066" s="259"/>
      <c r="J1066" s="261"/>
      <c r="K1066" s="24"/>
      <c r="L1066" s="259"/>
      <c r="M1066" s="261"/>
      <c r="N1066" s="24"/>
      <c r="O1066" s="259"/>
      <c r="P1066" s="261"/>
      <c r="Q1066" s="24"/>
      <c r="R1066" s="259"/>
      <c r="S1066" s="261"/>
      <c r="T1066" s="24"/>
      <c r="U1066" s="259"/>
      <c r="V1066" s="261"/>
      <c r="W1066" s="24"/>
      <c r="X1066" s="259"/>
      <c r="Y1066" s="261"/>
      <c r="Z1066" s="396"/>
      <c r="AA1066" s="259"/>
      <c r="AB1066" s="261"/>
      <c r="AC1066" s="24"/>
      <c r="AD1066" s="259"/>
      <c r="AE1066" s="261"/>
      <c r="AF1066" s="24"/>
      <c r="AG1066" s="24"/>
      <c r="AH1066" s="24"/>
      <c r="AI1066" s="24"/>
      <c r="AJ1066" s="24"/>
      <c r="AK1066" s="24"/>
      <c r="AL1066" s="259">
        <f t="shared" si="659"/>
        <v>0</v>
      </c>
      <c r="AM1066" s="260">
        <f t="shared" si="657"/>
        <v>0</v>
      </c>
      <c r="AN1066" s="261">
        <f t="shared" si="660"/>
        <v>0</v>
      </c>
      <c r="BA1066" s="259"/>
      <c r="BB1066" s="261"/>
      <c r="BC1066" s="618"/>
      <c r="BD1066" s="259"/>
      <c r="BE1066" s="261"/>
      <c r="BF1066" s="24"/>
      <c r="BG1066" s="259"/>
      <c r="BH1066" s="261"/>
      <c r="BI1066" s="24"/>
      <c r="BJ1066" s="259">
        <f t="shared" si="658"/>
        <v>0</v>
      </c>
      <c r="BK1066" s="260">
        <f t="shared" si="658"/>
        <v>0</v>
      </c>
      <c r="BL1066" s="261">
        <f t="shared" si="661"/>
        <v>0</v>
      </c>
      <c r="BM1066" s="24"/>
      <c r="BN1066" s="24"/>
    </row>
    <row r="1067" spans="1:66" ht="16.5" thickBot="1">
      <c r="A1067" s="20"/>
      <c r="C1067" s="2"/>
      <c r="D1067" s="2"/>
      <c r="E1067" s="24"/>
      <c r="F1067" s="2"/>
      <c r="G1067" s="2"/>
      <c r="H1067" s="24"/>
      <c r="I1067" s="2"/>
      <c r="J1067" s="2"/>
      <c r="K1067" s="24"/>
      <c r="L1067" s="2"/>
      <c r="M1067" s="2"/>
      <c r="N1067" s="24"/>
      <c r="O1067" s="2"/>
      <c r="P1067" s="2"/>
      <c r="Q1067" s="24"/>
      <c r="R1067" s="2"/>
      <c r="S1067" s="2"/>
      <c r="T1067" s="24"/>
      <c r="U1067" s="2"/>
      <c r="V1067" s="2"/>
      <c r="W1067" s="24"/>
      <c r="Y1067" s="2"/>
      <c r="Z1067" s="2"/>
      <c r="AA1067" s="2"/>
      <c r="AB1067" s="2"/>
      <c r="AC1067" s="24"/>
      <c r="AD1067" s="2"/>
      <c r="AE1067" s="2"/>
      <c r="AF1067" s="24"/>
      <c r="AG1067" s="24"/>
      <c r="AH1067" s="24"/>
      <c r="AI1067" s="24"/>
      <c r="AJ1067" s="24"/>
      <c r="AK1067" s="24"/>
      <c r="AL1067" s="2"/>
      <c r="AM1067" s="467"/>
      <c r="AN1067" s="2"/>
      <c r="BA1067" s="2"/>
      <c r="BB1067" s="2"/>
      <c r="BC1067" s="618"/>
      <c r="BD1067" s="2"/>
      <c r="BE1067" s="2"/>
      <c r="BF1067" s="24"/>
      <c r="BG1067" s="2"/>
      <c r="BH1067" s="2"/>
      <c r="BI1067" s="24"/>
      <c r="BJ1067" s="2"/>
      <c r="BK1067" s="721"/>
      <c r="BL1067" s="721"/>
      <c r="BM1067" s="24"/>
      <c r="BN1067" s="24"/>
    </row>
    <row r="1068" spans="1:66">
      <c r="A1068" s="81"/>
      <c r="B1068" s="84" t="s">
        <v>19</v>
      </c>
      <c r="C1068" s="254"/>
      <c r="D1068" s="255"/>
      <c r="E1068" s="24"/>
      <c r="F1068" s="254"/>
      <c r="G1068" s="256"/>
      <c r="H1068" s="24"/>
      <c r="I1068" s="254"/>
      <c r="J1068" s="256"/>
      <c r="K1068" s="24"/>
      <c r="L1068" s="254"/>
      <c r="M1068" s="256"/>
      <c r="N1068" s="24"/>
      <c r="O1068" s="254"/>
      <c r="P1068" s="256"/>
      <c r="Q1068" s="24"/>
      <c r="R1068" s="254"/>
      <c r="S1068" s="256"/>
      <c r="T1068" s="24"/>
      <c r="U1068" s="254"/>
      <c r="V1068" s="256"/>
      <c r="W1068" s="24"/>
      <c r="X1068" s="254"/>
      <c r="Y1068" s="256"/>
      <c r="Z1068" s="133"/>
      <c r="AA1068" s="254"/>
      <c r="AB1068" s="256"/>
      <c r="AC1068" s="24"/>
      <c r="AD1068" s="254"/>
      <c r="AE1068" s="256"/>
      <c r="AF1068" s="24"/>
      <c r="AG1068" s="24"/>
      <c r="AH1068" s="24"/>
      <c r="AI1068" s="24"/>
      <c r="AJ1068" s="24"/>
      <c r="AK1068" s="24"/>
      <c r="AL1068" s="254">
        <f>SUM(C1068,F1068,I1068,L1068,O1068,R1068,U1068,X1068,AA1068,AD1068)</f>
        <v>0</v>
      </c>
      <c r="AM1068" s="255">
        <f t="shared" ref="AM1068:AM1070" si="662">SUM(D1068,G1068,J1068,M1068,P1068,S1068,V1068,Y1068,AB1068,AE1068)</f>
        <v>0</v>
      </c>
      <c r="AN1068" s="256">
        <f t="shared" ref="AN1068:AN1070" si="663">SUM(AL1068:AM1068)</f>
        <v>0</v>
      </c>
      <c r="BA1068" s="254"/>
      <c r="BB1068" s="256"/>
      <c r="BC1068" s="618"/>
      <c r="BD1068" s="254"/>
      <c r="BE1068" s="256"/>
      <c r="BF1068" s="24"/>
      <c r="BG1068" s="254"/>
      <c r="BH1068" s="256"/>
      <c r="BI1068" s="24"/>
      <c r="BJ1068" s="254">
        <f t="shared" ref="BJ1068:BK1070" si="664">SUM(AF1068,AI1068,AL1068,AO1068,AR1068,AU1068,AX1068,BA1068,BD1068,BG1068)</f>
        <v>0</v>
      </c>
      <c r="BK1068" s="255">
        <f t="shared" si="664"/>
        <v>0</v>
      </c>
      <c r="BL1068" s="256">
        <f t="shared" ref="BL1068:BL1070" si="665">SUM(BJ1068:BK1068)</f>
        <v>0</v>
      </c>
      <c r="BM1068" s="24"/>
      <c r="BN1068" s="24"/>
    </row>
    <row r="1069" spans="1:66">
      <c r="A1069" s="82"/>
      <c r="B1069" s="85" t="s">
        <v>21</v>
      </c>
      <c r="C1069" s="257"/>
      <c r="D1069" s="15"/>
      <c r="E1069" s="24"/>
      <c r="F1069" s="257"/>
      <c r="G1069" s="258"/>
      <c r="H1069" s="24"/>
      <c r="I1069" s="257"/>
      <c r="J1069" s="258"/>
      <c r="K1069" s="24"/>
      <c r="L1069" s="257"/>
      <c r="M1069" s="258"/>
      <c r="N1069" s="24"/>
      <c r="O1069" s="257"/>
      <c r="P1069" s="258"/>
      <c r="Q1069" s="24"/>
      <c r="R1069" s="257"/>
      <c r="S1069" s="258"/>
      <c r="T1069" s="24"/>
      <c r="U1069" s="257"/>
      <c r="V1069" s="258"/>
      <c r="W1069" s="24"/>
      <c r="X1069" s="257"/>
      <c r="Y1069" s="258"/>
      <c r="Z1069" s="395"/>
      <c r="AA1069" s="257"/>
      <c r="AB1069" s="258"/>
      <c r="AC1069" s="24"/>
      <c r="AD1069" s="257"/>
      <c r="AE1069" s="258"/>
      <c r="AF1069" s="24"/>
      <c r="AG1069" s="24"/>
      <c r="AH1069" s="24"/>
      <c r="AI1069" s="24"/>
      <c r="AJ1069" s="24"/>
      <c r="AK1069" s="24"/>
      <c r="AL1069" s="257">
        <f t="shared" ref="AL1069:AL1070" si="666">SUM(C1069,F1069,I1069,L1069,O1069,R1069,U1069,X1069,AA1069,AD1069)</f>
        <v>0</v>
      </c>
      <c r="AM1069" s="15">
        <f t="shared" si="662"/>
        <v>0</v>
      </c>
      <c r="AN1069" s="258">
        <f t="shared" si="663"/>
        <v>0</v>
      </c>
      <c r="BA1069" s="257"/>
      <c r="BB1069" s="258"/>
      <c r="BC1069" s="618"/>
      <c r="BD1069" s="257"/>
      <c r="BE1069" s="258"/>
      <c r="BF1069" s="24"/>
      <c r="BG1069" s="257"/>
      <c r="BH1069" s="258"/>
      <c r="BI1069" s="24"/>
      <c r="BJ1069" s="257">
        <f t="shared" si="664"/>
        <v>0</v>
      </c>
      <c r="BK1069" s="15">
        <f t="shared" si="664"/>
        <v>0</v>
      </c>
      <c r="BL1069" s="258">
        <f t="shared" si="665"/>
        <v>0</v>
      </c>
      <c r="BM1069" s="24"/>
      <c r="BN1069" s="24"/>
    </row>
    <row r="1070" spans="1:66" ht="16.5" thickBot="1">
      <c r="A1070" s="83"/>
      <c r="B1070" s="86" t="s">
        <v>22</v>
      </c>
      <c r="C1070" s="259"/>
      <c r="D1070" s="260"/>
      <c r="E1070" s="24"/>
      <c r="F1070" s="259"/>
      <c r="G1070" s="261"/>
      <c r="H1070" s="24"/>
      <c r="I1070" s="259"/>
      <c r="J1070" s="261"/>
      <c r="K1070" s="24"/>
      <c r="L1070" s="259"/>
      <c r="M1070" s="261"/>
      <c r="N1070" s="24"/>
      <c r="O1070" s="259"/>
      <c r="P1070" s="261"/>
      <c r="Q1070" s="24"/>
      <c r="R1070" s="259"/>
      <c r="S1070" s="261"/>
      <c r="T1070" s="24"/>
      <c r="U1070" s="259"/>
      <c r="V1070" s="261"/>
      <c r="W1070" s="24"/>
      <c r="X1070" s="259"/>
      <c r="Y1070" s="261"/>
      <c r="Z1070" s="396"/>
      <c r="AA1070" s="259"/>
      <c r="AB1070" s="261"/>
      <c r="AC1070" s="24"/>
      <c r="AD1070" s="259"/>
      <c r="AE1070" s="261"/>
      <c r="AF1070" s="24"/>
      <c r="AG1070" s="24"/>
      <c r="AH1070" s="24"/>
      <c r="AI1070" s="24"/>
      <c r="AJ1070" s="24"/>
      <c r="AK1070" s="24"/>
      <c r="AL1070" s="259">
        <f t="shared" si="666"/>
        <v>0</v>
      </c>
      <c r="AM1070" s="260">
        <f t="shared" si="662"/>
        <v>0</v>
      </c>
      <c r="AN1070" s="261">
        <f t="shared" si="663"/>
        <v>0</v>
      </c>
      <c r="BA1070" s="259"/>
      <c r="BB1070" s="261"/>
      <c r="BC1070" s="618"/>
      <c r="BD1070" s="259"/>
      <c r="BE1070" s="261"/>
      <c r="BF1070" s="24"/>
      <c r="BG1070" s="259"/>
      <c r="BH1070" s="261"/>
      <c r="BI1070" s="24"/>
      <c r="BJ1070" s="259">
        <f t="shared" si="664"/>
        <v>0</v>
      </c>
      <c r="BK1070" s="260">
        <f t="shared" si="664"/>
        <v>0</v>
      </c>
      <c r="BL1070" s="261">
        <f t="shared" si="665"/>
        <v>0</v>
      </c>
      <c r="BM1070" s="24"/>
      <c r="BN1070" s="24"/>
    </row>
    <row r="1071" spans="1:66" ht="16.5" thickBot="1">
      <c r="A1071" s="20"/>
      <c r="C1071" s="2"/>
      <c r="D1071" s="2"/>
      <c r="E1071" s="24"/>
      <c r="F1071" s="2"/>
      <c r="G1071" s="2"/>
      <c r="H1071" s="24"/>
      <c r="I1071" s="2"/>
      <c r="J1071" s="2"/>
      <c r="K1071" s="24"/>
      <c r="L1071" s="2"/>
      <c r="M1071" s="2"/>
      <c r="N1071" s="24"/>
      <c r="O1071" s="2"/>
      <c r="P1071" s="2"/>
      <c r="Q1071" s="24"/>
      <c r="R1071" s="2"/>
      <c r="S1071" s="2"/>
      <c r="T1071" s="24"/>
      <c r="U1071" s="2"/>
      <c r="V1071" s="2"/>
      <c r="W1071" s="24"/>
      <c r="Y1071" s="2"/>
      <c r="Z1071" s="2"/>
      <c r="AA1071" s="2"/>
      <c r="AB1071" s="2"/>
      <c r="AC1071" s="24"/>
      <c r="AD1071" s="2"/>
      <c r="AE1071" s="2"/>
      <c r="AF1071" s="24"/>
      <c r="AG1071" s="24"/>
      <c r="AH1071" s="24"/>
      <c r="AI1071" s="24"/>
      <c r="AJ1071" s="24"/>
      <c r="AK1071" s="24"/>
      <c r="AL1071" s="2"/>
      <c r="AM1071" s="467"/>
      <c r="AN1071" s="2"/>
      <c r="BA1071" s="2"/>
      <c r="BB1071" s="2"/>
      <c r="BC1071" s="618"/>
      <c r="BD1071" s="2"/>
      <c r="BE1071" s="2"/>
      <c r="BF1071" s="24"/>
      <c r="BG1071" s="2"/>
      <c r="BH1071" s="2"/>
      <c r="BI1071" s="24"/>
      <c r="BJ1071" s="2"/>
      <c r="BK1071" s="721"/>
      <c r="BL1071" s="721"/>
      <c r="BM1071" s="24"/>
      <c r="BN1071" s="24"/>
    </row>
    <row r="1072" spans="1:66">
      <c r="A1072" s="87"/>
      <c r="B1072" s="84" t="s">
        <v>19</v>
      </c>
      <c r="C1072" s="254"/>
      <c r="D1072" s="255"/>
      <c r="E1072" s="24"/>
      <c r="F1072" s="254"/>
      <c r="G1072" s="256"/>
      <c r="H1072" s="24"/>
      <c r="I1072" s="254"/>
      <c r="J1072" s="256"/>
      <c r="K1072" s="24"/>
      <c r="L1072" s="254"/>
      <c r="M1072" s="256"/>
      <c r="N1072" s="24"/>
      <c r="O1072" s="254"/>
      <c r="P1072" s="256"/>
      <c r="Q1072" s="24"/>
      <c r="R1072" s="254"/>
      <c r="S1072" s="256"/>
      <c r="T1072" s="24"/>
      <c r="U1072" s="254"/>
      <c r="V1072" s="256"/>
      <c r="W1072" s="24"/>
      <c r="X1072" s="254"/>
      <c r="Y1072" s="256"/>
      <c r="Z1072" s="133"/>
      <c r="AA1072" s="254"/>
      <c r="AB1072" s="256"/>
      <c r="AC1072" s="24"/>
      <c r="AD1072" s="254"/>
      <c r="AE1072" s="256"/>
      <c r="AF1072" s="24"/>
      <c r="AG1072" s="24"/>
      <c r="AH1072" s="24"/>
      <c r="AI1072" s="24"/>
      <c r="AJ1072" s="24"/>
      <c r="AK1072" s="24"/>
      <c r="AL1072" s="254">
        <f>SUM(C1072,F1072,I1072,L1072,O1072,R1072,U1072,X1072,AA1072,AD1072)</f>
        <v>0</v>
      </c>
      <c r="AM1072" s="255">
        <f t="shared" ref="AM1072:AM1074" si="667">SUM(D1072,G1072,J1072,M1072,P1072,S1072,V1072,Y1072,AB1072,AE1072)</f>
        <v>0</v>
      </c>
      <c r="AN1072" s="256">
        <f t="shared" ref="AN1072:AN1074" si="668">SUM(AL1072:AM1072)</f>
        <v>0</v>
      </c>
      <c r="BA1072" s="254"/>
      <c r="BB1072" s="256"/>
      <c r="BC1072" s="618"/>
      <c r="BD1072" s="254"/>
      <c r="BE1072" s="256"/>
      <c r="BF1072" s="24"/>
      <c r="BG1072" s="254"/>
      <c r="BH1072" s="256"/>
      <c r="BI1072" s="24"/>
      <c r="BJ1072" s="254">
        <f t="shared" ref="BJ1072:BK1074" si="669">SUM(AF1072,AI1072,AL1072,AO1072,AR1072,AU1072,AX1072,BA1072,BD1072,BG1072)</f>
        <v>0</v>
      </c>
      <c r="BK1072" s="255">
        <f t="shared" si="669"/>
        <v>0</v>
      </c>
      <c r="BL1072" s="256">
        <f t="shared" ref="BL1072:BL1074" si="670">SUM(BJ1072:BK1072)</f>
        <v>0</v>
      </c>
      <c r="BM1072" s="24"/>
      <c r="BN1072" s="24"/>
    </row>
    <row r="1073" spans="1:66">
      <c r="A1073" s="82"/>
      <c r="B1073" s="85" t="s">
        <v>21</v>
      </c>
      <c r="C1073" s="257"/>
      <c r="D1073" s="15"/>
      <c r="E1073" s="24"/>
      <c r="F1073" s="257"/>
      <c r="G1073" s="258"/>
      <c r="H1073" s="24"/>
      <c r="I1073" s="257"/>
      <c r="J1073" s="258"/>
      <c r="K1073" s="24"/>
      <c r="L1073" s="257"/>
      <c r="M1073" s="258"/>
      <c r="N1073" s="24"/>
      <c r="O1073" s="257"/>
      <c r="P1073" s="258"/>
      <c r="Q1073" s="24"/>
      <c r="R1073" s="257"/>
      <c r="S1073" s="258"/>
      <c r="T1073" s="24"/>
      <c r="U1073" s="257"/>
      <c r="V1073" s="258"/>
      <c r="W1073" s="24"/>
      <c r="X1073" s="257"/>
      <c r="Y1073" s="258"/>
      <c r="Z1073" s="395"/>
      <c r="AA1073" s="257"/>
      <c r="AB1073" s="258"/>
      <c r="AC1073" s="24"/>
      <c r="AD1073" s="257"/>
      <c r="AE1073" s="258"/>
      <c r="AF1073" s="24"/>
      <c r="AG1073" s="24"/>
      <c r="AH1073" s="24"/>
      <c r="AI1073" s="24"/>
      <c r="AJ1073" s="24"/>
      <c r="AK1073" s="24"/>
      <c r="AL1073" s="257">
        <f t="shared" ref="AL1073:AL1074" si="671">SUM(C1073,F1073,I1073,L1073,O1073,R1073,U1073,X1073,AA1073,AD1073)</f>
        <v>0</v>
      </c>
      <c r="AM1073" s="15">
        <f t="shared" si="667"/>
        <v>0</v>
      </c>
      <c r="AN1073" s="258">
        <f t="shared" si="668"/>
        <v>0</v>
      </c>
      <c r="BA1073" s="257"/>
      <c r="BB1073" s="258"/>
      <c r="BC1073" s="618"/>
      <c r="BD1073" s="257"/>
      <c r="BE1073" s="258"/>
      <c r="BF1073" s="24"/>
      <c r="BG1073" s="257"/>
      <c r="BH1073" s="258"/>
      <c r="BI1073" s="24"/>
      <c r="BJ1073" s="257">
        <f t="shared" si="669"/>
        <v>0</v>
      </c>
      <c r="BK1073" s="15">
        <f t="shared" si="669"/>
        <v>0</v>
      </c>
      <c r="BL1073" s="258">
        <f t="shared" si="670"/>
        <v>0</v>
      </c>
      <c r="BM1073" s="24"/>
      <c r="BN1073" s="24"/>
    </row>
    <row r="1074" spans="1:66" ht="16.5" thickBot="1">
      <c r="A1074" s="83"/>
      <c r="B1074" s="86" t="s">
        <v>22</v>
      </c>
      <c r="C1074" s="259"/>
      <c r="D1074" s="260"/>
      <c r="E1074" s="24"/>
      <c r="F1074" s="259"/>
      <c r="G1074" s="261"/>
      <c r="H1074" s="24"/>
      <c r="I1074" s="259"/>
      <c r="J1074" s="261"/>
      <c r="K1074" s="24"/>
      <c r="L1074" s="259"/>
      <c r="M1074" s="261"/>
      <c r="N1074" s="24"/>
      <c r="O1074" s="259"/>
      <c r="P1074" s="261"/>
      <c r="Q1074" s="24"/>
      <c r="R1074" s="259"/>
      <c r="S1074" s="261"/>
      <c r="T1074" s="24"/>
      <c r="U1074" s="259"/>
      <c r="V1074" s="261"/>
      <c r="W1074" s="24"/>
      <c r="X1074" s="259"/>
      <c r="Y1074" s="261"/>
      <c r="Z1074" s="396"/>
      <c r="AA1074" s="259"/>
      <c r="AB1074" s="261"/>
      <c r="AC1074" s="24"/>
      <c r="AD1074" s="259"/>
      <c r="AE1074" s="261"/>
      <c r="AF1074" s="24"/>
      <c r="AG1074" s="24"/>
      <c r="AH1074" s="24"/>
      <c r="AI1074" s="24"/>
      <c r="AJ1074" s="24"/>
      <c r="AK1074" s="24"/>
      <c r="AL1074" s="259">
        <f t="shared" si="671"/>
        <v>0</v>
      </c>
      <c r="AM1074" s="260">
        <f t="shared" si="667"/>
        <v>0</v>
      </c>
      <c r="AN1074" s="261">
        <f t="shared" si="668"/>
        <v>0</v>
      </c>
      <c r="BA1074" s="259"/>
      <c r="BB1074" s="261"/>
      <c r="BC1074" s="618"/>
      <c r="BD1074" s="259"/>
      <c r="BE1074" s="261"/>
      <c r="BF1074" s="24"/>
      <c r="BG1074" s="259"/>
      <c r="BH1074" s="261"/>
      <c r="BI1074" s="24"/>
      <c r="BJ1074" s="259">
        <f t="shared" si="669"/>
        <v>0</v>
      </c>
      <c r="BK1074" s="260">
        <f t="shared" si="669"/>
        <v>0</v>
      </c>
      <c r="BL1074" s="261">
        <f t="shared" si="670"/>
        <v>0</v>
      </c>
      <c r="BM1074" s="24"/>
      <c r="BN1074" s="24"/>
    </row>
    <row r="1075" spans="1:66" ht="16.5" thickBot="1">
      <c r="A1075" s="20"/>
      <c r="C1075" s="2"/>
      <c r="D1075" s="2"/>
      <c r="E1075" s="24"/>
      <c r="F1075" s="2"/>
      <c r="G1075" s="2"/>
      <c r="H1075" s="24"/>
      <c r="I1075" s="2"/>
      <c r="J1075" s="2"/>
      <c r="K1075" s="24"/>
      <c r="L1075" s="2"/>
      <c r="M1075" s="2"/>
      <c r="N1075" s="24"/>
      <c r="O1075" s="2"/>
      <c r="P1075" s="2"/>
      <c r="Q1075" s="24"/>
      <c r="R1075" s="2"/>
      <c r="S1075" s="2"/>
      <c r="T1075" s="24"/>
      <c r="U1075" s="2"/>
      <c r="V1075" s="2"/>
      <c r="W1075" s="24"/>
      <c r="Y1075" s="2"/>
      <c r="Z1075" s="2"/>
      <c r="AA1075" s="2"/>
      <c r="AB1075" s="2"/>
      <c r="AC1075" s="24"/>
      <c r="AD1075" s="2"/>
      <c r="AE1075" s="2"/>
      <c r="AF1075" s="24"/>
      <c r="AG1075" s="24"/>
      <c r="AH1075" s="24"/>
      <c r="AI1075" s="24"/>
      <c r="AJ1075" s="24"/>
      <c r="AK1075" s="24"/>
      <c r="AL1075" s="2"/>
      <c r="AM1075" s="467"/>
      <c r="AN1075" s="2"/>
      <c r="BA1075" s="2"/>
      <c r="BB1075" s="2"/>
      <c r="BC1075" s="618"/>
      <c r="BD1075" s="2"/>
      <c r="BE1075" s="2"/>
      <c r="BF1075" s="24"/>
      <c r="BG1075" s="2"/>
      <c r="BH1075" s="2"/>
      <c r="BI1075" s="24"/>
      <c r="BJ1075" s="2"/>
      <c r="BK1075" s="721"/>
      <c r="BL1075" s="721"/>
      <c r="BM1075" s="24"/>
      <c r="BN1075" s="24"/>
    </row>
    <row r="1076" spans="1:66">
      <c r="A1076" s="87"/>
      <c r="B1076" s="84" t="s">
        <v>19</v>
      </c>
      <c r="C1076" s="254"/>
      <c r="D1076" s="255"/>
      <c r="E1076" s="24"/>
      <c r="F1076" s="254"/>
      <c r="G1076" s="256"/>
      <c r="H1076" s="24"/>
      <c r="I1076" s="254"/>
      <c r="J1076" s="256"/>
      <c r="K1076" s="24"/>
      <c r="L1076" s="254"/>
      <c r="M1076" s="256"/>
      <c r="N1076" s="24"/>
      <c r="O1076" s="254"/>
      <c r="P1076" s="256"/>
      <c r="Q1076" s="24"/>
      <c r="R1076" s="254"/>
      <c r="S1076" s="256"/>
      <c r="T1076" s="24"/>
      <c r="U1076" s="254"/>
      <c r="V1076" s="256"/>
      <c r="W1076" s="24"/>
      <c r="X1076" s="254"/>
      <c r="Y1076" s="256"/>
      <c r="Z1076" s="133"/>
      <c r="AA1076" s="254"/>
      <c r="AB1076" s="256"/>
      <c r="AC1076" s="24"/>
      <c r="AD1076" s="254"/>
      <c r="AE1076" s="256"/>
      <c r="AF1076" s="24"/>
      <c r="AG1076" s="24"/>
      <c r="AH1076" s="24"/>
      <c r="AI1076" s="24"/>
      <c r="AJ1076" s="24"/>
      <c r="AK1076" s="24"/>
      <c r="AL1076" s="254">
        <f t="shared" ref="AL1076:AL1078" si="672">C1076+F1076+I1076</f>
        <v>0</v>
      </c>
      <c r="AM1076" s="255">
        <f t="shared" ref="AM1076:AM1078" si="673">SUM(D1076,G1076,J1076,M1076,P1076,S1076,V1076,Y1076,AB1076,AE1076)</f>
        <v>0</v>
      </c>
      <c r="AN1076" s="256">
        <f t="shared" ref="AN1076:AN1078" si="674">SUM(AL1076:AM1076)</f>
        <v>0</v>
      </c>
      <c r="BA1076" s="254"/>
      <c r="BB1076" s="256"/>
      <c r="BC1076" s="618"/>
      <c r="BD1076" s="254"/>
      <c r="BE1076" s="256"/>
      <c r="BF1076" s="24"/>
      <c r="BG1076" s="254"/>
      <c r="BH1076" s="256"/>
      <c r="BI1076" s="24"/>
      <c r="BJ1076" s="254">
        <f>AF1076+AI1076+AL1076</f>
        <v>0</v>
      </c>
      <c r="BK1076" s="255">
        <f>SUM(AG1076,AJ1076,AM1076,AP1076,AS1076,AV1076,AY1076,BB1076,BE1076,BH1076)</f>
        <v>0</v>
      </c>
      <c r="BL1076" s="256">
        <f t="shared" ref="BL1076:BL1078" si="675">SUM(BJ1076:BK1076)</f>
        <v>0</v>
      </c>
      <c r="BM1076" s="24"/>
      <c r="BN1076" s="24"/>
    </row>
    <row r="1077" spans="1:66">
      <c r="A1077" s="82"/>
      <c r="B1077" s="85" t="s">
        <v>21</v>
      </c>
      <c r="C1077" s="257"/>
      <c r="D1077" s="15"/>
      <c r="E1077" s="24"/>
      <c r="F1077" s="257"/>
      <c r="G1077" s="258"/>
      <c r="H1077" s="24"/>
      <c r="I1077" s="257"/>
      <c r="J1077" s="258"/>
      <c r="K1077" s="24"/>
      <c r="L1077" s="257"/>
      <c r="M1077" s="258"/>
      <c r="N1077" s="24"/>
      <c r="O1077" s="257"/>
      <c r="P1077" s="258"/>
      <c r="Q1077" s="24"/>
      <c r="R1077" s="257"/>
      <c r="S1077" s="258"/>
      <c r="T1077" s="24"/>
      <c r="U1077" s="257"/>
      <c r="V1077" s="258"/>
      <c r="W1077" s="24"/>
      <c r="X1077" s="257"/>
      <c r="Y1077" s="258"/>
      <c r="Z1077" s="395"/>
      <c r="AA1077" s="257"/>
      <c r="AB1077" s="258"/>
      <c r="AC1077" s="24"/>
      <c r="AD1077" s="257"/>
      <c r="AE1077" s="258"/>
      <c r="AF1077" s="24"/>
      <c r="AG1077" s="24"/>
      <c r="AH1077" s="24"/>
      <c r="AI1077" s="24"/>
      <c r="AJ1077" s="24"/>
      <c r="AK1077" s="24"/>
      <c r="AL1077" s="257">
        <f t="shared" si="672"/>
        <v>0</v>
      </c>
      <c r="AM1077" s="15">
        <f t="shared" si="673"/>
        <v>0</v>
      </c>
      <c r="AN1077" s="258">
        <f t="shared" si="674"/>
        <v>0</v>
      </c>
      <c r="BA1077" s="257"/>
      <c r="BB1077" s="258"/>
      <c r="BC1077" s="618"/>
      <c r="BD1077" s="257"/>
      <c r="BE1077" s="258"/>
      <c r="BF1077" s="24"/>
      <c r="BG1077" s="257"/>
      <c r="BH1077" s="258"/>
      <c r="BI1077" s="24"/>
      <c r="BJ1077" s="257">
        <f>AF1077+AI1077+AL1077</f>
        <v>0</v>
      </c>
      <c r="BK1077" s="15">
        <f>SUM(AG1077,AJ1077,AM1077,AP1077,AS1077,AV1077,AY1077,BB1077,BE1077,BH1077)</f>
        <v>0</v>
      </c>
      <c r="BL1077" s="258">
        <f t="shared" si="675"/>
        <v>0</v>
      </c>
      <c r="BM1077" s="24"/>
      <c r="BN1077" s="24"/>
    </row>
    <row r="1078" spans="1:66" ht="16.5" thickBot="1">
      <c r="A1078" s="83"/>
      <c r="B1078" s="86" t="s">
        <v>22</v>
      </c>
      <c r="C1078" s="259"/>
      <c r="D1078" s="260"/>
      <c r="E1078" s="24"/>
      <c r="F1078" s="259"/>
      <c r="G1078" s="261"/>
      <c r="H1078" s="24"/>
      <c r="I1078" s="259"/>
      <c r="J1078" s="261"/>
      <c r="K1078" s="24"/>
      <c r="L1078" s="259"/>
      <c r="M1078" s="261"/>
      <c r="N1078" s="24"/>
      <c r="O1078" s="259"/>
      <c r="P1078" s="261"/>
      <c r="Q1078" s="24"/>
      <c r="R1078" s="259"/>
      <c r="S1078" s="261"/>
      <c r="T1078" s="24"/>
      <c r="U1078" s="259"/>
      <c r="V1078" s="261"/>
      <c r="W1078" s="24"/>
      <c r="X1078" s="259"/>
      <c r="Y1078" s="261"/>
      <c r="Z1078" s="396"/>
      <c r="AA1078" s="259"/>
      <c r="AB1078" s="261"/>
      <c r="AC1078" s="24"/>
      <c r="AD1078" s="259"/>
      <c r="AE1078" s="261"/>
      <c r="AF1078" s="24"/>
      <c r="AG1078" s="24"/>
      <c r="AH1078" s="24"/>
      <c r="AI1078" s="24"/>
      <c r="AJ1078" s="24"/>
      <c r="AK1078" s="24"/>
      <c r="AL1078" s="259">
        <f t="shared" si="672"/>
        <v>0</v>
      </c>
      <c r="AM1078" s="260">
        <f t="shared" si="673"/>
        <v>0</v>
      </c>
      <c r="AN1078" s="261">
        <f t="shared" si="674"/>
        <v>0</v>
      </c>
      <c r="BA1078" s="259"/>
      <c r="BB1078" s="261"/>
      <c r="BC1078" s="618"/>
      <c r="BD1078" s="259"/>
      <c r="BE1078" s="261"/>
      <c r="BF1078" s="24"/>
      <c r="BG1078" s="259"/>
      <c r="BH1078" s="261"/>
      <c r="BI1078" s="24"/>
      <c r="BJ1078" s="259">
        <f>AF1078+AI1078+AL1078</f>
        <v>0</v>
      </c>
      <c r="BK1078" s="260">
        <f>SUM(AG1078,AJ1078,AM1078,AP1078,AS1078,AV1078,AY1078,BB1078,BE1078,BH1078)</f>
        <v>0</v>
      </c>
      <c r="BL1078" s="261">
        <f t="shared" si="675"/>
        <v>0</v>
      </c>
      <c r="BM1078" s="24"/>
      <c r="BN1078" s="24"/>
    </row>
    <row r="1079" spans="1:66" ht="16.5" thickBot="1">
      <c r="A1079" s="20"/>
      <c r="C1079" s="2"/>
      <c r="D1079" s="2"/>
      <c r="E1079" s="24"/>
      <c r="F1079" s="2"/>
      <c r="G1079" s="2"/>
      <c r="H1079" s="24"/>
      <c r="I1079" s="2"/>
      <c r="J1079" s="2"/>
      <c r="K1079" s="24"/>
      <c r="L1079" s="2"/>
      <c r="M1079" s="2"/>
      <c r="N1079" s="24"/>
      <c r="O1079" s="2"/>
      <c r="P1079" s="2"/>
      <c r="Q1079" s="24"/>
      <c r="R1079" s="2"/>
      <c r="S1079" s="2"/>
      <c r="T1079" s="24"/>
      <c r="U1079" s="2"/>
      <c r="V1079" s="2"/>
      <c r="W1079" s="24"/>
      <c r="Y1079" s="2"/>
      <c r="Z1079" s="2"/>
      <c r="AA1079" s="2"/>
      <c r="AB1079" s="2"/>
      <c r="AC1079" s="24"/>
      <c r="AD1079" s="2"/>
      <c r="AE1079" s="2"/>
      <c r="AF1079" s="24"/>
      <c r="AG1079" s="24"/>
      <c r="AH1079" s="24"/>
      <c r="AI1079" s="24"/>
      <c r="AJ1079" s="24"/>
      <c r="AK1079" s="24"/>
      <c r="AL1079" s="2"/>
      <c r="AM1079" s="467"/>
      <c r="AN1079" s="2"/>
      <c r="BA1079" s="2"/>
      <c r="BB1079" s="2"/>
      <c r="BC1079" s="618"/>
      <c r="BD1079" s="2"/>
      <c r="BE1079" s="2"/>
      <c r="BF1079" s="24"/>
      <c r="BG1079" s="2"/>
      <c r="BH1079" s="2"/>
      <c r="BI1079" s="24"/>
      <c r="BJ1079" s="2"/>
      <c r="BK1079" s="721"/>
      <c r="BL1079" s="721"/>
      <c r="BM1079" s="24"/>
      <c r="BN1079" s="24"/>
    </row>
    <row r="1080" spans="1:66">
      <c r="A1080" s="81"/>
      <c r="B1080" s="84" t="s">
        <v>19</v>
      </c>
      <c r="C1080" s="254"/>
      <c r="D1080" s="255"/>
      <c r="E1080" s="24"/>
      <c r="F1080" s="254"/>
      <c r="G1080" s="256"/>
      <c r="H1080" s="24"/>
      <c r="I1080" s="254"/>
      <c r="J1080" s="256"/>
      <c r="K1080" s="24"/>
      <c r="L1080" s="254"/>
      <c r="M1080" s="256"/>
      <c r="N1080" s="24"/>
      <c r="O1080" s="254"/>
      <c r="P1080" s="256"/>
      <c r="Q1080" s="24"/>
      <c r="R1080" s="254"/>
      <c r="S1080" s="256"/>
      <c r="T1080" s="24"/>
      <c r="U1080" s="254"/>
      <c r="V1080" s="256"/>
      <c r="W1080" s="24"/>
      <c r="X1080" s="254"/>
      <c r="Y1080" s="256"/>
      <c r="Z1080" s="133"/>
      <c r="AA1080" s="254"/>
      <c r="AB1080" s="256"/>
      <c r="AC1080" s="24"/>
      <c r="AD1080" s="254"/>
      <c r="AE1080" s="256"/>
      <c r="AF1080" s="24"/>
      <c r="AG1080" s="24"/>
      <c r="AH1080" s="24"/>
      <c r="AI1080" s="24"/>
      <c r="AJ1080" s="24"/>
      <c r="AK1080" s="24"/>
      <c r="AL1080" s="254">
        <f t="shared" ref="AL1080:AL1082" si="676">C1080+F1080+I1080</f>
        <v>0</v>
      </c>
      <c r="AM1080" s="255">
        <f t="shared" ref="AM1080:AM1082" si="677">SUM(D1080,G1080,J1080,M1080,P1080,S1080,V1080,Y1080,AB1080,AE1080)</f>
        <v>0</v>
      </c>
      <c r="AN1080" s="256">
        <f t="shared" ref="AN1080:AN1082" si="678">SUM(AL1080:AM1080)</f>
        <v>0</v>
      </c>
      <c r="BA1080" s="254"/>
      <c r="BB1080" s="256"/>
      <c r="BC1080" s="618"/>
      <c r="BD1080" s="254"/>
      <c r="BE1080" s="256"/>
      <c r="BF1080" s="24"/>
      <c r="BG1080" s="254"/>
      <c r="BH1080" s="256"/>
      <c r="BI1080" s="24"/>
      <c r="BJ1080" s="254">
        <f>AF1080+AI1080+AL1080</f>
        <v>0</v>
      </c>
      <c r="BK1080" s="255">
        <f>SUM(AG1080,AJ1080,AM1080,AP1080,AS1080,AV1080,AY1080,BB1080,BE1080,BH1080)</f>
        <v>0</v>
      </c>
      <c r="BL1080" s="256">
        <f t="shared" ref="BL1080:BL1082" si="679">SUM(BJ1080:BK1080)</f>
        <v>0</v>
      </c>
      <c r="BM1080" s="24"/>
      <c r="BN1080" s="24"/>
    </row>
    <row r="1081" spans="1:66">
      <c r="A1081" s="82"/>
      <c r="B1081" s="85" t="s">
        <v>21</v>
      </c>
      <c r="C1081" s="257"/>
      <c r="D1081" s="15"/>
      <c r="E1081" s="24"/>
      <c r="F1081" s="257"/>
      <c r="G1081" s="258"/>
      <c r="H1081" s="24"/>
      <c r="I1081" s="257"/>
      <c r="J1081" s="258"/>
      <c r="K1081" s="24"/>
      <c r="L1081" s="257"/>
      <c r="M1081" s="258"/>
      <c r="N1081" s="24"/>
      <c r="O1081" s="257"/>
      <c r="P1081" s="258"/>
      <c r="Q1081" s="24"/>
      <c r="R1081" s="257"/>
      <c r="S1081" s="258"/>
      <c r="T1081" s="24"/>
      <c r="U1081" s="257"/>
      <c r="V1081" s="258"/>
      <c r="W1081" s="24"/>
      <c r="X1081" s="257"/>
      <c r="Y1081" s="258"/>
      <c r="Z1081" s="395"/>
      <c r="AA1081" s="257"/>
      <c r="AB1081" s="258"/>
      <c r="AC1081" s="24"/>
      <c r="AD1081" s="257"/>
      <c r="AE1081" s="258"/>
      <c r="AF1081" s="24"/>
      <c r="AG1081" s="24"/>
      <c r="AH1081" s="24"/>
      <c r="AI1081" s="24"/>
      <c r="AJ1081" s="24"/>
      <c r="AK1081" s="24"/>
      <c r="AL1081" s="257">
        <f t="shared" si="676"/>
        <v>0</v>
      </c>
      <c r="AM1081" s="15">
        <f t="shared" si="677"/>
        <v>0</v>
      </c>
      <c r="AN1081" s="258">
        <f t="shared" si="678"/>
        <v>0</v>
      </c>
      <c r="BA1081" s="257"/>
      <c r="BB1081" s="258"/>
      <c r="BC1081" s="618"/>
      <c r="BD1081" s="257"/>
      <c r="BE1081" s="258"/>
      <c r="BF1081" s="24"/>
      <c r="BG1081" s="257"/>
      <c r="BH1081" s="258"/>
      <c r="BI1081" s="24"/>
      <c r="BJ1081" s="257">
        <f>AF1081+AI1081+AL1081</f>
        <v>0</v>
      </c>
      <c r="BK1081" s="15">
        <f>SUM(AG1081,AJ1081,AM1081,AP1081,AS1081,AV1081,AY1081,BB1081,BE1081,BH1081)</f>
        <v>0</v>
      </c>
      <c r="BL1081" s="258">
        <f t="shared" si="679"/>
        <v>0</v>
      </c>
      <c r="BM1081" s="24"/>
      <c r="BN1081" s="24"/>
    </row>
    <row r="1082" spans="1:66" ht="16.5" thickBot="1">
      <c r="A1082" s="83"/>
      <c r="B1082" s="86" t="s">
        <v>22</v>
      </c>
      <c r="C1082" s="259"/>
      <c r="D1082" s="260"/>
      <c r="E1082" s="24"/>
      <c r="F1082" s="259"/>
      <c r="G1082" s="261"/>
      <c r="H1082" s="24"/>
      <c r="I1082" s="259"/>
      <c r="J1082" s="261"/>
      <c r="K1082" s="24"/>
      <c r="L1082" s="259"/>
      <c r="M1082" s="261"/>
      <c r="N1082" s="24"/>
      <c r="O1082" s="259"/>
      <c r="P1082" s="261"/>
      <c r="Q1082" s="24"/>
      <c r="R1082" s="259"/>
      <c r="S1082" s="261"/>
      <c r="T1082" s="24"/>
      <c r="U1082" s="259"/>
      <c r="V1082" s="261"/>
      <c r="W1082" s="24"/>
      <c r="X1082" s="259"/>
      <c r="Y1082" s="261"/>
      <c r="Z1082" s="396"/>
      <c r="AA1082" s="259"/>
      <c r="AB1082" s="261"/>
      <c r="AC1082" s="24"/>
      <c r="AD1082" s="259"/>
      <c r="AE1082" s="261"/>
      <c r="AF1082" s="24"/>
      <c r="AG1082" s="24"/>
      <c r="AH1082" s="24"/>
      <c r="AI1082" s="24"/>
      <c r="AJ1082" s="24"/>
      <c r="AK1082" s="24"/>
      <c r="AL1082" s="259">
        <f t="shared" si="676"/>
        <v>0</v>
      </c>
      <c r="AM1082" s="260">
        <f t="shared" si="677"/>
        <v>0</v>
      </c>
      <c r="AN1082" s="261">
        <f t="shared" si="678"/>
        <v>0</v>
      </c>
      <c r="BA1082" s="259"/>
      <c r="BB1082" s="261"/>
      <c r="BC1082" s="618"/>
      <c r="BD1082" s="259"/>
      <c r="BE1082" s="261"/>
      <c r="BF1082" s="24"/>
      <c r="BG1082" s="259"/>
      <c r="BH1082" s="261"/>
      <c r="BI1082" s="24"/>
      <c r="BJ1082" s="259">
        <f>AF1082+AI1082+AL1082</f>
        <v>0</v>
      </c>
      <c r="BK1082" s="260">
        <f>SUM(AG1082,AJ1082,AM1082,AP1082,AS1082,AV1082,AY1082,BB1082,BE1082,BH1082)</f>
        <v>0</v>
      </c>
      <c r="BL1082" s="261">
        <f t="shared" si="679"/>
        <v>0</v>
      </c>
      <c r="BM1082" s="24"/>
      <c r="BN1082" s="24"/>
    </row>
    <row r="1083" spans="1:66" ht="16.5" thickBot="1">
      <c r="A1083" s="20"/>
      <c r="C1083" s="2"/>
      <c r="D1083" s="2"/>
      <c r="E1083" s="24"/>
      <c r="F1083" s="2"/>
      <c r="G1083" s="2"/>
      <c r="H1083" s="24"/>
      <c r="I1083" s="2"/>
      <c r="J1083" s="2"/>
      <c r="K1083" s="24"/>
      <c r="L1083" s="2"/>
      <c r="M1083" s="2"/>
      <c r="N1083" s="24"/>
      <c r="O1083" s="2"/>
      <c r="P1083" s="2"/>
      <c r="Q1083" s="24"/>
      <c r="R1083" s="2"/>
      <c r="S1083" s="2"/>
      <c r="T1083" s="24"/>
      <c r="U1083" s="2"/>
      <c r="V1083" s="2"/>
      <c r="W1083" s="24"/>
      <c r="Y1083" s="2"/>
      <c r="Z1083" s="2"/>
      <c r="AA1083" s="2"/>
      <c r="AB1083" s="2"/>
      <c r="AC1083" s="24"/>
      <c r="AD1083" s="2"/>
      <c r="AE1083" s="2"/>
      <c r="AF1083" s="24"/>
      <c r="AG1083" s="24"/>
      <c r="AH1083" s="24"/>
      <c r="AI1083" s="24"/>
      <c r="AJ1083" s="24"/>
      <c r="AK1083" s="24"/>
      <c r="AL1083" s="2"/>
      <c r="AM1083" s="467"/>
      <c r="AN1083" s="2"/>
      <c r="BA1083" s="2"/>
      <c r="BB1083" s="2"/>
      <c r="BC1083" s="618"/>
      <c r="BD1083" s="2"/>
      <c r="BE1083" s="2"/>
      <c r="BF1083" s="24"/>
      <c r="BG1083" s="2"/>
      <c r="BH1083" s="2"/>
      <c r="BI1083" s="24"/>
      <c r="BJ1083" s="2"/>
      <c r="BK1083" s="721"/>
      <c r="BL1083" s="721"/>
      <c r="BM1083" s="24"/>
      <c r="BN1083" s="24"/>
    </row>
    <row r="1084" spans="1:66">
      <c r="A1084" s="87"/>
      <c r="B1084" s="84" t="s">
        <v>19</v>
      </c>
      <c r="C1084" s="254">
        <f t="shared" ref="C1084:AE1086" si="680">SUM(C1048,C1052,C1056,C1060,C1064,C1068,C1072)</f>
        <v>6</v>
      </c>
      <c r="D1084" s="256">
        <f t="shared" si="680"/>
        <v>0</v>
      </c>
      <c r="E1084" s="618">
        <f t="shared" si="680"/>
        <v>0</v>
      </c>
      <c r="F1084" s="254">
        <f t="shared" si="680"/>
        <v>0</v>
      </c>
      <c r="G1084" s="256">
        <f t="shared" si="680"/>
        <v>0</v>
      </c>
      <c r="H1084" s="618">
        <f t="shared" si="680"/>
        <v>0</v>
      </c>
      <c r="I1084" s="254">
        <f t="shared" si="680"/>
        <v>6</v>
      </c>
      <c r="J1084" s="256">
        <f t="shared" si="680"/>
        <v>0</v>
      </c>
      <c r="K1084" s="618">
        <f t="shared" si="680"/>
        <v>0</v>
      </c>
      <c r="L1084" s="254">
        <f t="shared" si="680"/>
        <v>4</v>
      </c>
      <c r="M1084" s="256">
        <f t="shared" si="680"/>
        <v>0</v>
      </c>
      <c r="N1084" s="618">
        <f t="shared" si="680"/>
        <v>0</v>
      </c>
      <c r="O1084" s="254">
        <f t="shared" si="680"/>
        <v>4</v>
      </c>
      <c r="P1084" s="256">
        <f t="shared" si="680"/>
        <v>0</v>
      </c>
      <c r="Q1084" s="618">
        <f t="shared" si="680"/>
        <v>0</v>
      </c>
      <c r="R1084" s="254">
        <f t="shared" si="680"/>
        <v>3</v>
      </c>
      <c r="S1084" s="256">
        <f t="shared" si="680"/>
        <v>0</v>
      </c>
      <c r="T1084" s="618">
        <f t="shared" si="680"/>
        <v>0</v>
      </c>
      <c r="U1084" s="254">
        <f t="shared" si="680"/>
        <v>2</v>
      </c>
      <c r="V1084" s="256">
        <f t="shared" si="680"/>
        <v>0</v>
      </c>
      <c r="W1084" s="133">
        <f t="shared" si="680"/>
        <v>0</v>
      </c>
      <c r="X1084" s="254">
        <f t="shared" si="680"/>
        <v>0</v>
      </c>
      <c r="Y1084" s="256">
        <f t="shared" si="680"/>
        <v>0</v>
      </c>
      <c r="Z1084" s="133">
        <f t="shared" si="680"/>
        <v>0</v>
      </c>
      <c r="AA1084" s="254">
        <f t="shared" si="680"/>
        <v>0</v>
      </c>
      <c r="AB1084" s="256">
        <f t="shared" si="680"/>
        <v>0</v>
      </c>
      <c r="AC1084" s="133">
        <f t="shared" si="680"/>
        <v>0</v>
      </c>
      <c r="AD1084" s="254">
        <f t="shared" si="680"/>
        <v>0</v>
      </c>
      <c r="AE1084" s="256">
        <f t="shared" si="680"/>
        <v>0</v>
      </c>
      <c r="AF1084" s="24"/>
      <c r="AG1084" s="24"/>
      <c r="AH1084" s="24"/>
      <c r="AI1084" s="24"/>
      <c r="AJ1084" s="24"/>
      <c r="AK1084" s="24"/>
      <c r="AL1084" s="254">
        <f t="shared" ref="AL1084:AM1086" si="681">SUM(C1084,F1084,I1084,L1084,O1084,R1084,U1084,X1084,AA1084,AD1084)</f>
        <v>25</v>
      </c>
      <c r="AM1084" s="255">
        <f t="shared" si="681"/>
        <v>0</v>
      </c>
      <c r="AN1084" s="256">
        <f t="shared" ref="AN1084:AN1086" si="682">SUM(AL1084:AM1084)</f>
        <v>25</v>
      </c>
      <c r="BA1084" s="254">
        <f t="shared" ref="BA1084:BH1086" si="683">SUM(BA1048,BA1052,BA1056,BA1060,BA1064,BA1068,BA1072)</f>
        <v>0</v>
      </c>
      <c r="BB1084" s="256">
        <f t="shared" si="683"/>
        <v>0</v>
      </c>
      <c r="BC1084" s="618"/>
      <c r="BD1084" s="254">
        <f t="shared" si="683"/>
        <v>0</v>
      </c>
      <c r="BE1084" s="256">
        <f t="shared" si="683"/>
        <v>0</v>
      </c>
      <c r="BF1084" s="618">
        <f t="shared" si="683"/>
        <v>0</v>
      </c>
      <c r="BG1084" s="254">
        <f t="shared" si="683"/>
        <v>0</v>
      </c>
      <c r="BH1084" s="256">
        <f t="shared" si="683"/>
        <v>0</v>
      </c>
      <c r="BI1084" s="24"/>
      <c r="BJ1084" s="254">
        <f t="shared" ref="BJ1084:BK1086" si="684">SUM(AF1084,AI1084,AL1084,AO1084,AR1084,AU1084,AX1084,BA1084,BD1084,BG1084)</f>
        <v>25</v>
      </c>
      <c r="BK1084" s="255">
        <f t="shared" si="684"/>
        <v>0</v>
      </c>
      <c r="BL1084" s="256">
        <f t="shared" ref="BL1084:BL1086" si="685">SUM(BJ1084:BK1084)</f>
        <v>25</v>
      </c>
      <c r="BM1084" s="24"/>
      <c r="BN1084" s="24"/>
    </row>
    <row r="1085" spans="1:66">
      <c r="A1085" s="88" t="s">
        <v>9</v>
      </c>
      <c r="B1085" s="85" t="s">
        <v>21</v>
      </c>
      <c r="C1085" s="257">
        <f t="shared" si="680"/>
        <v>1</v>
      </c>
      <c r="D1085" s="258">
        <f t="shared" si="680"/>
        <v>0</v>
      </c>
      <c r="E1085" s="618">
        <f t="shared" si="680"/>
        <v>0</v>
      </c>
      <c r="F1085" s="257">
        <f t="shared" si="680"/>
        <v>0</v>
      </c>
      <c r="G1085" s="258">
        <f t="shared" si="680"/>
        <v>0</v>
      </c>
      <c r="H1085" s="618">
        <f t="shared" si="680"/>
        <v>0</v>
      </c>
      <c r="I1085" s="257">
        <f t="shared" si="680"/>
        <v>4</v>
      </c>
      <c r="J1085" s="258">
        <f t="shared" si="680"/>
        <v>0</v>
      </c>
      <c r="K1085" s="618">
        <f t="shared" si="680"/>
        <v>0</v>
      </c>
      <c r="L1085" s="257">
        <f t="shared" si="680"/>
        <v>3</v>
      </c>
      <c r="M1085" s="258">
        <f t="shared" si="680"/>
        <v>0</v>
      </c>
      <c r="N1085" s="618">
        <f t="shared" si="680"/>
        <v>0</v>
      </c>
      <c r="O1085" s="257">
        <f t="shared" si="680"/>
        <v>3</v>
      </c>
      <c r="P1085" s="258">
        <f t="shared" si="680"/>
        <v>0</v>
      </c>
      <c r="Q1085" s="618">
        <f t="shared" si="680"/>
        <v>0</v>
      </c>
      <c r="R1085" s="257">
        <f t="shared" si="680"/>
        <v>3</v>
      </c>
      <c r="S1085" s="258">
        <f t="shared" si="680"/>
        <v>0</v>
      </c>
      <c r="T1085" s="618">
        <f t="shared" si="680"/>
        <v>0</v>
      </c>
      <c r="U1085" s="257">
        <f t="shared" si="680"/>
        <v>2</v>
      </c>
      <c r="V1085" s="258">
        <f t="shared" si="680"/>
        <v>0</v>
      </c>
      <c r="W1085" s="395">
        <f t="shared" si="680"/>
        <v>0</v>
      </c>
      <c r="X1085" s="257">
        <f t="shared" si="680"/>
        <v>0</v>
      </c>
      <c r="Y1085" s="258">
        <f t="shared" si="680"/>
        <v>0</v>
      </c>
      <c r="Z1085" s="395">
        <f t="shared" si="680"/>
        <v>0</v>
      </c>
      <c r="AA1085" s="257">
        <f t="shared" si="680"/>
        <v>0</v>
      </c>
      <c r="AB1085" s="258">
        <f t="shared" si="680"/>
        <v>0</v>
      </c>
      <c r="AC1085" s="395">
        <f t="shared" si="680"/>
        <v>0</v>
      </c>
      <c r="AD1085" s="257">
        <f t="shared" si="680"/>
        <v>0</v>
      </c>
      <c r="AE1085" s="258">
        <f t="shared" si="680"/>
        <v>0</v>
      </c>
      <c r="AF1085" s="24"/>
      <c r="AG1085" s="24"/>
      <c r="AH1085" s="24"/>
      <c r="AI1085" s="24"/>
      <c r="AJ1085" s="24"/>
      <c r="AK1085" s="24"/>
      <c r="AL1085" s="257">
        <f t="shared" si="681"/>
        <v>16</v>
      </c>
      <c r="AM1085" s="15">
        <f t="shared" si="681"/>
        <v>0</v>
      </c>
      <c r="AN1085" s="258">
        <f t="shared" si="682"/>
        <v>16</v>
      </c>
      <c r="BA1085" s="257">
        <f t="shared" si="683"/>
        <v>0</v>
      </c>
      <c r="BB1085" s="258">
        <f t="shared" si="683"/>
        <v>0</v>
      </c>
      <c r="BC1085" s="618"/>
      <c r="BD1085" s="257">
        <f t="shared" si="683"/>
        <v>0</v>
      </c>
      <c r="BE1085" s="258">
        <f t="shared" si="683"/>
        <v>0</v>
      </c>
      <c r="BF1085" s="618">
        <f t="shared" si="683"/>
        <v>0</v>
      </c>
      <c r="BG1085" s="257">
        <f t="shared" si="683"/>
        <v>0</v>
      </c>
      <c r="BH1085" s="258">
        <f t="shared" si="683"/>
        <v>0</v>
      </c>
      <c r="BI1085" s="24"/>
      <c r="BJ1085" s="257">
        <f t="shared" si="684"/>
        <v>16</v>
      </c>
      <c r="BK1085" s="15">
        <f t="shared" si="684"/>
        <v>0</v>
      </c>
      <c r="BL1085" s="258">
        <f t="shared" si="685"/>
        <v>16</v>
      </c>
      <c r="BM1085" s="24"/>
      <c r="BN1085" s="24"/>
    </row>
    <row r="1086" spans="1:66" ht="16.5" thickBot="1">
      <c r="A1086" s="83"/>
      <c r="B1086" s="86" t="s">
        <v>22</v>
      </c>
      <c r="C1086" s="259">
        <f t="shared" si="680"/>
        <v>0</v>
      </c>
      <c r="D1086" s="261">
        <f t="shared" si="680"/>
        <v>0</v>
      </c>
      <c r="E1086" s="618">
        <f t="shared" si="680"/>
        <v>0</v>
      </c>
      <c r="F1086" s="259">
        <f t="shared" si="680"/>
        <v>0</v>
      </c>
      <c r="G1086" s="261">
        <f t="shared" si="680"/>
        <v>0</v>
      </c>
      <c r="H1086" s="618">
        <f t="shared" si="680"/>
        <v>0</v>
      </c>
      <c r="I1086" s="259">
        <f t="shared" si="680"/>
        <v>0</v>
      </c>
      <c r="J1086" s="261">
        <f t="shared" si="680"/>
        <v>0</v>
      </c>
      <c r="K1086" s="618"/>
      <c r="L1086" s="259">
        <f t="shared" si="680"/>
        <v>0</v>
      </c>
      <c r="M1086" s="261">
        <f t="shared" si="680"/>
        <v>0</v>
      </c>
      <c r="N1086" s="618">
        <f t="shared" si="680"/>
        <v>0</v>
      </c>
      <c r="O1086" s="259">
        <f t="shared" si="680"/>
        <v>0</v>
      </c>
      <c r="P1086" s="261">
        <f t="shared" si="680"/>
        <v>0</v>
      </c>
      <c r="Q1086" s="618">
        <f t="shared" si="680"/>
        <v>0</v>
      </c>
      <c r="R1086" s="259">
        <f t="shared" si="680"/>
        <v>0</v>
      </c>
      <c r="S1086" s="261">
        <f t="shared" si="680"/>
        <v>0</v>
      </c>
      <c r="T1086" s="618"/>
      <c r="U1086" s="259">
        <f t="shared" si="680"/>
        <v>0</v>
      </c>
      <c r="V1086" s="261">
        <f t="shared" si="680"/>
        <v>0</v>
      </c>
      <c r="W1086" s="395">
        <f t="shared" si="680"/>
        <v>0</v>
      </c>
      <c r="X1086" s="259">
        <f t="shared" si="680"/>
        <v>0</v>
      </c>
      <c r="Y1086" s="261">
        <f t="shared" si="680"/>
        <v>0</v>
      </c>
      <c r="Z1086" s="395">
        <f t="shared" si="680"/>
        <v>0</v>
      </c>
      <c r="AA1086" s="259">
        <f t="shared" si="680"/>
        <v>0</v>
      </c>
      <c r="AB1086" s="261">
        <f t="shared" si="680"/>
        <v>0</v>
      </c>
      <c r="AC1086" s="395">
        <f t="shared" si="680"/>
        <v>0</v>
      </c>
      <c r="AD1086" s="259">
        <f t="shared" si="680"/>
        <v>0</v>
      </c>
      <c r="AE1086" s="261">
        <f t="shared" si="680"/>
        <v>0</v>
      </c>
      <c r="AF1086" s="24"/>
      <c r="AG1086" s="24"/>
      <c r="AH1086" s="24"/>
      <c r="AI1086" s="24"/>
      <c r="AJ1086" s="24"/>
      <c r="AK1086" s="24"/>
      <c r="AL1086" s="259">
        <f t="shared" si="681"/>
        <v>0</v>
      </c>
      <c r="AM1086" s="260">
        <f t="shared" si="681"/>
        <v>0</v>
      </c>
      <c r="AN1086" s="261">
        <f t="shared" si="682"/>
        <v>0</v>
      </c>
      <c r="BA1086" s="259">
        <f t="shared" si="683"/>
        <v>0</v>
      </c>
      <c r="BB1086" s="261">
        <f t="shared" si="683"/>
        <v>0</v>
      </c>
      <c r="BC1086" s="618"/>
      <c r="BD1086" s="259">
        <f t="shared" si="683"/>
        <v>0</v>
      </c>
      <c r="BE1086" s="261">
        <f t="shared" si="683"/>
        <v>0</v>
      </c>
      <c r="BF1086" s="618">
        <f t="shared" si="683"/>
        <v>0</v>
      </c>
      <c r="BG1086" s="259">
        <f t="shared" si="683"/>
        <v>0</v>
      </c>
      <c r="BH1086" s="261">
        <f t="shared" si="683"/>
        <v>0</v>
      </c>
      <c r="BI1086" s="24"/>
      <c r="BJ1086" s="259">
        <f t="shared" si="684"/>
        <v>0</v>
      </c>
      <c r="BK1086" s="260">
        <f t="shared" si="684"/>
        <v>0</v>
      </c>
      <c r="BL1086" s="261">
        <f t="shared" si="685"/>
        <v>0</v>
      </c>
      <c r="BM1086" s="24"/>
      <c r="BN1086" s="24"/>
    </row>
    <row r="1087" spans="1:66">
      <c r="A1087" s="89" t="s">
        <v>40</v>
      </c>
      <c r="B1087" s="24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BC1087" s="611"/>
    </row>
    <row r="1088" spans="1:66">
      <c r="A1088" s="23"/>
      <c r="B1088" s="24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</row>
    <row r="1089" spans="1:66">
      <c r="A1089" s="89" t="s">
        <v>54</v>
      </c>
      <c r="B1089" s="24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</row>
    <row r="1090" spans="1:66">
      <c r="A1090" s="89" t="s">
        <v>363</v>
      </c>
      <c r="B1090" s="24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</row>
    <row r="1091" spans="1:66">
      <c r="A1091" s="23"/>
      <c r="B1091" s="24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</row>
    <row r="1092" spans="1:66" ht="18.75">
      <c r="A1092" s="1130" t="s">
        <v>26</v>
      </c>
      <c r="B1092" s="1130"/>
      <c r="C1092" s="1130"/>
      <c r="D1092" s="1130"/>
      <c r="E1092" s="1130"/>
      <c r="F1092" s="1130"/>
      <c r="G1092" s="1130"/>
      <c r="H1092" s="1130"/>
      <c r="I1092" s="1130"/>
      <c r="J1092" s="1130"/>
      <c r="K1092" s="1130"/>
      <c r="L1092" s="1130"/>
      <c r="M1092" s="1130"/>
      <c r="N1092" s="1130"/>
      <c r="O1092" s="1130"/>
      <c r="P1092" s="1130"/>
      <c r="Q1092" s="1130"/>
      <c r="R1092" s="1130"/>
      <c r="S1092" s="1130"/>
      <c r="T1092" s="1130"/>
      <c r="U1092" s="1130"/>
      <c r="V1092" s="1130"/>
      <c r="W1092" s="1130"/>
      <c r="X1092" s="1130"/>
      <c r="Y1092" s="1130"/>
      <c r="Z1092" s="1130"/>
      <c r="AA1092" s="1130"/>
      <c r="AB1092" s="1130"/>
      <c r="AC1092" s="1130"/>
      <c r="AD1092" s="1130"/>
      <c r="AE1092" s="1130"/>
      <c r="AF1092" s="1130"/>
      <c r="AG1092" s="1130"/>
      <c r="AH1092" s="1130"/>
      <c r="AI1092" s="1130"/>
      <c r="AJ1092" s="1130"/>
      <c r="AK1092" s="1130"/>
      <c r="AL1092" s="1130"/>
      <c r="AM1092" s="1130"/>
      <c r="AN1092" s="1130"/>
    </row>
    <row r="1093" spans="1:66" ht="16.5" thickBot="1">
      <c r="A1093" s="1112" t="s">
        <v>27</v>
      </c>
      <c r="B1093" s="1112"/>
      <c r="C1093" s="1112"/>
      <c r="D1093" s="1112"/>
      <c r="E1093" s="1112"/>
      <c r="F1093" s="1112"/>
      <c r="G1093" s="1112"/>
      <c r="H1093" s="1112"/>
      <c r="I1093" s="1112"/>
      <c r="J1093" s="1112"/>
      <c r="K1093" s="1112"/>
      <c r="L1093" s="1112"/>
      <c r="M1093" s="1112"/>
      <c r="N1093" s="1112"/>
      <c r="O1093" s="1112"/>
      <c r="P1093" s="1112"/>
      <c r="Q1093" s="1112"/>
      <c r="R1093" s="1112"/>
      <c r="S1093" s="1112"/>
      <c r="T1093" s="1112"/>
      <c r="U1093" s="1112"/>
      <c r="V1093" s="1112"/>
      <c r="W1093" s="1112"/>
      <c r="X1093" s="1112"/>
      <c r="Y1093" s="1112"/>
      <c r="Z1093" s="1112"/>
      <c r="AA1093" s="1112"/>
      <c r="AB1093" s="1112"/>
      <c r="AC1093" s="1112"/>
      <c r="AD1093" s="1112"/>
      <c r="AE1093" s="1112"/>
      <c r="AF1093" s="1112"/>
      <c r="AG1093" s="1112"/>
      <c r="AH1093" s="1112"/>
      <c r="AI1093" s="1112"/>
      <c r="AJ1093" s="1112"/>
      <c r="AK1093" s="1112"/>
      <c r="AL1093" s="1112"/>
      <c r="AM1093" s="1112"/>
      <c r="AN1093" s="1112"/>
    </row>
    <row r="1094" spans="1:66" ht="24" thickBot="1">
      <c r="A1094" s="1142" t="s">
        <v>53</v>
      </c>
      <c r="B1094" s="1143"/>
      <c r="C1094" s="1143"/>
      <c r="D1094" s="1143"/>
      <c r="E1094" s="1143"/>
      <c r="F1094" s="1143"/>
      <c r="G1094" s="1143"/>
      <c r="H1094" s="1143"/>
      <c r="I1094" s="1143"/>
      <c r="J1094" s="1143"/>
      <c r="K1094" s="1143"/>
      <c r="L1094" s="1143"/>
      <c r="M1094" s="1143"/>
      <c r="N1094" s="1143"/>
      <c r="O1094" s="1143"/>
      <c r="P1094" s="1143"/>
      <c r="Q1094" s="1143"/>
      <c r="R1094" s="1143"/>
      <c r="S1094" s="1143"/>
      <c r="T1094" s="1143"/>
      <c r="U1094" s="1143"/>
      <c r="V1094" s="1143"/>
      <c r="W1094" s="1143"/>
      <c r="X1094" s="1143"/>
      <c r="Y1094" s="1143"/>
      <c r="Z1094" s="1143"/>
      <c r="AA1094" s="1143"/>
      <c r="AB1094" s="1143"/>
      <c r="AC1094" s="1143"/>
      <c r="AD1094" s="1143"/>
      <c r="AE1094" s="1143"/>
      <c r="AF1094" s="1143"/>
      <c r="AG1094" s="1143"/>
      <c r="AH1094" s="1143"/>
      <c r="AI1094" s="1143"/>
      <c r="AJ1094" s="1143"/>
      <c r="AK1094" s="1143"/>
      <c r="AL1094" s="1143"/>
      <c r="AM1094" s="1143"/>
      <c r="AN1094" s="1144"/>
      <c r="AO1094" s="710"/>
      <c r="AP1094" s="710"/>
      <c r="AQ1094" s="710"/>
      <c r="AR1094" s="710"/>
      <c r="AS1094" s="710"/>
      <c r="AT1094" s="710"/>
      <c r="AU1094" s="710"/>
      <c r="AV1094" s="710"/>
      <c r="AW1094" s="710"/>
      <c r="AX1094" s="710"/>
      <c r="AY1094" s="710"/>
      <c r="AZ1094" s="711"/>
    </row>
    <row r="1095" spans="1:66" ht="16.5" thickBot="1">
      <c r="A1095" s="33"/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</row>
    <row r="1096" spans="1:66" ht="16.5">
      <c r="A1096" s="40" t="s">
        <v>848</v>
      </c>
      <c r="B1096" s="41"/>
      <c r="C1096" s="41" t="s">
        <v>849</v>
      </c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34"/>
      <c r="AM1096" s="34"/>
      <c r="AN1096" s="35"/>
      <c r="AO1096" s="712"/>
      <c r="AP1096" s="712"/>
      <c r="AQ1096" s="712"/>
      <c r="AR1096" s="712"/>
      <c r="AS1096" s="712"/>
      <c r="AT1096" s="712"/>
      <c r="AU1096" s="712"/>
      <c r="AV1096" s="712"/>
      <c r="AW1096" s="712"/>
      <c r="AX1096" s="712"/>
      <c r="AY1096" s="712"/>
      <c r="AZ1096" s="712"/>
      <c r="BA1096" s="712"/>
      <c r="BB1096" s="712"/>
      <c r="BC1096" s="712"/>
      <c r="BD1096" s="712"/>
      <c r="BE1096" s="712"/>
      <c r="BF1096" s="712"/>
      <c r="BG1096" s="712"/>
      <c r="BH1096" s="712"/>
      <c r="BI1096" s="712"/>
      <c r="BJ1096" s="712"/>
      <c r="BK1096" s="712"/>
      <c r="BL1096" s="713"/>
    </row>
    <row r="1097" spans="1:66" ht="16.5">
      <c r="A1097" s="623" t="s">
        <v>850</v>
      </c>
      <c r="B1097" s="624"/>
      <c r="C1097" s="624" t="s">
        <v>74</v>
      </c>
      <c r="D1097" s="624"/>
      <c r="E1097" s="624"/>
      <c r="F1097" s="624"/>
      <c r="G1097" s="624"/>
      <c r="H1097" s="624"/>
      <c r="I1097" s="624"/>
      <c r="J1097" s="624"/>
      <c r="K1097" s="624"/>
      <c r="L1097" s="624"/>
      <c r="M1097" s="624"/>
      <c r="N1097" s="624"/>
      <c r="O1097" s="624"/>
      <c r="P1097" s="624"/>
      <c r="Q1097" s="624"/>
      <c r="R1097" s="624"/>
      <c r="S1097" s="624"/>
      <c r="T1097" s="624"/>
      <c r="U1097" s="624"/>
      <c r="V1097" s="624"/>
      <c r="W1097" s="624"/>
      <c r="X1097" s="624"/>
      <c r="Y1097" s="624"/>
      <c r="Z1097" s="624"/>
      <c r="AA1097" s="624"/>
      <c r="AB1097" s="624"/>
      <c r="AC1097" s="624"/>
      <c r="AD1097" s="624"/>
      <c r="AE1097" s="624"/>
      <c r="AF1097" s="624"/>
      <c r="AG1097" s="624"/>
      <c r="AH1097" s="624"/>
      <c r="AI1097" s="624"/>
      <c r="AJ1097" s="624"/>
      <c r="AK1097" s="624"/>
      <c r="AL1097" s="36"/>
      <c r="AM1097" s="36"/>
      <c r="AN1097" s="240"/>
      <c r="AO1097" s="611"/>
      <c r="AP1097" s="611"/>
      <c r="AQ1097" s="611"/>
      <c r="AR1097" s="611"/>
      <c r="AS1097" s="611"/>
      <c r="AT1097" s="611"/>
      <c r="AU1097" s="611"/>
      <c r="AV1097" s="611"/>
      <c r="AW1097" s="611"/>
      <c r="AX1097" s="611"/>
      <c r="AY1097" s="611"/>
      <c r="AZ1097" s="611"/>
      <c r="BA1097" s="611"/>
      <c r="BB1097" s="611"/>
      <c r="BC1097" s="611"/>
      <c r="BD1097" s="611"/>
      <c r="BE1097" s="611"/>
      <c r="BF1097" s="611"/>
      <c r="BG1097" s="611"/>
      <c r="BH1097" s="611"/>
      <c r="BI1097" s="611"/>
      <c r="BJ1097" s="611"/>
      <c r="BK1097" s="611"/>
      <c r="BL1097" s="714"/>
    </row>
    <row r="1098" spans="1:66" ht="17.25" thickBot="1">
      <c r="A1098" s="43" t="s">
        <v>851</v>
      </c>
      <c r="B1098" s="625"/>
      <c r="C1098" s="625" t="s">
        <v>47</v>
      </c>
      <c r="D1098" s="625"/>
      <c r="E1098" s="625"/>
      <c r="F1098" s="625"/>
      <c r="G1098" s="625"/>
      <c r="H1098" s="625"/>
      <c r="I1098" s="625"/>
      <c r="J1098" s="625"/>
      <c r="K1098" s="625"/>
      <c r="L1098" s="625"/>
      <c r="M1098" s="625"/>
      <c r="N1098" s="625"/>
      <c r="O1098" s="625"/>
      <c r="P1098" s="625"/>
      <c r="Q1098" s="625"/>
      <c r="R1098" s="625"/>
      <c r="S1098" s="625"/>
      <c r="T1098" s="625"/>
      <c r="U1098" s="625"/>
      <c r="V1098" s="625"/>
      <c r="W1098" s="625"/>
      <c r="X1098" s="625"/>
      <c r="Y1098" s="625"/>
      <c r="Z1098" s="625"/>
      <c r="AA1098" s="625"/>
      <c r="AB1098" s="625"/>
      <c r="AC1098" s="625"/>
      <c r="AD1098" s="625"/>
      <c r="AE1098" s="625"/>
      <c r="AF1098" s="625"/>
      <c r="AG1098" s="625"/>
      <c r="AH1098" s="625"/>
      <c r="AI1098" s="625"/>
      <c r="AJ1098" s="625"/>
      <c r="AK1098" s="625"/>
      <c r="AL1098" s="37"/>
      <c r="AM1098" s="37"/>
      <c r="AN1098" s="38"/>
      <c r="AO1098" s="715"/>
      <c r="AP1098" s="715"/>
      <c r="AQ1098" s="715"/>
      <c r="AR1098" s="715"/>
      <c r="AS1098" s="715"/>
      <c r="AT1098" s="715"/>
      <c r="AU1098" s="715"/>
      <c r="AV1098" s="715"/>
      <c r="AW1098" s="715"/>
      <c r="AX1098" s="715"/>
      <c r="AY1098" s="715"/>
      <c r="AZ1098" s="715"/>
      <c r="BA1098" s="715"/>
      <c r="BB1098" s="715"/>
      <c r="BC1098" s="715"/>
      <c r="BD1098" s="715"/>
      <c r="BE1098" s="715"/>
      <c r="BF1098" s="715"/>
      <c r="BG1098" s="715"/>
      <c r="BH1098" s="715"/>
      <c r="BI1098" s="715"/>
      <c r="BJ1098" s="715"/>
      <c r="BK1098" s="715"/>
      <c r="BL1098" s="716"/>
    </row>
    <row r="1099" spans="1:66" ht="16.5" thickBot="1">
      <c r="A1099" s="33"/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</row>
    <row r="1100" spans="1:66" ht="17.25" thickBot="1">
      <c r="A1100" s="32"/>
      <c r="B1100" s="32"/>
      <c r="C1100" s="58" t="s">
        <v>602</v>
      </c>
      <c r="D1100" s="58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100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39"/>
      <c r="AM1100" s="130"/>
      <c r="AN1100" s="130"/>
      <c r="AO1100" s="710"/>
      <c r="AP1100" s="710"/>
      <c r="AQ1100" s="710"/>
      <c r="AR1100" s="710"/>
      <c r="AS1100" s="710"/>
      <c r="AT1100" s="710"/>
      <c r="AU1100" s="710"/>
      <c r="AV1100" s="710"/>
      <c r="AW1100" s="710"/>
      <c r="AX1100" s="710"/>
      <c r="AY1100" s="710"/>
      <c r="AZ1100" s="611"/>
      <c r="BA1100" s="611"/>
    </row>
    <row r="1101" spans="1:66" ht="16.5" thickBot="1">
      <c r="A1101" s="1"/>
      <c r="X1101" s="3"/>
      <c r="AZ1101" s="611"/>
    </row>
    <row r="1102" spans="1:66">
      <c r="A1102" s="6"/>
      <c r="B1102" s="7"/>
      <c r="C1102" s="1210" t="s">
        <v>42</v>
      </c>
      <c r="D1102" s="1211"/>
      <c r="E1102" s="888"/>
      <c r="F1102" s="1218" t="s">
        <v>853</v>
      </c>
      <c r="G1102" s="1219"/>
      <c r="H1102" s="888"/>
      <c r="I1102" s="1218" t="s">
        <v>854</v>
      </c>
      <c r="J1102" s="1219"/>
      <c r="K1102" s="888"/>
      <c r="L1102" s="1218" t="s">
        <v>855</v>
      </c>
      <c r="M1102" s="1219"/>
      <c r="N1102" s="888"/>
      <c r="O1102" s="1218" t="s">
        <v>856</v>
      </c>
      <c r="P1102" s="1219"/>
      <c r="Q1102" s="888"/>
      <c r="R1102" s="1218" t="s">
        <v>857</v>
      </c>
      <c r="S1102" s="1219"/>
      <c r="T1102" s="888"/>
      <c r="U1102" s="1218" t="s">
        <v>858</v>
      </c>
      <c r="V1102" s="1219"/>
      <c r="W1102" s="888"/>
      <c r="X1102" s="1218" t="s">
        <v>859</v>
      </c>
      <c r="Y1102" s="1219"/>
      <c r="Z1102" s="888"/>
      <c r="AA1102" s="1218" t="s">
        <v>860</v>
      </c>
      <c r="AB1102" s="1219"/>
      <c r="AC1102" s="888"/>
      <c r="AD1102" s="1218" t="s">
        <v>861</v>
      </c>
      <c r="AE1102" s="1219"/>
      <c r="AF1102" s="888"/>
      <c r="AG1102" s="888"/>
      <c r="AH1102" s="888"/>
      <c r="AI1102" s="888"/>
      <c r="AJ1102" s="888"/>
      <c r="AK1102" s="888"/>
      <c r="AL1102" s="889"/>
      <c r="AM1102" s="890" t="s">
        <v>9</v>
      </c>
      <c r="AN1102" s="891"/>
      <c r="AO1102" s="892"/>
      <c r="AP1102" s="892"/>
      <c r="AQ1102" s="892"/>
      <c r="AR1102" s="892"/>
      <c r="AS1102" s="892"/>
      <c r="AT1102" s="892"/>
      <c r="AU1102" s="892"/>
      <c r="AV1102" s="892"/>
      <c r="AW1102" s="892"/>
      <c r="AX1102" s="892"/>
      <c r="AY1102" s="892"/>
      <c r="AZ1102" s="892"/>
      <c r="BA1102" s="1218" t="s">
        <v>859</v>
      </c>
      <c r="BB1102" s="1219"/>
      <c r="BC1102" s="888"/>
      <c r="BD1102" s="1218" t="s">
        <v>860</v>
      </c>
      <c r="BE1102" s="1219"/>
      <c r="BF1102" s="888"/>
      <c r="BG1102" s="1218" t="s">
        <v>861</v>
      </c>
      <c r="BH1102" s="1219"/>
      <c r="BI1102" s="131"/>
      <c r="BJ1102" s="132"/>
      <c r="BK1102" s="133" t="s">
        <v>9</v>
      </c>
      <c r="BL1102" s="134"/>
      <c r="BM1102" s="131"/>
      <c r="BN1102" s="131"/>
    </row>
    <row r="1103" spans="1:66" ht="133.5" thickBot="1">
      <c r="A1103" s="348" t="s">
        <v>606</v>
      </c>
      <c r="B1103" s="46"/>
      <c r="C1103" s="54" t="s">
        <v>41</v>
      </c>
      <c r="D1103" s="57" t="s">
        <v>32</v>
      </c>
      <c r="E1103" s="50"/>
      <c r="F1103" s="54" t="s">
        <v>15</v>
      </c>
      <c r="G1103" s="57" t="s">
        <v>32</v>
      </c>
      <c r="H1103" s="50"/>
      <c r="I1103" s="54" t="s">
        <v>15</v>
      </c>
      <c r="J1103" s="57" t="s">
        <v>32</v>
      </c>
      <c r="K1103" s="50"/>
      <c r="L1103" s="54" t="s">
        <v>15</v>
      </c>
      <c r="M1103" s="57" t="s">
        <v>32</v>
      </c>
      <c r="N1103" s="50"/>
      <c r="O1103" s="54" t="s">
        <v>15</v>
      </c>
      <c r="P1103" s="57" t="s">
        <v>32</v>
      </c>
      <c r="Q1103" s="50"/>
      <c r="R1103" s="54" t="s">
        <v>15</v>
      </c>
      <c r="S1103" s="57" t="s">
        <v>32</v>
      </c>
      <c r="T1103" s="50"/>
      <c r="U1103" s="54" t="s">
        <v>15</v>
      </c>
      <c r="V1103" s="57" t="s">
        <v>32</v>
      </c>
      <c r="W1103" s="50"/>
      <c r="X1103" s="54" t="s">
        <v>15</v>
      </c>
      <c r="Y1103" s="57" t="s">
        <v>32</v>
      </c>
      <c r="Z1103" s="466"/>
      <c r="AA1103" s="54" t="s">
        <v>15</v>
      </c>
      <c r="AB1103" s="57" t="s">
        <v>32</v>
      </c>
      <c r="AC1103" s="50"/>
      <c r="AD1103" s="54" t="s">
        <v>15</v>
      </c>
      <c r="AE1103" s="57" t="s">
        <v>32</v>
      </c>
      <c r="AF1103" s="50"/>
      <c r="AG1103" s="50"/>
      <c r="AH1103" s="50"/>
      <c r="AI1103" s="50"/>
      <c r="AJ1103" s="50"/>
      <c r="AK1103" s="50"/>
      <c r="AL1103" s="54" t="s">
        <v>15</v>
      </c>
      <c r="AM1103" s="56" t="s">
        <v>32</v>
      </c>
      <c r="AN1103" s="71" t="s">
        <v>9</v>
      </c>
      <c r="BA1103" s="630" t="s">
        <v>15</v>
      </c>
      <c r="BB1103" s="632" t="s">
        <v>32</v>
      </c>
      <c r="BC1103" s="627"/>
      <c r="BD1103" s="630" t="s">
        <v>15</v>
      </c>
      <c r="BE1103" s="632" t="s">
        <v>32</v>
      </c>
      <c r="BF1103" s="50"/>
      <c r="BG1103" s="54" t="s">
        <v>15</v>
      </c>
      <c r="BH1103" s="57" t="s">
        <v>32</v>
      </c>
      <c r="BI1103" s="50"/>
      <c r="BJ1103" s="54" t="s">
        <v>15</v>
      </c>
      <c r="BK1103" s="56" t="s">
        <v>32</v>
      </c>
      <c r="BL1103" s="71" t="s">
        <v>9</v>
      </c>
      <c r="BM1103" s="50"/>
      <c r="BN1103" s="50"/>
    </row>
    <row r="1104" spans="1:66" ht="16.5" thickBot="1">
      <c r="A1104" s="20"/>
      <c r="E1104" s="4"/>
      <c r="H1104" s="4"/>
      <c r="K1104" s="4"/>
      <c r="N1104" s="4"/>
      <c r="Q1104" s="4"/>
      <c r="T1104" s="4"/>
      <c r="W1104" s="4"/>
      <c r="X1104" s="3"/>
      <c r="AC1104" s="4"/>
      <c r="AF1104" s="4"/>
      <c r="AG1104" s="4"/>
      <c r="AH1104" s="4"/>
      <c r="AI1104" s="4"/>
      <c r="AJ1104" s="4"/>
      <c r="AK1104" s="4"/>
      <c r="BC1104" s="611"/>
      <c r="BF1104" s="4"/>
      <c r="BI1104" s="4"/>
      <c r="BM1104" s="4"/>
      <c r="BN1104" s="4"/>
    </row>
    <row r="1105" spans="1:66">
      <c r="A1105" s="1150" t="s">
        <v>670</v>
      </c>
      <c r="B1105" s="84" t="s">
        <v>19</v>
      </c>
      <c r="C1105" s="254">
        <v>3</v>
      </c>
      <c r="D1105" s="255"/>
      <c r="E1105" s="24"/>
      <c r="F1105" s="254">
        <v>1</v>
      </c>
      <c r="G1105" s="256"/>
      <c r="H1105" s="24"/>
      <c r="I1105" s="254">
        <v>0</v>
      </c>
      <c r="J1105" s="256"/>
      <c r="K1105" s="24"/>
      <c r="L1105" s="254">
        <v>0</v>
      </c>
      <c r="M1105" s="256"/>
      <c r="N1105" s="24"/>
      <c r="O1105" s="254">
        <v>0</v>
      </c>
      <c r="P1105" s="256"/>
      <c r="Q1105" s="24"/>
      <c r="R1105" s="254">
        <v>0</v>
      </c>
      <c r="S1105" s="256"/>
      <c r="T1105" s="24"/>
      <c r="U1105" s="254">
        <v>0</v>
      </c>
      <c r="V1105" s="256"/>
      <c r="W1105" s="24"/>
      <c r="X1105" s="254">
        <v>0</v>
      </c>
      <c r="Y1105" s="256"/>
      <c r="Z1105" s="133"/>
      <c r="AA1105" s="254">
        <v>0</v>
      </c>
      <c r="AB1105" s="256"/>
      <c r="AC1105" s="24"/>
      <c r="AD1105" s="254">
        <v>0</v>
      </c>
      <c r="AE1105" s="256"/>
      <c r="AF1105" s="24"/>
      <c r="AG1105" s="24"/>
      <c r="AH1105" s="24"/>
      <c r="AI1105" s="24"/>
      <c r="AJ1105" s="24"/>
      <c r="AK1105" s="24"/>
      <c r="AL1105" s="254">
        <f>SUM(C1105,F1105,I1105,L1105,O1105,R1105,U1105,X1105,AA1105,AD1105)</f>
        <v>4</v>
      </c>
      <c r="AM1105" s="255">
        <f>SUM(D1105,G1105,J1105,M1105,P1105,S1105,V1105,Y1105,AB1105,AE1105)</f>
        <v>0</v>
      </c>
      <c r="AN1105" s="256">
        <f>SUM(AL1105:AM1105)</f>
        <v>4</v>
      </c>
      <c r="BA1105" s="254">
        <v>0</v>
      </c>
      <c r="BB1105" s="256"/>
      <c r="BC1105" s="618"/>
      <c r="BD1105" s="254">
        <v>0</v>
      </c>
      <c r="BE1105" s="256"/>
      <c r="BF1105" s="24"/>
      <c r="BG1105" s="254">
        <v>0</v>
      </c>
      <c r="BH1105" s="256"/>
      <c r="BI1105" s="24"/>
      <c r="BJ1105" s="254">
        <f t="shared" ref="BJ1105:BK1107" si="686">SUM(AF1105,AI1105,AL1105,AO1105,AR1105,AU1105,AX1105,BA1105,BD1105,BG1105)</f>
        <v>4</v>
      </c>
      <c r="BK1105" s="255">
        <f t="shared" si="686"/>
        <v>0</v>
      </c>
      <c r="BL1105" s="256">
        <f>SUM(BJ1105:BK1105)</f>
        <v>4</v>
      </c>
      <c r="BM1105" s="24"/>
      <c r="BN1105" s="24"/>
    </row>
    <row r="1106" spans="1:66">
      <c r="A1106" s="1151"/>
      <c r="B1106" s="85" t="s">
        <v>21</v>
      </c>
      <c r="C1106" s="257">
        <v>1</v>
      </c>
      <c r="D1106" s="15"/>
      <c r="E1106" s="24"/>
      <c r="F1106" s="257">
        <v>1</v>
      </c>
      <c r="G1106" s="258"/>
      <c r="H1106" s="24"/>
      <c r="I1106" s="257">
        <v>0</v>
      </c>
      <c r="J1106" s="258"/>
      <c r="K1106" s="24"/>
      <c r="L1106" s="257">
        <v>0</v>
      </c>
      <c r="M1106" s="258"/>
      <c r="N1106" s="24"/>
      <c r="O1106" s="257">
        <v>0</v>
      </c>
      <c r="P1106" s="258"/>
      <c r="Q1106" s="24"/>
      <c r="R1106" s="257">
        <v>0</v>
      </c>
      <c r="S1106" s="258"/>
      <c r="T1106" s="24"/>
      <c r="U1106" s="257">
        <v>0</v>
      </c>
      <c r="V1106" s="258"/>
      <c r="W1106" s="24"/>
      <c r="X1106" s="257">
        <v>0</v>
      </c>
      <c r="Y1106" s="258"/>
      <c r="Z1106" s="395"/>
      <c r="AA1106" s="257">
        <v>0</v>
      </c>
      <c r="AB1106" s="258"/>
      <c r="AC1106" s="24"/>
      <c r="AD1106" s="257">
        <v>0</v>
      </c>
      <c r="AE1106" s="258"/>
      <c r="AF1106" s="24"/>
      <c r="AG1106" s="24"/>
      <c r="AH1106" s="24"/>
      <c r="AI1106" s="24"/>
      <c r="AJ1106" s="24"/>
      <c r="AK1106" s="24"/>
      <c r="AL1106" s="257">
        <f t="shared" ref="AL1106:AM1107" si="687">SUM(C1106,F1106,I1106,L1106,O1106,R1106,U1106,X1106,AA1106,AD1106)</f>
        <v>2</v>
      </c>
      <c r="AM1106" s="15">
        <f t="shared" si="687"/>
        <v>0</v>
      </c>
      <c r="AN1106" s="258">
        <f t="shared" ref="AN1106:AN1107" si="688">SUM(AL1106:AM1106)</f>
        <v>2</v>
      </c>
      <c r="BA1106" s="257">
        <v>0</v>
      </c>
      <c r="BB1106" s="258"/>
      <c r="BC1106" s="618"/>
      <c r="BD1106" s="257">
        <v>0</v>
      </c>
      <c r="BE1106" s="258"/>
      <c r="BF1106" s="24"/>
      <c r="BG1106" s="257">
        <v>0</v>
      </c>
      <c r="BH1106" s="258"/>
      <c r="BI1106" s="24"/>
      <c r="BJ1106" s="257">
        <f t="shared" si="686"/>
        <v>2</v>
      </c>
      <c r="BK1106" s="15">
        <f t="shared" si="686"/>
        <v>0</v>
      </c>
      <c r="BL1106" s="258">
        <f t="shared" ref="BL1106:BL1107" si="689">SUM(BJ1106:BK1106)</f>
        <v>2</v>
      </c>
      <c r="BM1106" s="24"/>
      <c r="BN1106" s="24"/>
    </row>
    <row r="1107" spans="1:66" ht="16.5" thickBot="1">
      <c r="A1107" s="1152"/>
      <c r="B1107" s="86" t="s">
        <v>22</v>
      </c>
      <c r="C1107" s="259">
        <v>0</v>
      </c>
      <c r="D1107" s="260"/>
      <c r="E1107" s="24"/>
      <c r="F1107" s="259">
        <v>0</v>
      </c>
      <c r="G1107" s="261"/>
      <c r="H1107" s="24"/>
      <c r="I1107" s="259">
        <v>0</v>
      </c>
      <c r="J1107" s="261"/>
      <c r="K1107" s="24"/>
      <c r="L1107" s="259">
        <v>0</v>
      </c>
      <c r="M1107" s="261"/>
      <c r="N1107" s="24"/>
      <c r="O1107" s="259">
        <v>0</v>
      </c>
      <c r="P1107" s="261"/>
      <c r="Q1107" s="24"/>
      <c r="R1107" s="259">
        <v>0</v>
      </c>
      <c r="S1107" s="261"/>
      <c r="T1107" s="24"/>
      <c r="U1107" s="259">
        <v>0</v>
      </c>
      <c r="V1107" s="261"/>
      <c r="W1107" s="24"/>
      <c r="X1107" s="259">
        <v>0</v>
      </c>
      <c r="Y1107" s="261"/>
      <c r="Z1107" s="396"/>
      <c r="AA1107" s="259">
        <v>0</v>
      </c>
      <c r="AB1107" s="261"/>
      <c r="AC1107" s="24"/>
      <c r="AD1107" s="259">
        <v>0</v>
      </c>
      <c r="AE1107" s="261"/>
      <c r="AF1107" s="24"/>
      <c r="AG1107" s="24"/>
      <c r="AH1107" s="24"/>
      <c r="AI1107" s="24"/>
      <c r="AJ1107" s="24"/>
      <c r="AK1107" s="24"/>
      <c r="AL1107" s="259">
        <f t="shared" si="687"/>
        <v>0</v>
      </c>
      <c r="AM1107" s="260">
        <f t="shared" si="687"/>
        <v>0</v>
      </c>
      <c r="AN1107" s="261">
        <f t="shared" si="688"/>
        <v>0</v>
      </c>
      <c r="BA1107" s="259">
        <v>0</v>
      </c>
      <c r="BB1107" s="261"/>
      <c r="BC1107" s="618"/>
      <c r="BD1107" s="259">
        <v>0</v>
      </c>
      <c r="BE1107" s="261"/>
      <c r="BF1107" s="24"/>
      <c r="BG1107" s="259">
        <v>0</v>
      </c>
      <c r="BH1107" s="261"/>
      <c r="BI1107" s="24"/>
      <c r="BJ1107" s="259">
        <f t="shared" si="686"/>
        <v>0</v>
      </c>
      <c r="BK1107" s="260">
        <f t="shared" si="686"/>
        <v>0</v>
      </c>
      <c r="BL1107" s="261">
        <f t="shared" si="689"/>
        <v>0</v>
      </c>
      <c r="BM1107" s="24"/>
      <c r="BN1107" s="24"/>
    </row>
    <row r="1108" spans="1:66" ht="16.5" thickBot="1">
      <c r="A1108" s="20"/>
      <c r="C1108" s="2"/>
      <c r="D1108" s="2"/>
      <c r="E1108" s="24"/>
      <c r="F1108" s="2"/>
      <c r="G1108" s="2"/>
      <c r="H1108" s="24"/>
      <c r="I1108" s="2"/>
      <c r="J1108" s="2"/>
      <c r="K1108" s="24"/>
      <c r="L1108" s="2"/>
      <c r="M1108" s="2"/>
      <c r="N1108" s="24"/>
      <c r="O1108" s="2"/>
      <c r="P1108" s="2"/>
      <c r="Q1108" s="24"/>
      <c r="R1108" s="2"/>
      <c r="S1108" s="2"/>
      <c r="T1108" s="24"/>
      <c r="U1108" s="2"/>
      <c r="V1108" s="2"/>
      <c r="W1108" s="24"/>
      <c r="Y1108" s="2"/>
      <c r="Z1108" s="2"/>
      <c r="AA1108" s="2"/>
      <c r="AB1108" s="2"/>
      <c r="AC1108" s="24"/>
      <c r="AD1108" s="2"/>
      <c r="AE1108" s="2"/>
      <c r="AF1108" s="24"/>
      <c r="AG1108" s="24"/>
      <c r="AH1108" s="24"/>
      <c r="AI1108" s="24"/>
      <c r="AJ1108" s="24"/>
      <c r="AK1108" s="24"/>
      <c r="AL1108" s="2"/>
      <c r="AM1108" s="467"/>
      <c r="AN1108" s="2"/>
      <c r="BA1108" s="2"/>
      <c r="BB1108" s="2"/>
      <c r="BC1108" s="618"/>
      <c r="BD1108" s="2"/>
      <c r="BE1108" s="2"/>
      <c r="BF1108" s="24"/>
      <c r="BG1108" s="2"/>
      <c r="BH1108" s="2"/>
      <c r="BI1108" s="24"/>
      <c r="BJ1108" s="2"/>
      <c r="BK1108" s="721"/>
      <c r="BL1108" s="721"/>
      <c r="BM1108" s="24"/>
      <c r="BN1108" s="24"/>
    </row>
    <row r="1109" spans="1:66">
      <c r="A1109" s="1150" t="s">
        <v>671</v>
      </c>
      <c r="B1109" s="84" t="s">
        <v>19</v>
      </c>
      <c r="C1109" s="254">
        <v>0</v>
      </c>
      <c r="D1109" s="255"/>
      <c r="E1109" s="24"/>
      <c r="F1109" s="254">
        <v>0</v>
      </c>
      <c r="G1109" s="256"/>
      <c r="H1109" s="24"/>
      <c r="I1109" s="254">
        <v>6</v>
      </c>
      <c r="J1109" s="256"/>
      <c r="K1109" s="24"/>
      <c r="L1109" s="254">
        <v>0</v>
      </c>
      <c r="M1109" s="256"/>
      <c r="N1109" s="24"/>
      <c r="O1109" s="254">
        <v>4</v>
      </c>
      <c r="P1109" s="256"/>
      <c r="Q1109" s="24"/>
      <c r="R1109" s="254">
        <v>0</v>
      </c>
      <c r="S1109" s="256"/>
      <c r="T1109" s="24"/>
      <c r="U1109" s="254">
        <v>0</v>
      </c>
      <c r="V1109" s="256"/>
      <c r="W1109" s="24"/>
      <c r="X1109" s="254">
        <v>0</v>
      </c>
      <c r="Y1109" s="256"/>
      <c r="Z1109" s="133"/>
      <c r="AA1109" s="254">
        <v>0</v>
      </c>
      <c r="AB1109" s="256"/>
      <c r="AC1109" s="24"/>
      <c r="AD1109" s="254">
        <v>0</v>
      </c>
      <c r="AE1109" s="256"/>
      <c r="AF1109" s="24"/>
      <c r="AG1109" s="24"/>
      <c r="AH1109" s="24"/>
      <c r="AI1109" s="24"/>
      <c r="AJ1109" s="24"/>
      <c r="AK1109" s="24"/>
      <c r="AL1109" s="254">
        <f>SUM(C1109,F1109,I1109,L1109,O1109,R1109,U1109,X1109,AA1109,AD1109)</f>
        <v>10</v>
      </c>
      <c r="AM1109" s="255">
        <f t="shared" ref="AM1109:AM1115" si="690">SUM(D1109,G1109,J1109,M1109,P1109,S1109,V1109,Y1109,AB1109,AE1109)</f>
        <v>0</v>
      </c>
      <c r="AN1109" s="256">
        <f t="shared" ref="AN1109:AN1111" si="691">SUM(AL1109:AM1109)</f>
        <v>10</v>
      </c>
      <c r="BA1109" s="254">
        <v>0</v>
      </c>
      <c r="BB1109" s="256"/>
      <c r="BC1109" s="618"/>
      <c r="BD1109" s="254">
        <v>0</v>
      </c>
      <c r="BE1109" s="256"/>
      <c r="BF1109" s="24"/>
      <c r="BG1109" s="254">
        <v>0</v>
      </c>
      <c r="BH1109" s="256"/>
      <c r="BI1109" s="24"/>
      <c r="BJ1109" s="254">
        <f t="shared" ref="BJ1109:BK1111" si="692">SUM(AF1109,AI1109,AL1109,AO1109,AR1109,AU1109,AX1109,BA1109,BD1109,BG1109)</f>
        <v>10</v>
      </c>
      <c r="BK1109" s="255">
        <f t="shared" si="692"/>
        <v>0</v>
      </c>
      <c r="BL1109" s="256">
        <f t="shared" ref="BL1109:BL1111" si="693">SUM(BJ1109:BK1109)</f>
        <v>10</v>
      </c>
      <c r="BM1109" s="24"/>
      <c r="BN1109" s="24"/>
    </row>
    <row r="1110" spans="1:66">
      <c r="A1110" s="1151"/>
      <c r="B1110" s="85" t="s">
        <v>21</v>
      </c>
      <c r="C1110" s="257">
        <v>0</v>
      </c>
      <c r="D1110" s="15"/>
      <c r="E1110" s="24"/>
      <c r="F1110" s="257">
        <v>0</v>
      </c>
      <c r="G1110" s="258"/>
      <c r="H1110" s="24"/>
      <c r="I1110" s="257">
        <v>4</v>
      </c>
      <c r="J1110" s="258"/>
      <c r="K1110" s="24"/>
      <c r="L1110" s="257">
        <v>0</v>
      </c>
      <c r="M1110" s="258"/>
      <c r="N1110" s="24"/>
      <c r="O1110" s="257">
        <v>3</v>
      </c>
      <c r="P1110" s="258"/>
      <c r="Q1110" s="24"/>
      <c r="R1110" s="257">
        <v>0</v>
      </c>
      <c r="S1110" s="258"/>
      <c r="T1110" s="24"/>
      <c r="U1110" s="257">
        <v>0</v>
      </c>
      <c r="V1110" s="258"/>
      <c r="W1110" s="24"/>
      <c r="X1110" s="257">
        <v>0</v>
      </c>
      <c r="Y1110" s="258"/>
      <c r="Z1110" s="395"/>
      <c r="AA1110" s="257">
        <v>0</v>
      </c>
      <c r="AB1110" s="258"/>
      <c r="AC1110" s="24"/>
      <c r="AD1110" s="257">
        <v>0</v>
      </c>
      <c r="AE1110" s="258"/>
      <c r="AF1110" s="24"/>
      <c r="AG1110" s="24"/>
      <c r="AH1110" s="24"/>
      <c r="AI1110" s="24"/>
      <c r="AJ1110" s="24"/>
      <c r="AK1110" s="24"/>
      <c r="AL1110" s="257">
        <f t="shared" ref="AL1110:AL1111" si="694">SUM(C1110,F1110,I1110,L1110,O1110,R1110,U1110,X1110,AA1110,AD1110)</f>
        <v>7</v>
      </c>
      <c r="AM1110" s="15">
        <f t="shared" si="690"/>
        <v>0</v>
      </c>
      <c r="AN1110" s="258">
        <f t="shared" si="691"/>
        <v>7</v>
      </c>
      <c r="BA1110" s="257">
        <v>0</v>
      </c>
      <c r="BB1110" s="258"/>
      <c r="BC1110" s="618"/>
      <c r="BD1110" s="257">
        <v>0</v>
      </c>
      <c r="BE1110" s="258"/>
      <c r="BF1110" s="24"/>
      <c r="BG1110" s="257">
        <v>0</v>
      </c>
      <c r="BH1110" s="258"/>
      <c r="BI1110" s="24"/>
      <c r="BJ1110" s="257">
        <f t="shared" si="692"/>
        <v>7</v>
      </c>
      <c r="BK1110" s="15">
        <f t="shared" si="692"/>
        <v>0</v>
      </c>
      <c r="BL1110" s="258">
        <f t="shared" si="693"/>
        <v>7</v>
      </c>
      <c r="BM1110" s="24"/>
      <c r="BN1110" s="24"/>
    </row>
    <row r="1111" spans="1:66" ht="16.5" thickBot="1">
      <c r="A1111" s="1152"/>
      <c r="B1111" s="86" t="s">
        <v>22</v>
      </c>
      <c r="C1111" s="259">
        <v>0</v>
      </c>
      <c r="D1111" s="260"/>
      <c r="E1111" s="24"/>
      <c r="F1111" s="259">
        <v>0</v>
      </c>
      <c r="G1111" s="261"/>
      <c r="H1111" s="24"/>
      <c r="I1111" s="259">
        <v>0</v>
      </c>
      <c r="J1111" s="261"/>
      <c r="K1111" s="24"/>
      <c r="L1111" s="259">
        <v>0</v>
      </c>
      <c r="M1111" s="261"/>
      <c r="N1111" s="24"/>
      <c r="O1111" s="259">
        <v>0</v>
      </c>
      <c r="P1111" s="261"/>
      <c r="Q1111" s="24"/>
      <c r="R1111" s="259">
        <v>0</v>
      </c>
      <c r="S1111" s="261"/>
      <c r="T1111" s="24"/>
      <c r="U1111" s="259">
        <v>0</v>
      </c>
      <c r="V1111" s="261"/>
      <c r="W1111" s="24"/>
      <c r="X1111" s="259">
        <v>0</v>
      </c>
      <c r="Y1111" s="261"/>
      <c r="Z1111" s="396"/>
      <c r="AA1111" s="259">
        <v>0</v>
      </c>
      <c r="AB1111" s="261"/>
      <c r="AC1111" s="24"/>
      <c r="AD1111" s="259">
        <v>0</v>
      </c>
      <c r="AE1111" s="261"/>
      <c r="AF1111" s="24"/>
      <c r="AG1111" s="24"/>
      <c r="AH1111" s="24"/>
      <c r="AI1111" s="24"/>
      <c r="AJ1111" s="24"/>
      <c r="AK1111" s="24"/>
      <c r="AL1111" s="259">
        <f t="shared" si="694"/>
        <v>0</v>
      </c>
      <c r="AM1111" s="260">
        <f t="shared" si="690"/>
        <v>0</v>
      </c>
      <c r="AN1111" s="261">
        <f t="shared" si="691"/>
        <v>0</v>
      </c>
      <c r="BA1111" s="259">
        <v>0</v>
      </c>
      <c r="BB1111" s="261"/>
      <c r="BC1111" s="618"/>
      <c r="BD1111" s="259">
        <v>0</v>
      </c>
      <c r="BE1111" s="261"/>
      <c r="BF1111" s="24"/>
      <c r="BG1111" s="259">
        <v>0</v>
      </c>
      <c r="BH1111" s="261"/>
      <c r="BI1111" s="24"/>
      <c r="BJ1111" s="259">
        <f t="shared" si="692"/>
        <v>0</v>
      </c>
      <c r="BK1111" s="260">
        <f t="shared" si="692"/>
        <v>0</v>
      </c>
      <c r="BL1111" s="261">
        <f t="shared" si="693"/>
        <v>0</v>
      </c>
      <c r="BM1111" s="24"/>
      <c r="BN1111" s="24"/>
    </row>
    <row r="1112" spans="1:66" ht="16.5" thickBot="1">
      <c r="A1112" s="20"/>
      <c r="C1112" s="2"/>
      <c r="D1112" s="2"/>
      <c r="E1112" s="24"/>
      <c r="F1112" s="2"/>
      <c r="G1112" s="2"/>
      <c r="H1112" s="24"/>
      <c r="I1112" s="2"/>
      <c r="J1112" s="2"/>
      <c r="K1112" s="24"/>
      <c r="L1112" s="2"/>
      <c r="M1112" s="2"/>
      <c r="N1112" s="24"/>
      <c r="O1112" s="2"/>
      <c r="P1112" s="2"/>
      <c r="Q1112" s="24"/>
      <c r="R1112" s="2"/>
      <c r="S1112" s="2"/>
      <c r="T1112" s="24"/>
      <c r="U1112" s="2"/>
      <c r="V1112" s="2"/>
      <c r="W1112" s="24"/>
      <c r="Y1112" s="2"/>
      <c r="Z1112" s="2"/>
      <c r="AA1112" s="2"/>
      <c r="AB1112" s="2"/>
      <c r="AC1112" s="24"/>
      <c r="AD1112" s="2"/>
      <c r="AE1112" s="2"/>
      <c r="AF1112" s="24"/>
      <c r="AG1112" s="24"/>
      <c r="AH1112" s="24"/>
      <c r="AI1112" s="24"/>
      <c r="AJ1112" s="24"/>
      <c r="AK1112" s="24"/>
      <c r="AL1112" s="2"/>
      <c r="AM1112" s="467"/>
      <c r="AN1112" s="2"/>
      <c r="BA1112" s="2"/>
      <c r="BB1112" s="2"/>
      <c r="BC1112" s="618"/>
      <c r="BD1112" s="2"/>
      <c r="BE1112" s="2"/>
      <c r="BF1112" s="24"/>
      <c r="BG1112" s="2"/>
      <c r="BH1112" s="2"/>
      <c r="BI1112" s="24"/>
      <c r="BJ1112" s="2"/>
      <c r="BK1112" s="721"/>
      <c r="BL1112" s="721"/>
      <c r="BM1112" s="24"/>
      <c r="BN1112" s="24"/>
    </row>
    <row r="1113" spans="1:66">
      <c r="A1113" s="1150" t="s">
        <v>672</v>
      </c>
      <c r="B1113" s="84" t="s">
        <v>19</v>
      </c>
      <c r="C1113" s="254">
        <v>0</v>
      </c>
      <c r="D1113" s="255"/>
      <c r="E1113" s="24"/>
      <c r="F1113" s="254">
        <v>0</v>
      </c>
      <c r="G1113" s="256"/>
      <c r="H1113" s="24"/>
      <c r="I1113" s="254">
        <v>0</v>
      </c>
      <c r="J1113" s="256"/>
      <c r="K1113" s="24"/>
      <c r="L1113" s="254">
        <v>0</v>
      </c>
      <c r="M1113" s="256"/>
      <c r="N1113" s="24"/>
      <c r="O1113" s="254">
        <v>0</v>
      </c>
      <c r="P1113" s="256"/>
      <c r="Q1113" s="24"/>
      <c r="R1113" s="254">
        <v>3</v>
      </c>
      <c r="S1113" s="256"/>
      <c r="T1113" s="24"/>
      <c r="U1113" s="254">
        <v>3</v>
      </c>
      <c r="V1113" s="256"/>
      <c r="W1113" s="24"/>
      <c r="X1113" s="254">
        <v>0</v>
      </c>
      <c r="Y1113" s="256"/>
      <c r="Z1113" s="133"/>
      <c r="AA1113" s="254">
        <v>0</v>
      </c>
      <c r="AB1113" s="256"/>
      <c r="AC1113" s="24"/>
      <c r="AD1113" s="254">
        <v>0</v>
      </c>
      <c r="AE1113" s="256"/>
      <c r="AF1113" s="24"/>
      <c r="AG1113" s="24"/>
      <c r="AH1113" s="24"/>
      <c r="AI1113" s="24"/>
      <c r="AJ1113" s="24"/>
      <c r="AK1113" s="24"/>
      <c r="AL1113" s="254">
        <f>SUM(C1113,F1113,I1113,L1113,O1113,R1113,U1113,X1113,AA1113,AD1113)</f>
        <v>6</v>
      </c>
      <c r="AM1113" s="255">
        <f t="shared" si="690"/>
        <v>0</v>
      </c>
      <c r="AN1113" s="256">
        <f t="shared" ref="AN1113:AN1115" si="695">SUM(AL1113:AM1113)</f>
        <v>6</v>
      </c>
      <c r="BA1113" s="254">
        <v>0</v>
      </c>
      <c r="BB1113" s="256"/>
      <c r="BC1113" s="618"/>
      <c r="BD1113" s="254">
        <v>0</v>
      </c>
      <c r="BE1113" s="256"/>
      <c r="BF1113" s="24"/>
      <c r="BG1113" s="254">
        <v>0</v>
      </c>
      <c r="BH1113" s="256"/>
      <c r="BI1113" s="24"/>
      <c r="BJ1113" s="254">
        <f t="shared" ref="BJ1113:BK1115" si="696">SUM(AF1113,AI1113,AL1113,AO1113,AR1113,AU1113,AX1113,BA1113,BD1113,BG1113)</f>
        <v>6</v>
      </c>
      <c r="BK1113" s="255">
        <f t="shared" si="696"/>
        <v>0</v>
      </c>
      <c r="BL1113" s="256">
        <f t="shared" ref="BL1113:BL1115" si="697">SUM(BJ1113:BK1113)</f>
        <v>6</v>
      </c>
      <c r="BM1113" s="24"/>
      <c r="BN1113" s="24"/>
    </row>
    <row r="1114" spans="1:66">
      <c r="A1114" s="1151"/>
      <c r="B1114" s="85" t="s">
        <v>21</v>
      </c>
      <c r="C1114" s="257">
        <v>0</v>
      </c>
      <c r="D1114" s="15"/>
      <c r="E1114" s="24"/>
      <c r="F1114" s="257">
        <v>0</v>
      </c>
      <c r="G1114" s="258"/>
      <c r="H1114" s="24"/>
      <c r="I1114" s="257">
        <v>0</v>
      </c>
      <c r="J1114" s="258"/>
      <c r="K1114" s="24"/>
      <c r="L1114" s="257">
        <v>0</v>
      </c>
      <c r="M1114" s="258"/>
      <c r="N1114" s="24"/>
      <c r="O1114" s="257">
        <v>0</v>
      </c>
      <c r="P1114" s="258"/>
      <c r="Q1114" s="24"/>
      <c r="R1114" s="257">
        <v>2</v>
      </c>
      <c r="S1114" s="258"/>
      <c r="T1114" s="24"/>
      <c r="U1114" s="257">
        <v>3</v>
      </c>
      <c r="V1114" s="258"/>
      <c r="W1114" s="24"/>
      <c r="X1114" s="257">
        <v>0</v>
      </c>
      <c r="Y1114" s="258"/>
      <c r="Z1114" s="395"/>
      <c r="AA1114" s="257">
        <v>0</v>
      </c>
      <c r="AB1114" s="258"/>
      <c r="AC1114" s="24"/>
      <c r="AD1114" s="257">
        <v>0</v>
      </c>
      <c r="AE1114" s="258"/>
      <c r="AF1114" s="24"/>
      <c r="AG1114" s="24"/>
      <c r="AH1114" s="24"/>
      <c r="AI1114" s="24"/>
      <c r="AJ1114" s="24"/>
      <c r="AK1114" s="24"/>
      <c r="AL1114" s="257">
        <f t="shared" ref="AL1114:AL1115" si="698">SUM(C1114,F1114,I1114,L1114,O1114,R1114,U1114,X1114,AA1114,AD1114)</f>
        <v>5</v>
      </c>
      <c r="AM1114" s="15">
        <f t="shared" si="690"/>
        <v>0</v>
      </c>
      <c r="AN1114" s="258">
        <f t="shared" si="695"/>
        <v>5</v>
      </c>
      <c r="BA1114" s="257">
        <v>0</v>
      </c>
      <c r="BB1114" s="258"/>
      <c r="BC1114" s="618"/>
      <c r="BD1114" s="257">
        <v>0</v>
      </c>
      <c r="BE1114" s="258"/>
      <c r="BF1114" s="24"/>
      <c r="BG1114" s="257">
        <v>0</v>
      </c>
      <c r="BH1114" s="258"/>
      <c r="BI1114" s="24"/>
      <c r="BJ1114" s="257">
        <f t="shared" si="696"/>
        <v>5</v>
      </c>
      <c r="BK1114" s="15">
        <f t="shared" si="696"/>
        <v>0</v>
      </c>
      <c r="BL1114" s="258">
        <f t="shared" si="697"/>
        <v>5</v>
      </c>
      <c r="BM1114" s="24"/>
      <c r="BN1114" s="24"/>
    </row>
    <row r="1115" spans="1:66" ht="16.5" thickBot="1">
      <c r="A1115" s="1152"/>
      <c r="B1115" s="86" t="s">
        <v>22</v>
      </c>
      <c r="C1115" s="259">
        <v>0</v>
      </c>
      <c r="D1115" s="260"/>
      <c r="E1115" s="24"/>
      <c r="F1115" s="259">
        <v>0</v>
      </c>
      <c r="G1115" s="261"/>
      <c r="H1115" s="24"/>
      <c r="I1115" s="259">
        <v>0</v>
      </c>
      <c r="J1115" s="261"/>
      <c r="K1115" s="24"/>
      <c r="L1115" s="259">
        <v>0</v>
      </c>
      <c r="M1115" s="261"/>
      <c r="N1115" s="24"/>
      <c r="O1115" s="259">
        <v>0</v>
      </c>
      <c r="P1115" s="261"/>
      <c r="Q1115" s="24"/>
      <c r="R1115" s="259">
        <v>0</v>
      </c>
      <c r="S1115" s="261"/>
      <c r="T1115" s="24"/>
      <c r="U1115" s="259">
        <v>0</v>
      </c>
      <c r="V1115" s="261"/>
      <c r="W1115" s="24"/>
      <c r="X1115" s="259">
        <v>0</v>
      </c>
      <c r="Y1115" s="261"/>
      <c r="Z1115" s="396"/>
      <c r="AA1115" s="259">
        <v>0</v>
      </c>
      <c r="AB1115" s="261"/>
      <c r="AC1115" s="24"/>
      <c r="AD1115" s="259">
        <v>0</v>
      </c>
      <c r="AE1115" s="261"/>
      <c r="AF1115" s="24"/>
      <c r="AG1115" s="24"/>
      <c r="AH1115" s="24"/>
      <c r="AI1115" s="24"/>
      <c r="AJ1115" s="24"/>
      <c r="AK1115" s="24"/>
      <c r="AL1115" s="259">
        <f t="shared" si="698"/>
        <v>0</v>
      </c>
      <c r="AM1115" s="260">
        <f t="shared" si="690"/>
        <v>0</v>
      </c>
      <c r="AN1115" s="261">
        <f t="shared" si="695"/>
        <v>0</v>
      </c>
      <c r="BA1115" s="259">
        <v>0</v>
      </c>
      <c r="BB1115" s="261"/>
      <c r="BC1115" s="618"/>
      <c r="BD1115" s="259">
        <v>0</v>
      </c>
      <c r="BE1115" s="261"/>
      <c r="BF1115" s="24"/>
      <c r="BG1115" s="259">
        <v>0</v>
      </c>
      <c r="BH1115" s="261"/>
      <c r="BI1115" s="24"/>
      <c r="BJ1115" s="259">
        <f t="shared" si="696"/>
        <v>0</v>
      </c>
      <c r="BK1115" s="260">
        <f t="shared" si="696"/>
        <v>0</v>
      </c>
      <c r="BL1115" s="261">
        <f t="shared" si="697"/>
        <v>0</v>
      </c>
      <c r="BM1115" s="24"/>
      <c r="BN1115" s="24"/>
    </row>
    <row r="1116" spans="1:66" ht="16.5" thickBot="1">
      <c r="A1116" s="20"/>
      <c r="C1116" s="2"/>
      <c r="D1116" s="2"/>
      <c r="E1116" s="24"/>
      <c r="F1116" s="2"/>
      <c r="G1116" s="2"/>
      <c r="H1116" s="24"/>
      <c r="I1116" s="2"/>
      <c r="J1116" s="2"/>
      <c r="K1116" s="24"/>
      <c r="L1116" s="2"/>
      <c r="M1116" s="2"/>
      <c r="N1116" s="24"/>
      <c r="O1116" s="2"/>
      <c r="P1116" s="2"/>
      <c r="Q1116" s="24"/>
      <c r="R1116" s="2"/>
      <c r="S1116" s="2"/>
      <c r="T1116" s="24"/>
      <c r="U1116" s="2"/>
      <c r="V1116" s="2"/>
      <c r="W1116" s="24"/>
      <c r="Y1116" s="2"/>
      <c r="Z1116" s="2"/>
      <c r="AA1116" s="2"/>
      <c r="AB1116" s="2"/>
      <c r="AC1116" s="24"/>
      <c r="AD1116" s="2"/>
      <c r="AE1116" s="2"/>
      <c r="AF1116" s="24"/>
      <c r="AG1116" s="24"/>
      <c r="AH1116" s="24"/>
      <c r="AI1116" s="24"/>
      <c r="AJ1116" s="24"/>
      <c r="AK1116" s="24"/>
      <c r="AL1116" s="2"/>
      <c r="AM1116" s="467"/>
      <c r="AN1116" s="2"/>
      <c r="BA1116" s="2"/>
      <c r="BB1116" s="2"/>
      <c r="BC1116" s="618"/>
      <c r="BD1116" s="2"/>
      <c r="BE1116" s="2"/>
      <c r="BF1116" s="24"/>
      <c r="BG1116" s="2"/>
      <c r="BH1116" s="2"/>
      <c r="BI1116" s="24"/>
      <c r="BJ1116" s="2"/>
      <c r="BK1116" s="721"/>
      <c r="BL1116" s="721"/>
      <c r="BM1116" s="24"/>
      <c r="BN1116" s="24"/>
    </row>
    <row r="1117" spans="1:66">
      <c r="A1117" s="471" t="s">
        <v>673</v>
      </c>
      <c r="B1117" s="84" t="s">
        <v>19</v>
      </c>
      <c r="C1117" s="254">
        <v>3</v>
      </c>
      <c r="D1117" s="255"/>
      <c r="E1117" s="24"/>
      <c r="F1117" s="254">
        <v>3</v>
      </c>
      <c r="G1117" s="256"/>
      <c r="H1117" s="24"/>
      <c r="I1117" s="254">
        <v>0</v>
      </c>
      <c r="J1117" s="256"/>
      <c r="K1117" s="24"/>
      <c r="L1117" s="254">
        <v>0</v>
      </c>
      <c r="M1117" s="256"/>
      <c r="N1117" s="24"/>
      <c r="O1117" s="254">
        <v>0</v>
      </c>
      <c r="P1117" s="256"/>
      <c r="Q1117" s="24"/>
      <c r="R1117" s="254">
        <v>0</v>
      </c>
      <c r="S1117" s="256"/>
      <c r="T1117" s="24"/>
      <c r="U1117" s="254">
        <v>0</v>
      </c>
      <c r="V1117" s="256"/>
      <c r="W1117" s="24"/>
      <c r="X1117" s="254">
        <v>0</v>
      </c>
      <c r="Y1117" s="256"/>
      <c r="Z1117" s="133"/>
      <c r="AA1117" s="254">
        <v>0</v>
      </c>
      <c r="AB1117" s="256"/>
      <c r="AC1117" s="24"/>
      <c r="AD1117" s="254">
        <v>0</v>
      </c>
      <c r="AE1117" s="256"/>
      <c r="AF1117" s="24"/>
      <c r="AG1117" s="24"/>
      <c r="AH1117" s="24"/>
      <c r="AI1117" s="24"/>
      <c r="AJ1117" s="24"/>
      <c r="AK1117" s="24"/>
      <c r="AL1117" s="254">
        <f>SUM(C1117,F1117,I1117,L1117,O1117,R1117,U1117,X1117,AA1117,AD1117)</f>
        <v>6</v>
      </c>
      <c r="AM1117" s="255">
        <f t="shared" ref="AM1117:AM1119" si="699">SUM(D1117,G1117,J1117,M1117,P1117,S1117,V1117,Y1117,AB1117,AE1117)</f>
        <v>0</v>
      </c>
      <c r="AN1117" s="256">
        <f t="shared" ref="AN1117:AN1119" si="700">SUM(AL1117:AM1117)</f>
        <v>6</v>
      </c>
      <c r="BA1117" s="254">
        <v>0</v>
      </c>
      <c r="BB1117" s="256"/>
      <c r="BC1117" s="618"/>
      <c r="BD1117" s="254">
        <v>0</v>
      </c>
      <c r="BE1117" s="256"/>
      <c r="BF1117" s="24"/>
      <c r="BG1117" s="254">
        <v>0</v>
      </c>
      <c r="BH1117" s="256"/>
      <c r="BI1117" s="24"/>
      <c r="BJ1117" s="254">
        <f t="shared" ref="BJ1117:BK1119" si="701">SUM(AF1117,AI1117,AL1117,AO1117,AR1117,AU1117,AX1117,BA1117,BD1117,BG1117)</f>
        <v>6</v>
      </c>
      <c r="BK1117" s="255">
        <f t="shared" si="701"/>
        <v>0</v>
      </c>
      <c r="BL1117" s="256">
        <f t="shared" ref="BL1117:BL1119" si="702">SUM(BJ1117:BK1117)</f>
        <v>6</v>
      </c>
      <c r="BM1117" s="24"/>
      <c r="BN1117" s="24"/>
    </row>
    <row r="1118" spans="1:66">
      <c r="A1118" s="82"/>
      <c r="B1118" s="85" t="s">
        <v>21</v>
      </c>
      <c r="C1118" s="257">
        <v>1</v>
      </c>
      <c r="D1118" s="15"/>
      <c r="E1118" s="24"/>
      <c r="F1118" s="257">
        <v>1</v>
      </c>
      <c r="G1118" s="258"/>
      <c r="H1118" s="24"/>
      <c r="I1118" s="257">
        <v>0</v>
      </c>
      <c r="J1118" s="258"/>
      <c r="K1118" s="24"/>
      <c r="L1118" s="257">
        <v>0</v>
      </c>
      <c r="M1118" s="258"/>
      <c r="N1118" s="24"/>
      <c r="O1118" s="257">
        <v>0</v>
      </c>
      <c r="P1118" s="258"/>
      <c r="Q1118" s="24"/>
      <c r="R1118" s="257">
        <v>0</v>
      </c>
      <c r="S1118" s="258"/>
      <c r="T1118" s="24"/>
      <c r="U1118" s="257">
        <v>0</v>
      </c>
      <c r="V1118" s="258"/>
      <c r="W1118" s="24"/>
      <c r="X1118" s="257">
        <v>0</v>
      </c>
      <c r="Y1118" s="258"/>
      <c r="Z1118" s="395"/>
      <c r="AA1118" s="257">
        <v>0</v>
      </c>
      <c r="AB1118" s="258"/>
      <c r="AC1118" s="24"/>
      <c r="AD1118" s="257">
        <v>0</v>
      </c>
      <c r="AE1118" s="258"/>
      <c r="AF1118" s="24"/>
      <c r="AG1118" s="24"/>
      <c r="AH1118" s="24"/>
      <c r="AI1118" s="24"/>
      <c r="AJ1118" s="24"/>
      <c r="AK1118" s="24"/>
      <c r="AL1118" s="257">
        <f t="shared" ref="AL1118:AL1119" si="703">SUM(C1118,F1118,I1118,L1118,O1118,R1118,U1118,X1118,AA1118,AD1118)</f>
        <v>2</v>
      </c>
      <c r="AM1118" s="15">
        <f t="shared" si="699"/>
        <v>0</v>
      </c>
      <c r="AN1118" s="258">
        <f t="shared" si="700"/>
        <v>2</v>
      </c>
      <c r="BA1118" s="257">
        <v>0</v>
      </c>
      <c r="BB1118" s="258"/>
      <c r="BC1118" s="618"/>
      <c r="BD1118" s="257">
        <v>0</v>
      </c>
      <c r="BE1118" s="258"/>
      <c r="BF1118" s="24"/>
      <c r="BG1118" s="257">
        <v>0</v>
      </c>
      <c r="BH1118" s="258"/>
      <c r="BI1118" s="24"/>
      <c r="BJ1118" s="257">
        <f t="shared" si="701"/>
        <v>2</v>
      </c>
      <c r="BK1118" s="15">
        <f t="shared" si="701"/>
        <v>0</v>
      </c>
      <c r="BL1118" s="258">
        <f t="shared" si="702"/>
        <v>2</v>
      </c>
      <c r="BM1118" s="24"/>
      <c r="BN1118" s="24"/>
    </row>
    <row r="1119" spans="1:66" ht="16.5" thickBot="1">
      <c r="A1119" s="83"/>
      <c r="B1119" s="86" t="s">
        <v>22</v>
      </c>
      <c r="C1119" s="259">
        <v>0</v>
      </c>
      <c r="D1119" s="260"/>
      <c r="E1119" s="24"/>
      <c r="F1119" s="259">
        <v>0</v>
      </c>
      <c r="G1119" s="261"/>
      <c r="H1119" s="24"/>
      <c r="I1119" s="259">
        <v>0</v>
      </c>
      <c r="J1119" s="261"/>
      <c r="K1119" s="24"/>
      <c r="L1119" s="259">
        <v>0</v>
      </c>
      <c r="M1119" s="261"/>
      <c r="N1119" s="24"/>
      <c r="O1119" s="259">
        <v>0</v>
      </c>
      <c r="P1119" s="261"/>
      <c r="Q1119" s="24"/>
      <c r="R1119" s="259">
        <v>0</v>
      </c>
      <c r="S1119" s="261"/>
      <c r="T1119" s="24"/>
      <c r="U1119" s="259">
        <v>0</v>
      </c>
      <c r="V1119" s="261"/>
      <c r="W1119" s="24"/>
      <c r="X1119" s="259">
        <v>0</v>
      </c>
      <c r="Y1119" s="261"/>
      <c r="Z1119" s="396"/>
      <c r="AA1119" s="259">
        <v>0</v>
      </c>
      <c r="AB1119" s="261"/>
      <c r="AC1119" s="24"/>
      <c r="AD1119" s="259">
        <v>0</v>
      </c>
      <c r="AE1119" s="261"/>
      <c r="AF1119" s="24"/>
      <c r="AG1119" s="24"/>
      <c r="AH1119" s="24"/>
      <c r="AI1119" s="24"/>
      <c r="AJ1119" s="24"/>
      <c r="AK1119" s="24"/>
      <c r="AL1119" s="259">
        <f t="shared" si="703"/>
        <v>0</v>
      </c>
      <c r="AM1119" s="260">
        <f t="shared" si="699"/>
        <v>0</v>
      </c>
      <c r="AN1119" s="261">
        <f t="shared" si="700"/>
        <v>0</v>
      </c>
      <c r="BA1119" s="259">
        <v>0</v>
      </c>
      <c r="BB1119" s="261"/>
      <c r="BC1119" s="618"/>
      <c r="BD1119" s="259">
        <v>0</v>
      </c>
      <c r="BE1119" s="261"/>
      <c r="BF1119" s="24"/>
      <c r="BG1119" s="259">
        <v>0</v>
      </c>
      <c r="BH1119" s="261"/>
      <c r="BI1119" s="24"/>
      <c r="BJ1119" s="259">
        <f t="shared" si="701"/>
        <v>0</v>
      </c>
      <c r="BK1119" s="260">
        <f t="shared" si="701"/>
        <v>0</v>
      </c>
      <c r="BL1119" s="261">
        <f t="shared" si="702"/>
        <v>0</v>
      </c>
      <c r="BM1119" s="24"/>
      <c r="BN1119" s="24"/>
    </row>
    <row r="1120" spans="1:66" ht="16.5" thickBot="1">
      <c r="A1120" s="20"/>
      <c r="C1120" s="2"/>
      <c r="D1120" s="2"/>
      <c r="E1120" s="24"/>
      <c r="F1120" s="2"/>
      <c r="G1120" s="2"/>
      <c r="H1120" s="24"/>
      <c r="I1120" s="2"/>
      <c r="J1120" s="2"/>
      <c r="K1120" s="24"/>
      <c r="L1120" s="2"/>
      <c r="M1120" s="2"/>
      <c r="N1120" s="24"/>
      <c r="O1120" s="2"/>
      <c r="P1120" s="2"/>
      <c r="Q1120" s="24"/>
      <c r="R1120" s="2"/>
      <c r="S1120" s="2"/>
      <c r="T1120" s="24"/>
      <c r="U1120" s="2"/>
      <c r="V1120" s="2"/>
      <c r="W1120" s="24"/>
      <c r="Y1120" s="2"/>
      <c r="Z1120" s="2"/>
      <c r="AA1120" s="2"/>
      <c r="AB1120" s="2"/>
      <c r="AC1120" s="24"/>
      <c r="AD1120" s="2"/>
      <c r="AE1120" s="2"/>
      <c r="AF1120" s="24"/>
      <c r="AG1120" s="24"/>
      <c r="AH1120" s="24"/>
      <c r="AI1120" s="24"/>
      <c r="AJ1120" s="24"/>
      <c r="AK1120" s="24"/>
      <c r="AL1120" s="2"/>
      <c r="AM1120" s="467"/>
      <c r="AN1120" s="2"/>
      <c r="BA1120" s="2"/>
      <c r="BB1120" s="2"/>
      <c r="BC1120" s="618"/>
      <c r="BD1120" s="2"/>
      <c r="BE1120" s="2"/>
      <c r="BF1120" s="24"/>
      <c r="BG1120" s="2"/>
      <c r="BH1120" s="2"/>
      <c r="BI1120" s="24"/>
      <c r="BJ1120" s="2"/>
      <c r="BK1120" s="721"/>
      <c r="BL1120" s="721"/>
      <c r="BM1120" s="24"/>
      <c r="BN1120" s="24"/>
    </row>
    <row r="1121" spans="1:66">
      <c r="A1121" s="81"/>
      <c r="B1121" s="84" t="s">
        <v>19</v>
      </c>
      <c r="C1121" s="254"/>
      <c r="D1121" s="255"/>
      <c r="E1121" s="24"/>
      <c r="F1121" s="254"/>
      <c r="G1121" s="256"/>
      <c r="H1121" s="24"/>
      <c r="I1121" s="254"/>
      <c r="J1121" s="256"/>
      <c r="K1121" s="24"/>
      <c r="L1121" s="254"/>
      <c r="M1121" s="256"/>
      <c r="N1121" s="24"/>
      <c r="O1121" s="254"/>
      <c r="P1121" s="256"/>
      <c r="Q1121" s="24"/>
      <c r="R1121" s="254"/>
      <c r="S1121" s="256"/>
      <c r="T1121" s="24"/>
      <c r="U1121" s="254"/>
      <c r="V1121" s="256"/>
      <c r="W1121" s="24"/>
      <c r="X1121" s="254"/>
      <c r="Y1121" s="256"/>
      <c r="Z1121" s="133"/>
      <c r="AA1121" s="254"/>
      <c r="AB1121" s="256"/>
      <c r="AC1121" s="24"/>
      <c r="AD1121" s="254"/>
      <c r="AE1121" s="256"/>
      <c r="AF1121" s="24"/>
      <c r="AG1121" s="24"/>
      <c r="AH1121" s="24"/>
      <c r="AI1121" s="24"/>
      <c r="AJ1121" s="24"/>
      <c r="AK1121" s="24"/>
      <c r="AL1121" s="254">
        <f>SUM(C1121,F1121,I1121,L1121,O1121,R1121,U1121,X1121,AA1121,AD1121)</f>
        <v>0</v>
      </c>
      <c r="AM1121" s="255">
        <f t="shared" ref="AM1121:AM1123" si="704">SUM(D1121,G1121,J1121,M1121,P1121,S1121,V1121,Y1121,AB1121,AE1121)</f>
        <v>0</v>
      </c>
      <c r="AN1121" s="256">
        <f>SUM(AL1121:AM1121)</f>
        <v>0</v>
      </c>
      <c r="BA1121" s="254"/>
      <c r="BB1121" s="256"/>
      <c r="BC1121" s="618"/>
      <c r="BD1121" s="254"/>
      <c r="BE1121" s="256"/>
      <c r="BF1121" s="24"/>
      <c r="BG1121" s="254"/>
      <c r="BH1121" s="256"/>
      <c r="BI1121" s="24"/>
      <c r="BJ1121" s="254">
        <f t="shared" ref="BJ1121:BK1123" si="705">SUM(AF1121,AI1121,AL1121,AO1121,AR1121,AU1121,AX1121,BA1121,BD1121,BG1121)</f>
        <v>0</v>
      </c>
      <c r="BK1121" s="255">
        <f t="shared" si="705"/>
        <v>0</v>
      </c>
      <c r="BL1121" s="256">
        <f>SUM(BJ1121:BK1121)</f>
        <v>0</v>
      </c>
      <c r="BM1121" s="24"/>
      <c r="BN1121" s="24"/>
    </row>
    <row r="1122" spans="1:66">
      <c r="A1122" s="82"/>
      <c r="B1122" s="85" t="s">
        <v>21</v>
      </c>
      <c r="C1122" s="257"/>
      <c r="D1122" s="15"/>
      <c r="E1122" s="24"/>
      <c r="F1122" s="257"/>
      <c r="G1122" s="258"/>
      <c r="H1122" s="24"/>
      <c r="I1122" s="257"/>
      <c r="J1122" s="258"/>
      <c r="K1122" s="24"/>
      <c r="L1122" s="257"/>
      <c r="M1122" s="258"/>
      <c r="N1122" s="24"/>
      <c r="O1122" s="257"/>
      <c r="P1122" s="258"/>
      <c r="Q1122" s="24"/>
      <c r="R1122" s="257"/>
      <c r="S1122" s="258"/>
      <c r="T1122" s="24"/>
      <c r="U1122" s="257"/>
      <c r="V1122" s="258"/>
      <c r="W1122" s="24"/>
      <c r="X1122" s="257"/>
      <c r="Y1122" s="258"/>
      <c r="Z1122" s="395"/>
      <c r="AA1122" s="257"/>
      <c r="AB1122" s="258"/>
      <c r="AC1122" s="24"/>
      <c r="AD1122" s="257"/>
      <c r="AE1122" s="258"/>
      <c r="AF1122" s="24"/>
      <c r="AG1122" s="24"/>
      <c r="AH1122" s="24"/>
      <c r="AI1122" s="24"/>
      <c r="AJ1122" s="24"/>
      <c r="AK1122" s="24"/>
      <c r="AL1122" s="257">
        <f t="shared" ref="AL1122:AL1123" si="706">SUM(C1122,F1122,I1122,L1122,O1122,R1122,U1122,X1122,AA1122,AD1122)</f>
        <v>0</v>
      </c>
      <c r="AM1122" s="15">
        <f t="shared" si="704"/>
        <v>0</v>
      </c>
      <c r="AN1122" s="258">
        <f t="shared" ref="AN1122:AN1123" si="707">SUM(AL1122:AM1122)</f>
        <v>0</v>
      </c>
      <c r="BA1122" s="257"/>
      <c r="BB1122" s="258"/>
      <c r="BC1122" s="618"/>
      <c r="BD1122" s="257"/>
      <c r="BE1122" s="258"/>
      <c r="BF1122" s="24"/>
      <c r="BG1122" s="257"/>
      <c r="BH1122" s="258"/>
      <c r="BI1122" s="24"/>
      <c r="BJ1122" s="257">
        <f t="shared" si="705"/>
        <v>0</v>
      </c>
      <c r="BK1122" s="15">
        <f t="shared" si="705"/>
        <v>0</v>
      </c>
      <c r="BL1122" s="258">
        <f t="shared" ref="BL1122:BL1123" si="708">SUM(BJ1122:BK1122)</f>
        <v>0</v>
      </c>
      <c r="BM1122" s="24"/>
      <c r="BN1122" s="24"/>
    </row>
    <row r="1123" spans="1:66" ht="16.5" thickBot="1">
      <c r="A1123" s="83"/>
      <c r="B1123" s="86" t="s">
        <v>22</v>
      </c>
      <c r="C1123" s="259"/>
      <c r="D1123" s="260"/>
      <c r="E1123" s="24"/>
      <c r="F1123" s="259"/>
      <c r="G1123" s="261"/>
      <c r="H1123" s="24"/>
      <c r="I1123" s="259"/>
      <c r="J1123" s="261"/>
      <c r="K1123" s="24"/>
      <c r="L1123" s="259"/>
      <c r="M1123" s="261"/>
      <c r="N1123" s="24"/>
      <c r="O1123" s="259"/>
      <c r="P1123" s="261"/>
      <c r="Q1123" s="24"/>
      <c r="R1123" s="259"/>
      <c r="S1123" s="261"/>
      <c r="T1123" s="24"/>
      <c r="U1123" s="259"/>
      <c r="V1123" s="261"/>
      <c r="W1123" s="24"/>
      <c r="X1123" s="259"/>
      <c r="Y1123" s="261"/>
      <c r="Z1123" s="396"/>
      <c r="AA1123" s="259"/>
      <c r="AB1123" s="261"/>
      <c r="AC1123" s="24"/>
      <c r="AD1123" s="259"/>
      <c r="AE1123" s="261"/>
      <c r="AF1123" s="24"/>
      <c r="AG1123" s="24"/>
      <c r="AH1123" s="24"/>
      <c r="AI1123" s="24"/>
      <c r="AJ1123" s="24"/>
      <c r="AK1123" s="24"/>
      <c r="AL1123" s="259">
        <f t="shared" si="706"/>
        <v>0</v>
      </c>
      <c r="AM1123" s="260">
        <f t="shared" si="704"/>
        <v>0</v>
      </c>
      <c r="AN1123" s="261">
        <f t="shared" si="707"/>
        <v>0</v>
      </c>
      <c r="BA1123" s="259"/>
      <c r="BB1123" s="261"/>
      <c r="BC1123" s="618"/>
      <c r="BD1123" s="259"/>
      <c r="BE1123" s="261"/>
      <c r="BF1123" s="24"/>
      <c r="BG1123" s="259"/>
      <c r="BH1123" s="261"/>
      <c r="BI1123" s="24"/>
      <c r="BJ1123" s="259">
        <f t="shared" si="705"/>
        <v>0</v>
      </c>
      <c r="BK1123" s="260">
        <f t="shared" si="705"/>
        <v>0</v>
      </c>
      <c r="BL1123" s="261">
        <f t="shared" si="708"/>
        <v>0</v>
      </c>
      <c r="BM1123" s="24"/>
      <c r="BN1123" s="24"/>
    </row>
    <row r="1124" spans="1:66" ht="16.5" thickBot="1">
      <c r="A1124" s="20"/>
      <c r="C1124" s="2"/>
      <c r="D1124" s="2"/>
      <c r="E1124" s="24"/>
      <c r="F1124" s="2"/>
      <c r="G1124" s="2"/>
      <c r="H1124" s="24"/>
      <c r="I1124" s="2"/>
      <c r="J1124" s="2"/>
      <c r="K1124" s="24"/>
      <c r="L1124" s="2"/>
      <c r="M1124" s="2"/>
      <c r="N1124" s="24"/>
      <c r="O1124" s="2"/>
      <c r="P1124" s="2"/>
      <c r="Q1124" s="24"/>
      <c r="R1124" s="2"/>
      <c r="S1124" s="2"/>
      <c r="T1124" s="24"/>
      <c r="U1124" s="2"/>
      <c r="V1124" s="2"/>
      <c r="W1124" s="24"/>
      <c r="Y1124" s="2"/>
      <c r="Z1124" s="2"/>
      <c r="AA1124" s="2"/>
      <c r="AB1124" s="2"/>
      <c r="AC1124" s="24"/>
      <c r="AD1124" s="2"/>
      <c r="AE1124" s="2"/>
      <c r="AF1124" s="24"/>
      <c r="AG1124" s="24"/>
      <c r="AH1124" s="24"/>
      <c r="AI1124" s="24"/>
      <c r="AJ1124" s="24"/>
      <c r="AK1124" s="24"/>
      <c r="AL1124" s="2"/>
      <c r="AM1124" s="467"/>
      <c r="AN1124" s="2"/>
      <c r="BA1124" s="2"/>
      <c r="BB1124" s="2"/>
      <c r="BC1124" s="618"/>
      <c r="BD1124" s="2"/>
      <c r="BE1124" s="2"/>
      <c r="BF1124" s="24"/>
      <c r="BG1124" s="2"/>
      <c r="BH1124" s="2"/>
      <c r="BI1124" s="24"/>
      <c r="BJ1124" s="2"/>
      <c r="BK1124" s="721"/>
      <c r="BL1124" s="721"/>
      <c r="BM1124" s="24"/>
      <c r="BN1124" s="24"/>
    </row>
    <row r="1125" spans="1:66">
      <c r="A1125" s="81"/>
      <c r="B1125" s="84" t="s">
        <v>19</v>
      </c>
      <c r="C1125" s="254"/>
      <c r="D1125" s="255"/>
      <c r="E1125" s="24"/>
      <c r="F1125" s="254"/>
      <c r="G1125" s="256"/>
      <c r="H1125" s="24"/>
      <c r="I1125" s="254"/>
      <c r="J1125" s="256"/>
      <c r="K1125" s="24"/>
      <c r="L1125" s="254"/>
      <c r="M1125" s="256"/>
      <c r="N1125" s="24"/>
      <c r="O1125" s="254"/>
      <c r="P1125" s="256"/>
      <c r="Q1125" s="24"/>
      <c r="R1125" s="254"/>
      <c r="S1125" s="256"/>
      <c r="T1125" s="24"/>
      <c r="U1125" s="254"/>
      <c r="V1125" s="256"/>
      <c r="W1125" s="24"/>
      <c r="X1125" s="254"/>
      <c r="Y1125" s="256"/>
      <c r="Z1125" s="133"/>
      <c r="AA1125" s="254"/>
      <c r="AB1125" s="256"/>
      <c r="AC1125" s="24"/>
      <c r="AD1125" s="254"/>
      <c r="AE1125" s="256"/>
      <c r="AF1125" s="24"/>
      <c r="AG1125" s="24"/>
      <c r="AH1125" s="24"/>
      <c r="AI1125" s="24"/>
      <c r="AJ1125" s="24"/>
      <c r="AK1125" s="24"/>
      <c r="AL1125" s="254">
        <f>SUM(C1125,F1125,I1125,L1125,O1125,R1125,U1125,X1125,AA1125,AD1125)</f>
        <v>0</v>
      </c>
      <c r="AM1125" s="255">
        <f t="shared" ref="AM1125:AM1127" si="709">SUM(D1125,G1125,J1125,M1125,P1125,S1125,V1125,Y1125,AB1125,AE1125)</f>
        <v>0</v>
      </c>
      <c r="AN1125" s="256">
        <f t="shared" ref="AN1125:AN1127" si="710">SUM(AL1125:AM1125)</f>
        <v>0</v>
      </c>
      <c r="BA1125" s="254"/>
      <c r="BB1125" s="256"/>
      <c r="BC1125" s="618"/>
      <c r="BD1125" s="254"/>
      <c r="BE1125" s="256"/>
      <c r="BF1125" s="24"/>
      <c r="BG1125" s="254"/>
      <c r="BH1125" s="256"/>
      <c r="BI1125" s="24"/>
      <c r="BJ1125" s="254">
        <f t="shared" ref="BJ1125:BK1127" si="711">SUM(AF1125,AI1125,AL1125,AO1125,AR1125,AU1125,AX1125,BA1125,BD1125,BG1125)</f>
        <v>0</v>
      </c>
      <c r="BK1125" s="255">
        <f t="shared" si="711"/>
        <v>0</v>
      </c>
      <c r="BL1125" s="256">
        <f t="shared" ref="BL1125:BL1127" si="712">SUM(BJ1125:BK1125)</f>
        <v>0</v>
      </c>
      <c r="BM1125" s="24"/>
      <c r="BN1125" s="24"/>
    </row>
    <row r="1126" spans="1:66">
      <c r="A1126" s="82"/>
      <c r="B1126" s="85" t="s">
        <v>21</v>
      </c>
      <c r="C1126" s="257"/>
      <c r="D1126" s="15"/>
      <c r="E1126" s="24"/>
      <c r="F1126" s="257"/>
      <c r="G1126" s="258"/>
      <c r="H1126" s="24"/>
      <c r="I1126" s="257"/>
      <c r="J1126" s="258"/>
      <c r="K1126" s="24"/>
      <c r="L1126" s="257"/>
      <c r="M1126" s="258"/>
      <c r="N1126" s="24"/>
      <c r="O1126" s="257"/>
      <c r="P1126" s="258"/>
      <c r="Q1126" s="24"/>
      <c r="R1126" s="257"/>
      <c r="S1126" s="258"/>
      <c r="T1126" s="24"/>
      <c r="U1126" s="257"/>
      <c r="V1126" s="258"/>
      <c r="W1126" s="24"/>
      <c r="X1126" s="257"/>
      <c r="Y1126" s="258"/>
      <c r="Z1126" s="395"/>
      <c r="AA1126" s="257"/>
      <c r="AB1126" s="258"/>
      <c r="AC1126" s="24"/>
      <c r="AD1126" s="257"/>
      <c r="AE1126" s="258"/>
      <c r="AF1126" s="24"/>
      <c r="AG1126" s="24"/>
      <c r="AH1126" s="24"/>
      <c r="AI1126" s="24"/>
      <c r="AJ1126" s="24"/>
      <c r="AK1126" s="24"/>
      <c r="AL1126" s="257">
        <f t="shared" ref="AL1126:AL1127" si="713">SUM(C1126,F1126,I1126,L1126,O1126,R1126,U1126,X1126,AA1126,AD1126)</f>
        <v>0</v>
      </c>
      <c r="AM1126" s="15">
        <f t="shared" si="709"/>
        <v>0</v>
      </c>
      <c r="AN1126" s="258">
        <f t="shared" si="710"/>
        <v>0</v>
      </c>
      <c r="BA1126" s="257"/>
      <c r="BB1126" s="258"/>
      <c r="BC1126" s="618"/>
      <c r="BD1126" s="257"/>
      <c r="BE1126" s="258"/>
      <c r="BF1126" s="24"/>
      <c r="BG1126" s="257"/>
      <c r="BH1126" s="258"/>
      <c r="BI1126" s="24"/>
      <c r="BJ1126" s="257">
        <f t="shared" si="711"/>
        <v>0</v>
      </c>
      <c r="BK1126" s="15">
        <f t="shared" si="711"/>
        <v>0</v>
      </c>
      <c r="BL1126" s="258">
        <f t="shared" si="712"/>
        <v>0</v>
      </c>
      <c r="BM1126" s="24"/>
      <c r="BN1126" s="24"/>
    </row>
    <row r="1127" spans="1:66" ht="16.5" thickBot="1">
      <c r="A1127" s="83"/>
      <c r="B1127" s="86" t="s">
        <v>22</v>
      </c>
      <c r="C1127" s="259"/>
      <c r="D1127" s="260"/>
      <c r="E1127" s="24"/>
      <c r="F1127" s="259"/>
      <c r="G1127" s="261"/>
      <c r="H1127" s="24"/>
      <c r="I1127" s="259"/>
      <c r="J1127" s="261"/>
      <c r="K1127" s="24"/>
      <c r="L1127" s="259"/>
      <c r="M1127" s="261"/>
      <c r="N1127" s="24"/>
      <c r="O1127" s="259"/>
      <c r="P1127" s="261"/>
      <c r="Q1127" s="24"/>
      <c r="R1127" s="259"/>
      <c r="S1127" s="261"/>
      <c r="T1127" s="24"/>
      <c r="U1127" s="259"/>
      <c r="V1127" s="261"/>
      <c r="W1127" s="24"/>
      <c r="X1127" s="259"/>
      <c r="Y1127" s="261"/>
      <c r="Z1127" s="396"/>
      <c r="AA1127" s="259"/>
      <c r="AB1127" s="261"/>
      <c r="AC1127" s="24"/>
      <c r="AD1127" s="259"/>
      <c r="AE1127" s="261"/>
      <c r="AF1127" s="24"/>
      <c r="AG1127" s="24"/>
      <c r="AH1127" s="24"/>
      <c r="AI1127" s="24"/>
      <c r="AJ1127" s="24"/>
      <c r="AK1127" s="24"/>
      <c r="AL1127" s="259">
        <f t="shared" si="713"/>
        <v>0</v>
      </c>
      <c r="AM1127" s="260">
        <f t="shared" si="709"/>
        <v>0</v>
      </c>
      <c r="AN1127" s="261">
        <f t="shared" si="710"/>
        <v>0</v>
      </c>
      <c r="BA1127" s="259"/>
      <c r="BB1127" s="261"/>
      <c r="BC1127" s="618"/>
      <c r="BD1127" s="259"/>
      <c r="BE1127" s="261"/>
      <c r="BF1127" s="24"/>
      <c r="BG1127" s="259"/>
      <c r="BH1127" s="261"/>
      <c r="BI1127" s="24"/>
      <c r="BJ1127" s="259">
        <f t="shared" si="711"/>
        <v>0</v>
      </c>
      <c r="BK1127" s="260">
        <f t="shared" si="711"/>
        <v>0</v>
      </c>
      <c r="BL1127" s="261">
        <f t="shared" si="712"/>
        <v>0</v>
      </c>
      <c r="BM1127" s="24"/>
      <c r="BN1127" s="24"/>
    </row>
    <row r="1128" spans="1:66" ht="16.5" thickBot="1">
      <c r="A1128" s="20"/>
      <c r="C1128" s="2"/>
      <c r="D1128" s="2"/>
      <c r="E1128" s="24"/>
      <c r="F1128" s="2"/>
      <c r="G1128" s="2"/>
      <c r="H1128" s="24"/>
      <c r="I1128" s="2"/>
      <c r="J1128" s="2"/>
      <c r="K1128" s="24"/>
      <c r="L1128" s="2"/>
      <c r="M1128" s="2"/>
      <c r="N1128" s="24"/>
      <c r="O1128" s="2"/>
      <c r="P1128" s="2"/>
      <c r="Q1128" s="24"/>
      <c r="R1128" s="2"/>
      <c r="S1128" s="2"/>
      <c r="T1128" s="24"/>
      <c r="U1128" s="2"/>
      <c r="V1128" s="2"/>
      <c r="W1128" s="24"/>
      <c r="Y1128" s="2"/>
      <c r="Z1128" s="2"/>
      <c r="AA1128" s="2"/>
      <c r="AB1128" s="2"/>
      <c r="AC1128" s="24"/>
      <c r="AD1128" s="2"/>
      <c r="AE1128" s="2"/>
      <c r="AF1128" s="24"/>
      <c r="AG1128" s="24"/>
      <c r="AH1128" s="24"/>
      <c r="AI1128" s="24"/>
      <c r="AJ1128" s="24"/>
      <c r="AK1128" s="24"/>
      <c r="AL1128" s="2"/>
      <c r="AM1128" s="467"/>
      <c r="AN1128" s="2"/>
      <c r="BA1128" s="2"/>
      <c r="BB1128" s="2"/>
      <c r="BC1128" s="618"/>
      <c r="BD1128" s="2"/>
      <c r="BE1128" s="2"/>
      <c r="BF1128" s="24"/>
      <c r="BG1128" s="2"/>
      <c r="BH1128" s="2"/>
      <c r="BI1128" s="24"/>
      <c r="BJ1128" s="2"/>
      <c r="BK1128" s="721"/>
      <c r="BL1128" s="721"/>
      <c r="BM1128" s="24"/>
      <c r="BN1128" s="24"/>
    </row>
    <row r="1129" spans="1:66">
      <c r="A1129" s="87"/>
      <c r="B1129" s="84" t="s">
        <v>19</v>
      </c>
      <c r="C1129" s="254"/>
      <c r="D1129" s="255"/>
      <c r="E1129" s="24"/>
      <c r="F1129" s="254"/>
      <c r="G1129" s="256"/>
      <c r="H1129" s="24"/>
      <c r="I1129" s="254"/>
      <c r="J1129" s="256"/>
      <c r="K1129" s="24"/>
      <c r="L1129" s="254"/>
      <c r="M1129" s="256"/>
      <c r="N1129" s="24"/>
      <c r="O1129" s="254"/>
      <c r="P1129" s="256"/>
      <c r="Q1129" s="24"/>
      <c r="R1129" s="254"/>
      <c r="S1129" s="256"/>
      <c r="T1129" s="24"/>
      <c r="U1129" s="254"/>
      <c r="V1129" s="256"/>
      <c r="W1129" s="24"/>
      <c r="X1129" s="254"/>
      <c r="Y1129" s="256"/>
      <c r="Z1129" s="133"/>
      <c r="AA1129" s="254"/>
      <c r="AB1129" s="256"/>
      <c r="AC1129" s="24"/>
      <c r="AD1129" s="254"/>
      <c r="AE1129" s="256"/>
      <c r="AF1129" s="24"/>
      <c r="AG1129" s="24"/>
      <c r="AH1129" s="24"/>
      <c r="AI1129" s="24"/>
      <c r="AJ1129" s="24"/>
      <c r="AK1129" s="24"/>
      <c r="AL1129" s="254">
        <f>SUM(C1129,F1129,I1129,L1129,O1129,R1129,U1129,X1129,AA1129,AD1129)</f>
        <v>0</v>
      </c>
      <c r="AM1129" s="255">
        <f t="shared" ref="AM1129:AM1131" si="714">SUM(D1129,G1129,J1129,M1129,P1129,S1129,V1129,Y1129,AB1129,AE1129)</f>
        <v>0</v>
      </c>
      <c r="AN1129" s="256">
        <f t="shared" ref="AN1129:AN1131" si="715">SUM(AL1129:AM1129)</f>
        <v>0</v>
      </c>
      <c r="BA1129" s="254"/>
      <c r="BB1129" s="256"/>
      <c r="BC1129" s="618"/>
      <c r="BD1129" s="254"/>
      <c r="BE1129" s="256"/>
      <c r="BF1129" s="24"/>
      <c r="BG1129" s="254"/>
      <c r="BH1129" s="256"/>
      <c r="BI1129" s="24"/>
      <c r="BJ1129" s="254">
        <f t="shared" ref="BJ1129:BK1131" si="716">SUM(AF1129,AI1129,AL1129,AO1129,AR1129,AU1129,AX1129,BA1129,BD1129,BG1129)</f>
        <v>0</v>
      </c>
      <c r="BK1129" s="255">
        <f t="shared" si="716"/>
        <v>0</v>
      </c>
      <c r="BL1129" s="256">
        <f t="shared" ref="BL1129:BL1131" si="717">SUM(BJ1129:BK1129)</f>
        <v>0</v>
      </c>
      <c r="BM1129" s="24"/>
      <c r="BN1129" s="24"/>
    </row>
    <row r="1130" spans="1:66">
      <c r="A1130" s="82"/>
      <c r="B1130" s="85" t="s">
        <v>21</v>
      </c>
      <c r="C1130" s="257"/>
      <c r="D1130" s="15"/>
      <c r="E1130" s="24"/>
      <c r="F1130" s="257"/>
      <c r="G1130" s="258"/>
      <c r="H1130" s="24"/>
      <c r="I1130" s="257"/>
      <c r="J1130" s="258"/>
      <c r="K1130" s="24"/>
      <c r="L1130" s="257"/>
      <c r="M1130" s="258"/>
      <c r="N1130" s="24"/>
      <c r="O1130" s="257"/>
      <c r="P1130" s="258"/>
      <c r="Q1130" s="24"/>
      <c r="R1130" s="257"/>
      <c r="S1130" s="258"/>
      <c r="T1130" s="24"/>
      <c r="U1130" s="257"/>
      <c r="V1130" s="258"/>
      <c r="W1130" s="24"/>
      <c r="X1130" s="257"/>
      <c r="Y1130" s="258"/>
      <c r="Z1130" s="395"/>
      <c r="AA1130" s="257"/>
      <c r="AB1130" s="258"/>
      <c r="AC1130" s="24"/>
      <c r="AD1130" s="257"/>
      <c r="AE1130" s="258"/>
      <c r="AF1130" s="24"/>
      <c r="AG1130" s="24"/>
      <c r="AH1130" s="24"/>
      <c r="AI1130" s="24"/>
      <c r="AJ1130" s="24"/>
      <c r="AK1130" s="24"/>
      <c r="AL1130" s="257">
        <f t="shared" ref="AL1130:AL1131" si="718">SUM(C1130,F1130,I1130,L1130,O1130,R1130,U1130,X1130,AA1130,AD1130)</f>
        <v>0</v>
      </c>
      <c r="AM1130" s="15">
        <f t="shared" si="714"/>
        <v>0</v>
      </c>
      <c r="AN1130" s="258">
        <f t="shared" si="715"/>
        <v>0</v>
      </c>
      <c r="BA1130" s="257"/>
      <c r="BB1130" s="258"/>
      <c r="BC1130" s="618"/>
      <c r="BD1130" s="257"/>
      <c r="BE1130" s="258"/>
      <c r="BF1130" s="24"/>
      <c r="BG1130" s="257"/>
      <c r="BH1130" s="258"/>
      <c r="BI1130" s="24"/>
      <c r="BJ1130" s="257">
        <f t="shared" si="716"/>
        <v>0</v>
      </c>
      <c r="BK1130" s="15">
        <f t="shared" si="716"/>
        <v>0</v>
      </c>
      <c r="BL1130" s="258">
        <f t="shared" si="717"/>
        <v>0</v>
      </c>
      <c r="BM1130" s="24"/>
      <c r="BN1130" s="24"/>
    </row>
    <row r="1131" spans="1:66" ht="16.5" thickBot="1">
      <c r="A1131" s="83"/>
      <c r="B1131" s="86" t="s">
        <v>22</v>
      </c>
      <c r="C1131" s="259"/>
      <c r="D1131" s="260"/>
      <c r="E1131" s="24"/>
      <c r="F1131" s="259"/>
      <c r="G1131" s="261"/>
      <c r="H1131" s="24"/>
      <c r="I1131" s="259"/>
      <c r="J1131" s="261"/>
      <c r="K1131" s="24"/>
      <c r="L1131" s="259"/>
      <c r="M1131" s="261"/>
      <c r="N1131" s="24"/>
      <c r="O1131" s="259"/>
      <c r="P1131" s="261"/>
      <c r="Q1131" s="24"/>
      <c r="R1131" s="259"/>
      <c r="S1131" s="261"/>
      <c r="T1131" s="24"/>
      <c r="U1131" s="259"/>
      <c r="V1131" s="261"/>
      <c r="W1131" s="24"/>
      <c r="X1131" s="259"/>
      <c r="Y1131" s="261"/>
      <c r="Z1131" s="396"/>
      <c r="AA1131" s="259"/>
      <c r="AB1131" s="261"/>
      <c r="AC1131" s="24"/>
      <c r="AD1131" s="259"/>
      <c r="AE1131" s="261"/>
      <c r="AF1131" s="24"/>
      <c r="AG1131" s="24"/>
      <c r="AH1131" s="24"/>
      <c r="AI1131" s="24"/>
      <c r="AJ1131" s="24"/>
      <c r="AK1131" s="24"/>
      <c r="AL1131" s="259">
        <f t="shared" si="718"/>
        <v>0</v>
      </c>
      <c r="AM1131" s="260">
        <f t="shared" si="714"/>
        <v>0</v>
      </c>
      <c r="AN1131" s="261">
        <f t="shared" si="715"/>
        <v>0</v>
      </c>
      <c r="BA1131" s="259"/>
      <c r="BB1131" s="261"/>
      <c r="BC1131" s="618"/>
      <c r="BD1131" s="259"/>
      <c r="BE1131" s="261"/>
      <c r="BF1131" s="24"/>
      <c r="BG1131" s="259"/>
      <c r="BH1131" s="261"/>
      <c r="BI1131" s="24"/>
      <c r="BJ1131" s="259">
        <f t="shared" si="716"/>
        <v>0</v>
      </c>
      <c r="BK1131" s="260">
        <f t="shared" si="716"/>
        <v>0</v>
      </c>
      <c r="BL1131" s="261">
        <f t="shared" si="717"/>
        <v>0</v>
      </c>
      <c r="BM1131" s="24"/>
      <c r="BN1131" s="24"/>
    </row>
    <row r="1132" spans="1:66" ht="16.5" thickBot="1">
      <c r="A1132" s="20"/>
      <c r="C1132" s="2"/>
      <c r="D1132" s="2"/>
      <c r="E1132" s="24"/>
      <c r="F1132" s="2"/>
      <c r="G1132" s="2"/>
      <c r="H1132" s="24"/>
      <c r="I1132" s="2"/>
      <c r="J1132" s="2"/>
      <c r="K1132" s="24"/>
      <c r="L1132" s="2"/>
      <c r="M1132" s="2"/>
      <c r="N1132" s="24"/>
      <c r="O1132" s="2"/>
      <c r="P1132" s="2"/>
      <c r="Q1132" s="24"/>
      <c r="R1132" s="2"/>
      <c r="S1132" s="2"/>
      <c r="T1132" s="24"/>
      <c r="U1132" s="2"/>
      <c r="V1132" s="2"/>
      <c r="W1132" s="24"/>
      <c r="Y1132" s="2"/>
      <c r="Z1132" s="2"/>
      <c r="AA1132" s="2"/>
      <c r="AB1132" s="2"/>
      <c r="AC1132" s="24"/>
      <c r="AD1132" s="2"/>
      <c r="AE1132" s="2"/>
      <c r="AF1132" s="24"/>
      <c r="AG1132" s="24"/>
      <c r="AH1132" s="24"/>
      <c r="AI1132" s="24"/>
      <c r="AJ1132" s="24"/>
      <c r="AK1132" s="24"/>
      <c r="AL1132" s="2"/>
      <c r="AM1132" s="467"/>
      <c r="AN1132" s="2"/>
      <c r="BA1132" s="2"/>
      <c r="BB1132" s="2"/>
      <c r="BC1132" s="618"/>
      <c r="BD1132" s="2"/>
      <c r="BE1132" s="2"/>
      <c r="BF1132" s="24"/>
      <c r="BG1132" s="2"/>
      <c r="BH1132" s="2"/>
      <c r="BI1132" s="24"/>
      <c r="BJ1132" s="2"/>
      <c r="BK1132" s="721"/>
      <c r="BL1132" s="721"/>
      <c r="BM1132" s="24"/>
      <c r="BN1132" s="24"/>
    </row>
    <row r="1133" spans="1:66">
      <c r="A1133" s="87"/>
      <c r="B1133" s="84" t="s">
        <v>19</v>
      </c>
      <c r="C1133" s="254"/>
      <c r="D1133" s="255"/>
      <c r="E1133" s="24"/>
      <c r="F1133" s="254"/>
      <c r="G1133" s="256"/>
      <c r="H1133" s="24"/>
      <c r="I1133" s="254"/>
      <c r="J1133" s="256"/>
      <c r="K1133" s="24"/>
      <c r="L1133" s="254"/>
      <c r="M1133" s="256"/>
      <c r="N1133" s="24"/>
      <c r="O1133" s="254"/>
      <c r="P1133" s="256"/>
      <c r="Q1133" s="24"/>
      <c r="R1133" s="254"/>
      <c r="S1133" s="256"/>
      <c r="T1133" s="24"/>
      <c r="U1133" s="254"/>
      <c r="V1133" s="256"/>
      <c r="W1133" s="24"/>
      <c r="X1133" s="254"/>
      <c r="Y1133" s="256"/>
      <c r="Z1133" s="133"/>
      <c r="AA1133" s="254"/>
      <c r="AB1133" s="256"/>
      <c r="AC1133" s="24"/>
      <c r="AD1133" s="254"/>
      <c r="AE1133" s="256"/>
      <c r="AF1133" s="24"/>
      <c r="AG1133" s="24"/>
      <c r="AH1133" s="24"/>
      <c r="AI1133" s="24"/>
      <c r="AJ1133" s="24"/>
      <c r="AK1133" s="24"/>
      <c r="AL1133" s="254">
        <f t="shared" ref="AL1133:AL1135" si="719">C1133+F1133+I1133</f>
        <v>0</v>
      </c>
      <c r="AM1133" s="255">
        <f t="shared" ref="AM1133:AM1135" si="720">SUM(D1133,G1133,J1133,M1133,P1133,S1133,V1133,Y1133,AB1133,AE1133)</f>
        <v>0</v>
      </c>
      <c r="AN1133" s="256">
        <f t="shared" ref="AN1133:AN1135" si="721">SUM(AL1133:AM1133)</f>
        <v>0</v>
      </c>
      <c r="BA1133" s="254"/>
      <c r="BB1133" s="256"/>
      <c r="BC1133" s="618"/>
      <c r="BD1133" s="254"/>
      <c r="BE1133" s="256"/>
      <c r="BF1133" s="24"/>
      <c r="BG1133" s="254"/>
      <c r="BH1133" s="256"/>
      <c r="BI1133" s="24"/>
      <c r="BJ1133" s="254">
        <f>AF1133+AI1133+AL1133</f>
        <v>0</v>
      </c>
      <c r="BK1133" s="255">
        <f>SUM(AG1133,AJ1133,AM1133,AP1133,AS1133,AV1133,AY1133,BB1133,BE1133,BH1133)</f>
        <v>0</v>
      </c>
      <c r="BL1133" s="256">
        <f t="shared" ref="BL1133:BL1135" si="722">SUM(BJ1133:BK1133)</f>
        <v>0</v>
      </c>
      <c r="BM1133" s="24"/>
      <c r="BN1133" s="24"/>
    </row>
    <row r="1134" spans="1:66">
      <c r="A1134" s="82"/>
      <c r="B1134" s="85" t="s">
        <v>21</v>
      </c>
      <c r="C1134" s="257"/>
      <c r="D1134" s="15"/>
      <c r="E1134" s="24"/>
      <c r="F1134" s="257"/>
      <c r="G1134" s="258"/>
      <c r="H1134" s="24"/>
      <c r="I1134" s="257"/>
      <c r="J1134" s="258"/>
      <c r="K1134" s="24"/>
      <c r="L1134" s="257"/>
      <c r="M1134" s="258"/>
      <c r="N1134" s="24"/>
      <c r="O1134" s="257"/>
      <c r="P1134" s="258"/>
      <c r="Q1134" s="24"/>
      <c r="R1134" s="257"/>
      <c r="S1134" s="258"/>
      <c r="T1134" s="24"/>
      <c r="U1134" s="257"/>
      <c r="V1134" s="258"/>
      <c r="W1134" s="24"/>
      <c r="X1134" s="257"/>
      <c r="Y1134" s="258"/>
      <c r="Z1134" s="395"/>
      <c r="AA1134" s="257"/>
      <c r="AB1134" s="258"/>
      <c r="AC1134" s="24"/>
      <c r="AD1134" s="257"/>
      <c r="AE1134" s="258"/>
      <c r="AF1134" s="24"/>
      <c r="AG1134" s="24"/>
      <c r="AH1134" s="24"/>
      <c r="AI1134" s="24"/>
      <c r="AJ1134" s="24"/>
      <c r="AK1134" s="24"/>
      <c r="AL1134" s="257">
        <f t="shared" si="719"/>
        <v>0</v>
      </c>
      <c r="AM1134" s="15">
        <f t="shared" si="720"/>
        <v>0</v>
      </c>
      <c r="AN1134" s="258">
        <f t="shared" si="721"/>
        <v>0</v>
      </c>
      <c r="BA1134" s="257"/>
      <c r="BB1134" s="258"/>
      <c r="BC1134" s="618"/>
      <c r="BD1134" s="257"/>
      <c r="BE1134" s="258"/>
      <c r="BF1134" s="24"/>
      <c r="BG1134" s="257"/>
      <c r="BH1134" s="258"/>
      <c r="BI1134" s="24"/>
      <c r="BJ1134" s="257">
        <f>AF1134+AI1134+AL1134</f>
        <v>0</v>
      </c>
      <c r="BK1134" s="15">
        <f>SUM(AG1134,AJ1134,AM1134,AP1134,AS1134,AV1134,AY1134,BB1134,BE1134,BH1134)</f>
        <v>0</v>
      </c>
      <c r="BL1134" s="258">
        <f t="shared" si="722"/>
        <v>0</v>
      </c>
      <c r="BM1134" s="24"/>
      <c r="BN1134" s="24"/>
    </row>
    <row r="1135" spans="1:66" ht="16.5" thickBot="1">
      <c r="A1135" s="83"/>
      <c r="B1135" s="86" t="s">
        <v>22</v>
      </c>
      <c r="C1135" s="259"/>
      <c r="D1135" s="260"/>
      <c r="E1135" s="24"/>
      <c r="F1135" s="259"/>
      <c r="G1135" s="261"/>
      <c r="H1135" s="24"/>
      <c r="I1135" s="259"/>
      <c r="J1135" s="261"/>
      <c r="K1135" s="24"/>
      <c r="L1135" s="259"/>
      <c r="M1135" s="261"/>
      <c r="N1135" s="24"/>
      <c r="O1135" s="259"/>
      <c r="P1135" s="261"/>
      <c r="Q1135" s="24"/>
      <c r="R1135" s="259"/>
      <c r="S1135" s="261"/>
      <c r="T1135" s="24"/>
      <c r="U1135" s="259"/>
      <c r="V1135" s="261"/>
      <c r="W1135" s="24"/>
      <c r="X1135" s="259"/>
      <c r="Y1135" s="261"/>
      <c r="Z1135" s="396"/>
      <c r="AA1135" s="259"/>
      <c r="AB1135" s="261"/>
      <c r="AC1135" s="24"/>
      <c r="AD1135" s="259"/>
      <c r="AE1135" s="261"/>
      <c r="AF1135" s="24"/>
      <c r="AG1135" s="24"/>
      <c r="AH1135" s="24"/>
      <c r="AI1135" s="24"/>
      <c r="AJ1135" s="24"/>
      <c r="AK1135" s="24"/>
      <c r="AL1135" s="259">
        <f t="shared" si="719"/>
        <v>0</v>
      </c>
      <c r="AM1135" s="260">
        <f t="shared" si="720"/>
        <v>0</v>
      </c>
      <c r="AN1135" s="261">
        <f t="shared" si="721"/>
        <v>0</v>
      </c>
      <c r="BA1135" s="259"/>
      <c r="BB1135" s="261"/>
      <c r="BC1135" s="618"/>
      <c r="BD1135" s="259"/>
      <c r="BE1135" s="261"/>
      <c r="BF1135" s="24"/>
      <c r="BG1135" s="259"/>
      <c r="BH1135" s="261"/>
      <c r="BI1135" s="24"/>
      <c r="BJ1135" s="259">
        <f>AF1135+AI1135+AL1135</f>
        <v>0</v>
      </c>
      <c r="BK1135" s="260">
        <f>SUM(AG1135,AJ1135,AM1135,AP1135,AS1135,AV1135,AY1135,BB1135,BE1135,BH1135)</f>
        <v>0</v>
      </c>
      <c r="BL1135" s="261">
        <f t="shared" si="722"/>
        <v>0</v>
      </c>
      <c r="BM1135" s="24"/>
      <c r="BN1135" s="24"/>
    </row>
    <row r="1136" spans="1:66" ht="16.5" thickBot="1">
      <c r="A1136" s="20"/>
      <c r="C1136" s="2"/>
      <c r="D1136" s="2"/>
      <c r="E1136" s="24"/>
      <c r="F1136" s="2"/>
      <c r="G1136" s="2"/>
      <c r="H1136" s="24"/>
      <c r="I1136" s="2"/>
      <c r="J1136" s="2"/>
      <c r="K1136" s="24"/>
      <c r="L1136" s="2"/>
      <c r="M1136" s="2"/>
      <c r="N1136" s="24"/>
      <c r="O1136" s="2"/>
      <c r="P1136" s="2"/>
      <c r="Q1136" s="24"/>
      <c r="R1136" s="2"/>
      <c r="S1136" s="2"/>
      <c r="T1136" s="24"/>
      <c r="U1136" s="2"/>
      <c r="V1136" s="2"/>
      <c r="W1136" s="24"/>
      <c r="Y1136" s="2"/>
      <c r="Z1136" s="2"/>
      <c r="AA1136" s="2"/>
      <c r="AB1136" s="2"/>
      <c r="AC1136" s="24"/>
      <c r="AD1136" s="2"/>
      <c r="AE1136" s="2"/>
      <c r="AF1136" s="24"/>
      <c r="AG1136" s="24"/>
      <c r="AH1136" s="24"/>
      <c r="AI1136" s="24"/>
      <c r="AJ1136" s="24"/>
      <c r="AK1136" s="24"/>
      <c r="AL1136" s="2"/>
      <c r="AM1136" s="467"/>
      <c r="AN1136" s="2"/>
      <c r="BA1136" s="2"/>
      <c r="BB1136" s="2"/>
      <c r="BC1136" s="618"/>
      <c r="BD1136" s="2"/>
      <c r="BE1136" s="2"/>
      <c r="BF1136" s="24"/>
      <c r="BG1136" s="2"/>
      <c r="BH1136" s="2"/>
      <c r="BI1136" s="24"/>
      <c r="BJ1136" s="2"/>
      <c r="BK1136" s="721"/>
      <c r="BL1136" s="2"/>
      <c r="BM1136" s="24"/>
      <c r="BN1136" s="24"/>
    </row>
    <row r="1137" spans="1:66">
      <c r="A1137" s="81"/>
      <c r="B1137" s="84" t="s">
        <v>19</v>
      </c>
      <c r="C1137" s="254"/>
      <c r="D1137" s="255"/>
      <c r="E1137" s="24"/>
      <c r="F1137" s="254"/>
      <c r="G1137" s="256"/>
      <c r="H1137" s="24"/>
      <c r="I1137" s="254"/>
      <c r="J1137" s="256"/>
      <c r="K1137" s="24"/>
      <c r="L1137" s="254"/>
      <c r="M1137" s="256"/>
      <c r="N1137" s="24"/>
      <c r="O1137" s="254"/>
      <c r="P1137" s="256"/>
      <c r="Q1137" s="24"/>
      <c r="R1137" s="254"/>
      <c r="S1137" s="256"/>
      <c r="T1137" s="24"/>
      <c r="U1137" s="254"/>
      <c r="V1137" s="256"/>
      <c r="W1137" s="24"/>
      <c r="X1137" s="254"/>
      <c r="Y1137" s="256"/>
      <c r="Z1137" s="133"/>
      <c r="AA1137" s="254"/>
      <c r="AB1137" s="256"/>
      <c r="AC1137" s="24"/>
      <c r="AD1137" s="254"/>
      <c r="AE1137" s="256"/>
      <c r="AF1137" s="24"/>
      <c r="AG1137" s="24"/>
      <c r="AH1137" s="24"/>
      <c r="AI1137" s="24"/>
      <c r="AJ1137" s="24"/>
      <c r="AK1137" s="24"/>
      <c r="AL1137" s="254">
        <f t="shared" ref="AL1137:AL1139" si="723">C1137+F1137+I1137</f>
        <v>0</v>
      </c>
      <c r="AM1137" s="255">
        <f t="shared" ref="AM1137:AM1139" si="724">SUM(D1137,G1137,J1137,M1137,P1137,S1137,V1137,Y1137,AB1137,AE1137)</f>
        <v>0</v>
      </c>
      <c r="AN1137" s="256">
        <f t="shared" ref="AN1137:AN1139" si="725">SUM(AL1137:AM1137)</f>
        <v>0</v>
      </c>
      <c r="BA1137" s="254"/>
      <c r="BB1137" s="256"/>
      <c r="BC1137" s="618"/>
      <c r="BD1137" s="254"/>
      <c r="BE1137" s="256"/>
      <c r="BF1137" s="24"/>
      <c r="BG1137" s="254"/>
      <c r="BH1137" s="256"/>
      <c r="BI1137" s="24"/>
      <c r="BJ1137" s="254">
        <f>AF1137+AI1137+AL1137</f>
        <v>0</v>
      </c>
      <c r="BK1137" s="255">
        <f>SUM(AG1137,AJ1137,AM1137,AP1137,AS1137,AV1137,AY1137,BB1137,BE1137,BH1137)</f>
        <v>0</v>
      </c>
      <c r="BL1137" s="256">
        <f t="shared" ref="BL1137:BL1139" si="726">SUM(BJ1137:BK1137)</f>
        <v>0</v>
      </c>
      <c r="BM1137" s="24"/>
      <c r="BN1137" s="24"/>
    </row>
    <row r="1138" spans="1:66">
      <c r="A1138" s="82"/>
      <c r="B1138" s="85" t="s">
        <v>21</v>
      </c>
      <c r="C1138" s="257"/>
      <c r="D1138" s="15"/>
      <c r="E1138" s="24"/>
      <c r="F1138" s="257"/>
      <c r="G1138" s="258"/>
      <c r="H1138" s="24"/>
      <c r="I1138" s="257"/>
      <c r="J1138" s="258"/>
      <c r="K1138" s="24"/>
      <c r="L1138" s="257"/>
      <c r="M1138" s="258"/>
      <c r="N1138" s="24"/>
      <c r="O1138" s="257"/>
      <c r="P1138" s="258"/>
      <c r="Q1138" s="24"/>
      <c r="R1138" s="257"/>
      <c r="S1138" s="258"/>
      <c r="T1138" s="24"/>
      <c r="U1138" s="257"/>
      <c r="V1138" s="258"/>
      <c r="W1138" s="24"/>
      <c r="X1138" s="257"/>
      <c r="Y1138" s="258"/>
      <c r="Z1138" s="395"/>
      <c r="AA1138" s="257"/>
      <c r="AB1138" s="258"/>
      <c r="AC1138" s="24"/>
      <c r="AD1138" s="257"/>
      <c r="AE1138" s="258"/>
      <c r="AF1138" s="24"/>
      <c r="AG1138" s="24"/>
      <c r="AH1138" s="24"/>
      <c r="AI1138" s="24"/>
      <c r="AJ1138" s="24"/>
      <c r="AK1138" s="24"/>
      <c r="AL1138" s="257">
        <f t="shared" si="723"/>
        <v>0</v>
      </c>
      <c r="AM1138" s="15">
        <f t="shared" si="724"/>
        <v>0</v>
      </c>
      <c r="AN1138" s="258">
        <f t="shared" si="725"/>
        <v>0</v>
      </c>
      <c r="BA1138" s="257"/>
      <c r="BB1138" s="258"/>
      <c r="BC1138" s="618"/>
      <c r="BD1138" s="257"/>
      <c r="BE1138" s="258"/>
      <c r="BF1138" s="24"/>
      <c r="BG1138" s="257"/>
      <c r="BH1138" s="258"/>
      <c r="BI1138" s="24"/>
      <c r="BJ1138" s="257">
        <f>AF1138+AI1138+AL1138</f>
        <v>0</v>
      </c>
      <c r="BK1138" s="15">
        <f>SUM(AG1138,AJ1138,AM1138,AP1138,AS1138,AV1138,AY1138,BB1138,BE1138,BH1138)</f>
        <v>0</v>
      </c>
      <c r="BL1138" s="258">
        <f t="shared" si="726"/>
        <v>0</v>
      </c>
      <c r="BM1138" s="24"/>
      <c r="BN1138" s="24"/>
    </row>
    <row r="1139" spans="1:66" ht="16.5" thickBot="1">
      <c r="A1139" s="83"/>
      <c r="B1139" s="86" t="s">
        <v>22</v>
      </c>
      <c r="C1139" s="259"/>
      <c r="D1139" s="260"/>
      <c r="E1139" s="24"/>
      <c r="F1139" s="259"/>
      <c r="G1139" s="261"/>
      <c r="H1139" s="24"/>
      <c r="I1139" s="259"/>
      <c r="J1139" s="261"/>
      <c r="K1139" s="24"/>
      <c r="L1139" s="259"/>
      <c r="M1139" s="261"/>
      <c r="N1139" s="24"/>
      <c r="O1139" s="259"/>
      <c r="P1139" s="261"/>
      <c r="Q1139" s="24"/>
      <c r="R1139" s="259"/>
      <c r="S1139" s="261"/>
      <c r="T1139" s="24"/>
      <c r="U1139" s="259"/>
      <c r="V1139" s="261"/>
      <c r="W1139" s="24"/>
      <c r="X1139" s="259"/>
      <c r="Y1139" s="261"/>
      <c r="Z1139" s="396"/>
      <c r="AA1139" s="259"/>
      <c r="AB1139" s="261"/>
      <c r="AC1139" s="24"/>
      <c r="AD1139" s="259"/>
      <c r="AE1139" s="261"/>
      <c r="AF1139" s="24"/>
      <c r="AG1139" s="24"/>
      <c r="AH1139" s="24"/>
      <c r="AI1139" s="24"/>
      <c r="AJ1139" s="24"/>
      <c r="AK1139" s="24"/>
      <c r="AL1139" s="259">
        <f t="shared" si="723"/>
        <v>0</v>
      </c>
      <c r="AM1139" s="260">
        <f t="shared" si="724"/>
        <v>0</v>
      </c>
      <c r="AN1139" s="261">
        <f t="shared" si="725"/>
        <v>0</v>
      </c>
      <c r="BA1139" s="259"/>
      <c r="BB1139" s="261"/>
      <c r="BC1139" s="618"/>
      <c r="BD1139" s="259"/>
      <c r="BE1139" s="261"/>
      <c r="BF1139" s="24"/>
      <c r="BG1139" s="259"/>
      <c r="BH1139" s="261"/>
      <c r="BI1139" s="24"/>
      <c r="BJ1139" s="259">
        <f>AF1139+AI1139+AL1139</f>
        <v>0</v>
      </c>
      <c r="BK1139" s="260">
        <f>SUM(AG1139,AJ1139,AM1139,AP1139,AS1139,AV1139,AY1139,BB1139,BE1139,BH1139)</f>
        <v>0</v>
      </c>
      <c r="BL1139" s="261">
        <f t="shared" si="726"/>
        <v>0</v>
      </c>
      <c r="BM1139" s="24"/>
      <c r="BN1139" s="24"/>
    </row>
    <row r="1140" spans="1:66" ht="16.5" thickBot="1">
      <c r="A1140" s="20"/>
      <c r="C1140" s="2"/>
      <c r="D1140" s="2"/>
      <c r="E1140" s="618"/>
      <c r="F1140" s="2"/>
      <c r="G1140" s="2"/>
      <c r="H1140" s="24"/>
      <c r="I1140" s="2"/>
      <c r="J1140" s="2"/>
      <c r="K1140" s="24"/>
      <c r="L1140" s="2"/>
      <c r="M1140" s="2"/>
      <c r="N1140" s="24"/>
      <c r="O1140" s="2"/>
      <c r="P1140" s="2"/>
      <c r="Q1140" s="24"/>
      <c r="R1140" s="2"/>
      <c r="S1140" s="2"/>
      <c r="T1140" s="24"/>
      <c r="U1140" s="2"/>
      <c r="V1140" s="2"/>
      <c r="W1140" s="24"/>
      <c r="Y1140" s="2"/>
      <c r="Z1140" s="2"/>
      <c r="AA1140" s="2"/>
      <c r="AB1140" s="2"/>
      <c r="AC1140" s="24"/>
      <c r="AD1140" s="2"/>
      <c r="AE1140" s="2"/>
      <c r="AF1140" s="24"/>
      <c r="AG1140" s="24"/>
      <c r="AH1140" s="24"/>
      <c r="AI1140" s="24"/>
      <c r="AJ1140" s="24"/>
      <c r="AK1140" s="24"/>
      <c r="AL1140" s="2"/>
      <c r="AM1140" s="467"/>
      <c r="AN1140" s="2"/>
      <c r="BA1140" s="2"/>
      <c r="BB1140" s="2"/>
      <c r="BC1140" s="618"/>
      <c r="BD1140" s="2"/>
      <c r="BE1140" s="2"/>
      <c r="BF1140" s="24"/>
      <c r="BG1140" s="2"/>
      <c r="BH1140" s="2"/>
      <c r="BI1140" s="24"/>
      <c r="BJ1140" s="2"/>
      <c r="BK1140" s="721"/>
      <c r="BL1140" s="721"/>
      <c r="BM1140" s="24"/>
      <c r="BN1140" s="24"/>
    </row>
    <row r="1141" spans="1:66">
      <c r="A1141" s="87"/>
      <c r="B1141" s="84" t="s">
        <v>19</v>
      </c>
      <c r="C1141" s="254">
        <f t="shared" ref="C1141:AE1143" si="727">SUM(C1105,C1109,C1113,C1117,C1121,C1125,C1129)</f>
        <v>6</v>
      </c>
      <c r="D1141" s="256">
        <f t="shared" si="727"/>
        <v>0</v>
      </c>
      <c r="E1141" s="618">
        <f t="shared" si="727"/>
        <v>0</v>
      </c>
      <c r="F1141" s="254">
        <f t="shared" si="727"/>
        <v>4</v>
      </c>
      <c r="G1141" s="256">
        <f t="shared" si="727"/>
        <v>0</v>
      </c>
      <c r="H1141" s="618">
        <f t="shared" si="727"/>
        <v>0</v>
      </c>
      <c r="I1141" s="254">
        <f t="shared" si="727"/>
        <v>6</v>
      </c>
      <c r="J1141" s="256">
        <f t="shared" si="727"/>
        <v>0</v>
      </c>
      <c r="K1141" s="618">
        <f t="shared" si="727"/>
        <v>0</v>
      </c>
      <c r="L1141" s="254">
        <f t="shared" si="727"/>
        <v>0</v>
      </c>
      <c r="M1141" s="256">
        <f t="shared" si="727"/>
        <v>0</v>
      </c>
      <c r="N1141" s="618">
        <f t="shared" si="727"/>
        <v>0</v>
      </c>
      <c r="O1141" s="254">
        <f t="shared" si="727"/>
        <v>4</v>
      </c>
      <c r="P1141" s="256">
        <f t="shared" si="727"/>
        <v>0</v>
      </c>
      <c r="Q1141" s="618">
        <f t="shared" si="727"/>
        <v>0</v>
      </c>
      <c r="R1141" s="254">
        <f t="shared" si="727"/>
        <v>3</v>
      </c>
      <c r="S1141" s="256">
        <f t="shared" si="727"/>
        <v>0</v>
      </c>
      <c r="T1141" s="618">
        <f t="shared" si="727"/>
        <v>0</v>
      </c>
      <c r="U1141" s="254">
        <f t="shared" si="727"/>
        <v>3</v>
      </c>
      <c r="V1141" s="256">
        <f t="shared" si="727"/>
        <v>0</v>
      </c>
      <c r="W1141" s="133">
        <f t="shared" si="727"/>
        <v>0</v>
      </c>
      <c r="X1141" s="254">
        <f t="shared" si="727"/>
        <v>0</v>
      </c>
      <c r="Y1141" s="256">
        <f t="shared" si="727"/>
        <v>0</v>
      </c>
      <c r="Z1141" s="133">
        <f t="shared" si="727"/>
        <v>0</v>
      </c>
      <c r="AA1141" s="254">
        <f t="shared" si="727"/>
        <v>0</v>
      </c>
      <c r="AB1141" s="256">
        <f t="shared" si="727"/>
        <v>0</v>
      </c>
      <c r="AC1141" s="133">
        <f t="shared" si="727"/>
        <v>0</v>
      </c>
      <c r="AD1141" s="254">
        <f t="shared" si="727"/>
        <v>0</v>
      </c>
      <c r="AE1141" s="256">
        <f t="shared" si="727"/>
        <v>0</v>
      </c>
      <c r="AF1141" s="24"/>
      <c r="AG1141" s="24"/>
      <c r="AH1141" s="24"/>
      <c r="AI1141" s="24"/>
      <c r="AJ1141" s="24"/>
      <c r="AK1141" s="24"/>
      <c r="AL1141" s="254">
        <f t="shared" ref="AL1141:AM1143" si="728">SUM(C1141,F1141,I1141,L1141,O1141,R1141,U1141,X1141,AA1141,AD1141)</f>
        <v>26</v>
      </c>
      <c r="AM1141" s="255">
        <f t="shared" si="728"/>
        <v>0</v>
      </c>
      <c r="AN1141" s="256">
        <f t="shared" ref="AN1141:AN1143" si="729">SUM(AL1141:AM1141)</f>
        <v>26</v>
      </c>
      <c r="BA1141" s="254">
        <f t="shared" ref="BA1141:BH1143" si="730">SUM(BA1105,BA1109,BA1113,BA1117,BA1121,BA1125,BA1129)</f>
        <v>0</v>
      </c>
      <c r="BB1141" s="256">
        <f t="shared" si="730"/>
        <v>0</v>
      </c>
      <c r="BC1141" s="618"/>
      <c r="BD1141" s="254">
        <f t="shared" si="730"/>
        <v>0</v>
      </c>
      <c r="BE1141" s="256">
        <f t="shared" si="730"/>
        <v>0</v>
      </c>
      <c r="BF1141" s="618">
        <f t="shared" si="730"/>
        <v>0</v>
      </c>
      <c r="BG1141" s="254">
        <f t="shared" si="730"/>
        <v>0</v>
      </c>
      <c r="BH1141" s="256">
        <f t="shared" si="730"/>
        <v>0</v>
      </c>
      <c r="BI1141" s="24"/>
      <c r="BJ1141" s="254">
        <f t="shared" ref="BJ1141:BK1143" si="731">SUM(AF1141,AI1141,AL1141,AO1141,AR1141,AU1141,AX1141,BA1141,BD1141,BG1141)</f>
        <v>26</v>
      </c>
      <c r="BK1141" s="255">
        <f t="shared" si="731"/>
        <v>0</v>
      </c>
      <c r="BL1141" s="256">
        <f t="shared" ref="BL1141:BL1143" si="732">SUM(BJ1141:BK1141)</f>
        <v>26</v>
      </c>
      <c r="BM1141" s="24"/>
      <c r="BN1141" s="24"/>
    </row>
    <row r="1142" spans="1:66">
      <c r="A1142" s="88" t="s">
        <v>9</v>
      </c>
      <c r="B1142" s="85" t="s">
        <v>21</v>
      </c>
      <c r="C1142" s="257">
        <f t="shared" si="727"/>
        <v>2</v>
      </c>
      <c r="D1142" s="258">
        <f t="shared" si="727"/>
        <v>0</v>
      </c>
      <c r="E1142" s="618">
        <f t="shared" si="727"/>
        <v>0</v>
      </c>
      <c r="F1142" s="257">
        <f t="shared" si="727"/>
        <v>2</v>
      </c>
      <c r="G1142" s="258">
        <f t="shared" si="727"/>
        <v>0</v>
      </c>
      <c r="H1142" s="618">
        <f t="shared" si="727"/>
        <v>0</v>
      </c>
      <c r="I1142" s="257">
        <f t="shared" si="727"/>
        <v>4</v>
      </c>
      <c r="J1142" s="258">
        <f t="shared" si="727"/>
        <v>0</v>
      </c>
      <c r="K1142" s="618">
        <f t="shared" si="727"/>
        <v>0</v>
      </c>
      <c r="L1142" s="257">
        <f t="shared" si="727"/>
        <v>0</v>
      </c>
      <c r="M1142" s="258">
        <f t="shared" si="727"/>
        <v>0</v>
      </c>
      <c r="N1142" s="618">
        <f t="shared" si="727"/>
        <v>0</v>
      </c>
      <c r="O1142" s="257">
        <f t="shared" si="727"/>
        <v>3</v>
      </c>
      <c r="P1142" s="258">
        <f t="shared" si="727"/>
        <v>0</v>
      </c>
      <c r="Q1142" s="618">
        <f t="shared" si="727"/>
        <v>0</v>
      </c>
      <c r="R1142" s="257">
        <f t="shared" si="727"/>
        <v>2</v>
      </c>
      <c r="S1142" s="258">
        <f t="shared" si="727"/>
        <v>0</v>
      </c>
      <c r="T1142" s="618">
        <f t="shared" si="727"/>
        <v>0</v>
      </c>
      <c r="U1142" s="257">
        <f t="shared" si="727"/>
        <v>3</v>
      </c>
      <c r="V1142" s="258">
        <f t="shared" si="727"/>
        <v>0</v>
      </c>
      <c r="W1142" s="395">
        <f t="shared" si="727"/>
        <v>0</v>
      </c>
      <c r="X1142" s="257">
        <f t="shared" si="727"/>
        <v>0</v>
      </c>
      <c r="Y1142" s="258">
        <f t="shared" si="727"/>
        <v>0</v>
      </c>
      <c r="Z1142" s="395">
        <f t="shared" si="727"/>
        <v>0</v>
      </c>
      <c r="AA1142" s="257">
        <f t="shared" si="727"/>
        <v>0</v>
      </c>
      <c r="AB1142" s="258">
        <f t="shared" si="727"/>
        <v>0</v>
      </c>
      <c r="AC1142" s="395">
        <f t="shared" si="727"/>
        <v>0</v>
      </c>
      <c r="AD1142" s="257">
        <f t="shared" si="727"/>
        <v>0</v>
      </c>
      <c r="AE1142" s="258">
        <f t="shared" si="727"/>
        <v>0</v>
      </c>
      <c r="AF1142" s="24"/>
      <c r="AG1142" s="24"/>
      <c r="AH1142" s="24"/>
      <c r="AI1142" s="24"/>
      <c r="AJ1142" s="24"/>
      <c r="AK1142" s="24"/>
      <c r="AL1142" s="257">
        <f t="shared" si="728"/>
        <v>16</v>
      </c>
      <c r="AM1142" s="15">
        <f t="shared" si="728"/>
        <v>0</v>
      </c>
      <c r="AN1142" s="258">
        <f t="shared" si="729"/>
        <v>16</v>
      </c>
      <c r="BA1142" s="257">
        <f t="shared" si="730"/>
        <v>0</v>
      </c>
      <c r="BB1142" s="258">
        <f t="shared" si="730"/>
        <v>0</v>
      </c>
      <c r="BC1142" s="618"/>
      <c r="BD1142" s="257">
        <f t="shared" si="730"/>
        <v>0</v>
      </c>
      <c r="BE1142" s="258">
        <f t="shared" si="730"/>
        <v>0</v>
      </c>
      <c r="BF1142" s="618">
        <f t="shared" si="730"/>
        <v>0</v>
      </c>
      <c r="BG1142" s="257">
        <f t="shared" si="730"/>
        <v>0</v>
      </c>
      <c r="BH1142" s="258">
        <f t="shared" si="730"/>
        <v>0</v>
      </c>
      <c r="BI1142" s="24"/>
      <c r="BJ1142" s="257">
        <f t="shared" si="731"/>
        <v>16</v>
      </c>
      <c r="BK1142" s="15">
        <f t="shared" si="731"/>
        <v>0</v>
      </c>
      <c r="BL1142" s="258">
        <f t="shared" si="732"/>
        <v>16</v>
      </c>
      <c r="BM1142" s="24"/>
      <c r="BN1142" s="24"/>
    </row>
    <row r="1143" spans="1:66" ht="16.5" thickBot="1">
      <c r="A1143" s="83"/>
      <c r="B1143" s="86" t="s">
        <v>22</v>
      </c>
      <c r="C1143" s="259">
        <f t="shared" si="727"/>
        <v>0</v>
      </c>
      <c r="D1143" s="261">
        <f t="shared" si="727"/>
        <v>0</v>
      </c>
      <c r="E1143" s="618">
        <f t="shared" si="727"/>
        <v>0</v>
      </c>
      <c r="F1143" s="259">
        <f t="shared" si="727"/>
        <v>0</v>
      </c>
      <c r="G1143" s="261">
        <f t="shared" si="727"/>
        <v>0</v>
      </c>
      <c r="H1143" s="618">
        <f t="shared" si="727"/>
        <v>0</v>
      </c>
      <c r="I1143" s="259">
        <f t="shared" si="727"/>
        <v>0</v>
      </c>
      <c r="J1143" s="261">
        <f t="shared" si="727"/>
        <v>0</v>
      </c>
      <c r="K1143" s="618"/>
      <c r="L1143" s="259">
        <f t="shared" si="727"/>
        <v>0</v>
      </c>
      <c r="M1143" s="261">
        <f t="shared" si="727"/>
        <v>0</v>
      </c>
      <c r="N1143" s="618">
        <f t="shared" si="727"/>
        <v>0</v>
      </c>
      <c r="O1143" s="259">
        <f t="shared" si="727"/>
        <v>0</v>
      </c>
      <c r="P1143" s="261">
        <f t="shared" si="727"/>
        <v>0</v>
      </c>
      <c r="Q1143" s="618">
        <f t="shared" si="727"/>
        <v>0</v>
      </c>
      <c r="R1143" s="259">
        <f t="shared" si="727"/>
        <v>0</v>
      </c>
      <c r="S1143" s="261">
        <f t="shared" si="727"/>
        <v>0</v>
      </c>
      <c r="T1143" s="618"/>
      <c r="U1143" s="259">
        <f t="shared" si="727"/>
        <v>0</v>
      </c>
      <c r="V1143" s="261">
        <f t="shared" si="727"/>
        <v>0</v>
      </c>
      <c r="W1143" s="395">
        <f t="shared" si="727"/>
        <v>0</v>
      </c>
      <c r="X1143" s="259">
        <f t="shared" si="727"/>
        <v>0</v>
      </c>
      <c r="Y1143" s="261">
        <f t="shared" si="727"/>
        <v>0</v>
      </c>
      <c r="Z1143" s="395">
        <f t="shared" si="727"/>
        <v>0</v>
      </c>
      <c r="AA1143" s="259">
        <f t="shared" si="727"/>
        <v>0</v>
      </c>
      <c r="AB1143" s="261">
        <f t="shared" si="727"/>
        <v>0</v>
      </c>
      <c r="AC1143" s="395">
        <f t="shared" si="727"/>
        <v>0</v>
      </c>
      <c r="AD1143" s="259">
        <f t="shared" si="727"/>
        <v>0</v>
      </c>
      <c r="AE1143" s="261">
        <f t="shared" si="727"/>
        <v>0</v>
      </c>
      <c r="AF1143" s="24"/>
      <c r="AG1143" s="24"/>
      <c r="AH1143" s="24"/>
      <c r="AI1143" s="24"/>
      <c r="AJ1143" s="24"/>
      <c r="AK1143" s="24"/>
      <c r="AL1143" s="259">
        <f t="shared" si="728"/>
        <v>0</v>
      </c>
      <c r="AM1143" s="260">
        <f t="shared" si="728"/>
        <v>0</v>
      </c>
      <c r="AN1143" s="261">
        <f t="shared" si="729"/>
        <v>0</v>
      </c>
      <c r="BA1143" s="259">
        <f t="shared" si="730"/>
        <v>0</v>
      </c>
      <c r="BB1143" s="261">
        <f t="shared" si="730"/>
        <v>0</v>
      </c>
      <c r="BC1143" s="618"/>
      <c r="BD1143" s="259">
        <f t="shared" si="730"/>
        <v>0</v>
      </c>
      <c r="BE1143" s="261">
        <f t="shared" si="730"/>
        <v>0</v>
      </c>
      <c r="BF1143" s="618">
        <f t="shared" si="730"/>
        <v>0</v>
      </c>
      <c r="BG1143" s="259">
        <f t="shared" si="730"/>
        <v>0</v>
      </c>
      <c r="BH1143" s="261">
        <f t="shared" si="730"/>
        <v>0</v>
      </c>
      <c r="BI1143" s="24"/>
      <c r="BJ1143" s="259">
        <f t="shared" si="731"/>
        <v>0</v>
      </c>
      <c r="BK1143" s="260">
        <f t="shared" si="731"/>
        <v>0</v>
      </c>
      <c r="BL1143" s="261">
        <f t="shared" si="732"/>
        <v>0</v>
      </c>
      <c r="BM1143" s="24"/>
      <c r="BN1143" s="24"/>
    </row>
    <row r="1144" spans="1:66">
      <c r="A1144" s="89" t="s">
        <v>40</v>
      </c>
      <c r="B1144" s="24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BC1144" s="611"/>
      <c r="BF1144" s="611"/>
    </row>
    <row r="1145" spans="1:66">
      <c r="A1145" s="23"/>
      <c r="B1145" s="24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</row>
    <row r="1146" spans="1:66">
      <c r="A1146" s="89" t="s">
        <v>54</v>
      </c>
      <c r="B1146" s="24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</row>
    <row r="1147" spans="1:66">
      <c r="A1147" s="89" t="s">
        <v>363</v>
      </c>
      <c r="B1147" s="24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</row>
    <row r="1148" spans="1:66">
      <c r="A1148" s="23"/>
      <c r="B1148" s="24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</row>
    <row r="1149" spans="1:66" ht="18.75">
      <c r="A1149" s="1130" t="s">
        <v>26</v>
      </c>
      <c r="B1149" s="1130"/>
      <c r="C1149" s="1130"/>
      <c r="D1149" s="1130"/>
      <c r="E1149" s="1130"/>
      <c r="F1149" s="1130"/>
      <c r="G1149" s="1130"/>
      <c r="H1149" s="1130"/>
      <c r="I1149" s="1130"/>
      <c r="J1149" s="1130"/>
      <c r="K1149" s="1130"/>
      <c r="L1149" s="1130"/>
      <c r="M1149" s="1130"/>
      <c r="N1149" s="1130"/>
      <c r="O1149" s="1130"/>
      <c r="P1149" s="1130"/>
      <c r="Q1149" s="1130"/>
      <c r="R1149" s="1130"/>
      <c r="S1149" s="1130"/>
      <c r="T1149" s="1130"/>
      <c r="U1149" s="1130"/>
      <c r="V1149" s="1130"/>
      <c r="W1149" s="1130"/>
      <c r="X1149" s="1130"/>
      <c r="Y1149" s="1130"/>
      <c r="Z1149" s="1130"/>
      <c r="AA1149" s="1130"/>
      <c r="AB1149" s="1130"/>
      <c r="AC1149" s="1130"/>
      <c r="AD1149" s="1130"/>
      <c r="AE1149" s="1130"/>
      <c r="AF1149" s="1130"/>
      <c r="AG1149" s="1130"/>
      <c r="AH1149" s="1130"/>
      <c r="AI1149" s="1130"/>
      <c r="AJ1149" s="1130"/>
      <c r="AK1149" s="1130"/>
      <c r="AL1149" s="1130"/>
      <c r="AM1149" s="1130"/>
      <c r="AN1149" s="1130"/>
    </row>
    <row r="1150" spans="1:66" ht="16.5" thickBot="1">
      <c r="A1150" s="1112" t="s">
        <v>27</v>
      </c>
      <c r="B1150" s="1112"/>
      <c r="C1150" s="1112"/>
      <c r="D1150" s="1112"/>
      <c r="E1150" s="1112"/>
      <c r="F1150" s="1112"/>
      <c r="G1150" s="1112"/>
      <c r="H1150" s="1112"/>
      <c r="I1150" s="1112"/>
      <c r="J1150" s="1112"/>
      <c r="K1150" s="1112"/>
      <c r="L1150" s="1112"/>
      <c r="M1150" s="1112"/>
      <c r="N1150" s="1112"/>
      <c r="O1150" s="1112"/>
      <c r="P1150" s="1112"/>
      <c r="Q1150" s="1112"/>
      <c r="R1150" s="1112"/>
      <c r="S1150" s="1112"/>
      <c r="T1150" s="1112"/>
      <c r="U1150" s="1112"/>
      <c r="V1150" s="1112"/>
      <c r="W1150" s="1112"/>
      <c r="X1150" s="1112"/>
      <c r="Y1150" s="1112"/>
      <c r="Z1150" s="1112"/>
      <c r="AA1150" s="1112"/>
      <c r="AB1150" s="1112"/>
      <c r="AC1150" s="1112"/>
      <c r="AD1150" s="1112"/>
      <c r="AE1150" s="1112"/>
      <c r="AF1150" s="1112"/>
      <c r="AG1150" s="1112"/>
      <c r="AH1150" s="1112"/>
      <c r="AI1150" s="1112"/>
      <c r="AJ1150" s="1112"/>
      <c r="AK1150" s="1112"/>
      <c r="AL1150" s="1112"/>
      <c r="AM1150" s="1112"/>
      <c r="AN1150" s="1112"/>
    </row>
    <row r="1151" spans="1:66" ht="24" thickBot="1">
      <c r="A1151" s="1142" t="s">
        <v>53</v>
      </c>
      <c r="B1151" s="1143"/>
      <c r="C1151" s="1143"/>
      <c r="D1151" s="1143"/>
      <c r="E1151" s="1143"/>
      <c r="F1151" s="1143"/>
      <c r="G1151" s="1143"/>
      <c r="H1151" s="1143"/>
      <c r="I1151" s="1143"/>
      <c r="J1151" s="1143"/>
      <c r="K1151" s="1143"/>
      <c r="L1151" s="1143"/>
      <c r="M1151" s="1143"/>
      <c r="N1151" s="1143"/>
      <c r="O1151" s="1143"/>
      <c r="P1151" s="1143"/>
      <c r="Q1151" s="1143"/>
      <c r="R1151" s="1143"/>
      <c r="S1151" s="1143"/>
      <c r="T1151" s="1143"/>
      <c r="U1151" s="1143"/>
      <c r="V1151" s="1143"/>
      <c r="W1151" s="1143"/>
      <c r="X1151" s="1143"/>
      <c r="Y1151" s="1143"/>
      <c r="Z1151" s="1143"/>
      <c r="AA1151" s="1143"/>
      <c r="AB1151" s="1143"/>
      <c r="AC1151" s="1143"/>
      <c r="AD1151" s="1143"/>
      <c r="AE1151" s="1143"/>
      <c r="AF1151" s="1143"/>
      <c r="AG1151" s="1143"/>
      <c r="AH1151" s="1143"/>
      <c r="AI1151" s="1143"/>
      <c r="AJ1151" s="1143"/>
      <c r="AK1151" s="1143"/>
      <c r="AL1151" s="1143"/>
      <c r="AM1151" s="1143"/>
      <c r="AN1151" s="1144"/>
      <c r="AO1151" s="710"/>
      <c r="AP1151" s="710"/>
      <c r="AQ1151" s="710"/>
      <c r="AR1151" s="710"/>
      <c r="AS1151" s="710"/>
      <c r="AT1151" s="710"/>
      <c r="AU1151" s="710"/>
      <c r="AV1151" s="710"/>
      <c r="AW1151" s="710"/>
      <c r="AX1151" s="710"/>
      <c r="AY1151" s="710"/>
      <c r="AZ1151" s="711"/>
    </row>
    <row r="1152" spans="1:66" ht="16.5" thickBot="1">
      <c r="A1152" s="33"/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</row>
    <row r="1153" spans="1:66" ht="16.5">
      <c r="A1153" s="40" t="s">
        <v>848</v>
      </c>
      <c r="B1153" s="41"/>
      <c r="C1153" s="41" t="s">
        <v>849</v>
      </c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34"/>
      <c r="AM1153" s="34"/>
      <c r="AN1153" s="35"/>
      <c r="AO1153" s="712"/>
      <c r="AP1153" s="712"/>
      <c r="AQ1153" s="712"/>
      <c r="AR1153" s="712"/>
      <c r="AS1153" s="712"/>
      <c r="AT1153" s="712"/>
      <c r="AU1153" s="712"/>
      <c r="AV1153" s="712"/>
      <c r="AW1153" s="712"/>
      <c r="AX1153" s="712"/>
      <c r="AY1153" s="712"/>
      <c r="AZ1153" s="712"/>
      <c r="BA1153" s="712"/>
      <c r="BB1153" s="712"/>
      <c r="BC1153" s="712"/>
      <c r="BD1153" s="712"/>
      <c r="BE1153" s="712"/>
      <c r="BF1153" s="712"/>
      <c r="BG1153" s="712"/>
      <c r="BH1153" s="712"/>
      <c r="BI1153" s="712"/>
      <c r="BJ1153" s="712"/>
      <c r="BK1153" s="712"/>
      <c r="BL1153" s="713"/>
    </row>
    <row r="1154" spans="1:66" ht="16.5">
      <c r="A1154" s="623" t="s">
        <v>850</v>
      </c>
      <c r="B1154" s="624"/>
      <c r="C1154" s="624" t="s">
        <v>74</v>
      </c>
      <c r="D1154" s="624"/>
      <c r="E1154" s="624"/>
      <c r="F1154" s="624"/>
      <c r="G1154" s="624"/>
      <c r="H1154" s="624"/>
      <c r="I1154" s="624"/>
      <c r="J1154" s="624"/>
      <c r="K1154" s="624"/>
      <c r="L1154" s="624"/>
      <c r="M1154" s="624"/>
      <c r="N1154" s="624"/>
      <c r="O1154" s="624"/>
      <c r="P1154" s="624"/>
      <c r="Q1154" s="624"/>
      <c r="R1154" s="624"/>
      <c r="S1154" s="624"/>
      <c r="T1154" s="624"/>
      <c r="U1154" s="624"/>
      <c r="V1154" s="624"/>
      <c r="W1154" s="624"/>
      <c r="X1154" s="624"/>
      <c r="Y1154" s="624"/>
      <c r="Z1154" s="624"/>
      <c r="AA1154" s="624"/>
      <c r="AB1154" s="624"/>
      <c r="AC1154" s="624"/>
      <c r="AD1154" s="624"/>
      <c r="AE1154" s="624"/>
      <c r="AF1154" s="624"/>
      <c r="AG1154" s="624"/>
      <c r="AH1154" s="624"/>
      <c r="AI1154" s="624"/>
      <c r="AJ1154" s="624"/>
      <c r="AK1154" s="624"/>
      <c r="AL1154" s="36"/>
      <c r="AM1154" s="36"/>
      <c r="AN1154" s="240"/>
      <c r="AO1154" s="611"/>
      <c r="AP1154" s="611"/>
      <c r="AQ1154" s="611"/>
      <c r="AR1154" s="611"/>
      <c r="AS1154" s="611"/>
      <c r="AT1154" s="611"/>
      <c r="AU1154" s="611"/>
      <c r="AV1154" s="611"/>
      <c r="AW1154" s="611"/>
      <c r="AX1154" s="611"/>
      <c r="AY1154" s="611"/>
      <c r="AZ1154" s="611"/>
      <c r="BA1154" s="611"/>
      <c r="BB1154" s="611"/>
      <c r="BC1154" s="611"/>
      <c r="BD1154" s="611"/>
      <c r="BE1154" s="611"/>
      <c r="BF1154" s="611"/>
      <c r="BG1154" s="611"/>
      <c r="BH1154" s="611"/>
      <c r="BI1154" s="611"/>
      <c r="BJ1154" s="611"/>
      <c r="BK1154" s="611"/>
      <c r="BL1154" s="714"/>
    </row>
    <row r="1155" spans="1:66" ht="17.25" thickBot="1">
      <c r="A1155" s="43" t="s">
        <v>851</v>
      </c>
      <c r="B1155" s="625"/>
      <c r="C1155" s="625" t="s">
        <v>190</v>
      </c>
      <c r="D1155" s="625"/>
      <c r="E1155" s="625"/>
      <c r="F1155" s="625"/>
      <c r="G1155" s="625"/>
      <c r="H1155" s="625"/>
      <c r="I1155" s="625"/>
      <c r="J1155" s="625"/>
      <c r="K1155" s="625"/>
      <c r="L1155" s="625"/>
      <c r="M1155" s="625"/>
      <c r="N1155" s="625"/>
      <c r="O1155" s="625"/>
      <c r="P1155" s="625"/>
      <c r="Q1155" s="625"/>
      <c r="R1155" s="625"/>
      <c r="S1155" s="625"/>
      <c r="T1155" s="625"/>
      <c r="U1155" s="625"/>
      <c r="V1155" s="625"/>
      <c r="W1155" s="625"/>
      <c r="X1155" s="625"/>
      <c r="Y1155" s="625"/>
      <c r="Z1155" s="625"/>
      <c r="AA1155" s="625"/>
      <c r="AB1155" s="625"/>
      <c r="AC1155" s="625"/>
      <c r="AD1155" s="625"/>
      <c r="AE1155" s="625"/>
      <c r="AF1155" s="625"/>
      <c r="AG1155" s="625"/>
      <c r="AH1155" s="625"/>
      <c r="AI1155" s="625"/>
      <c r="AJ1155" s="625"/>
      <c r="AK1155" s="625"/>
      <c r="AL1155" s="37"/>
      <c r="AM1155" s="37"/>
      <c r="AN1155" s="38"/>
      <c r="AO1155" s="715"/>
      <c r="AP1155" s="715"/>
      <c r="AQ1155" s="715"/>
      <c r="AR1155" s="715"/>
      <c r="AS1155" s="715"/>
      <c r="AT1155" s="715"/>
      <c r="AU1155" s="715"/>
      <c r="AV1155" s="715"/>
      <c r="AW1155" s="715"/>
      <c r="AX1155" s="715"/>
      <c r="AY1155" s="715"/>
      <c r="AZ1155" s="715"/>
      <c r="BA1155" s="715"/>
      <c r="BB1155" s="715"/>
      <c r="BC1155" s="715"/>
      <c r="BD1155" s="715"/>
      <c r="BE1155" s="715"/>
      <c r="BF1155" s="715"/>
      <c r="BG1155" s="715"/>
      <c r="BH1155" s="715"/>
      <c r="BI1155" s="715"/>
      <c r="BJ1155" s="715"/>
      <c r="BK1155" s="715"/>
      <c r="BL1155" s="716"/>
    </row>
    <row r="1156" spans="1:66" ht="16.5" thickBot="1">
      <c r="A1156" s="33"/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</row>
    <row r="1157" spans="1:66" ht="17.25" thickBot="1">
      <c r="A1157" s="32"/>
      <c r="B1157" s="32"/>
      <c r="C1157" s="58" t="s">
        <v>602</v>
      </c>
      <c r="D1157" s="58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100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39"/>
      <c r="AM1157" s="36"/>
      <c r="AN1157" s="32"/>
    </row>
    <row r="1158" spans="1:66" ht="16.5" thickBot="1">
      <c r="A1158" s="1"/>
      <c r="X1158" s="3"/>
    </row>
    <row r="1159" spans="1:66" ht="25.5" customHeight="1">
      <c r="A1159" s="6"/>
      <c r="B1159" s="7"/>
      <c r="C1159" s="1210" t="s">
        <v>42</v>
      </c>
      <c r="D1159" s="1211"/>
      <c r="E1159" s="888"/>
      <c r="F1159" s="1218" t="s">
        <v>853</v>
      </c>
      <c r="G1159" s="1219"/>
      <c r="H1159" s="888"/>
      <c r="I1159" s="1218" t="s">
        <v>854</v>
      </c>
      <c r="J1159" s="1219"/>
      <c r="K1159" s="888"/>
      <c r="L1159" s="1218" t="s">
        <v>855</v>
      </c>
      <c r="M1159" s="1219"/>
      <c r="N1159" s="888"/>
      <c r="O1159" s="1218" t="s">
        <v>856</v>
      </c>
      <c r="P1159" s="1219"/>
      <c r="Q1159" s="888"/>
      <c r="R1159" s="1218" t="s">
        <v>857</v>
      </c>
      <c r="S1159" s="1219"/>
      <c r="T1159" s="888"/>
      <c r="U1159" s="1218" t="s">
        <v>858</v>
      </c>
      <c r="V1159" s="1219"/>
      <c r="W1159" s="888"/>
      <c r="X1159" s="1218" t="s">
        <v>859</v>
      </c>
      <c r="Y1159" s="1219"/>
      <c r="Z1159" s="888"/>
      <c r="AA1159" s="1218" t="s">
        <v>860</v>
      </c>
      <c r="AB1159" s="1219"/>
      <c r="AC1159" s="888"/>
      <c r="AD1159" s="1218" t="s">
        <v>861</v>
      </c>
      <c r="AE1159" s="1219"/>
      <c r="AF1159" s="888"/>
      <c r="AG1159" s="888"/>
      <c r="AH1159" s="888"/>
      <c r="AI1159" s="888"/>
      <c r="AJ1159" s="888"/>
      <c r="AK1159" s="888"/>
      <c r="AL1159" s="889"/>
      <c r="AM1159" s="890" t="s">
        <v>9</v>
      </c>
      <c r="AN1159" s="891"/>
      <c r="AO1159" s="892"/>
      <c r="AP1159" s="892"/>
      <c r="AQ1159" s="892"/>
      <c r="AR1159" s="892"/>
      <c r="AS1159" s="892"/>
      <c r="AT1159" s="892"/>
      <c r="AU1159" s="892"/>
      <c r="AV1159" s="892"/>
      <c r="AW1159" s="892"/>
      <c r="AX1159" s="892"/>
      <c r="AY1159" s="892"/>
      <c r="AZ1159" s="892"/>
      <c r="BA1159" s="1218" t="s">
        <v>859</v>
      </c>
      <c r="BB1159" s="1219"/>
      <c r="BC1159" s="888"/>
      <c r="BD1159" s="1218" t="s">
        <v>860</v>
      </c>
      <c r="BE1159" s="1219"/>
      <c r="BF1159" s="888"/>
      <c r="BG1159" s="1218" t="s">
        <v>861</v>
      </c>
      <c r="BH1159" s="1219"/>
      <c r="BI1159" s="131"/>
      <c r="BJ1159" s="132"/>
      <c r="BK1159" s="133" t="s">
        <v>9</v>
      </c>
      <c r="BL1159" s="134"/>
      <c r="BM1159" s="131"/>
      <c r="BN1159" s="131"/>
    </row>
    <row r="1160" spans="1:66" ht="133.5" thickBot="1">
      <c r="A1160" s="348" t="s">
        <v>606</v>
      </c>
      <c r="B1160" s="46"/>
      <c r="C1160" s="54" t="s">
        <v>41</v>
      </c>
      <c r="D1160" s="57" t="s">
        <v>32</v>
      </c>
      <c r="E1160" s="50"/>
      <c r="F1160" s="54" t="s">
        <v>15</v>
      </c>
      <c r="G1160" s="57" t="s">
        <v>32</v>
      </c>
      <c r="H1160" s="50"/>
      <c r="I1160" s="54" t="s">
        <v>15</v>
      </c>
      <c r="J1160" s="57" t="s">
        <v>32</v>
      </c>
      <c r="K1160" s="50"/>
      <c r="L1160" s="54" t="s">
        <v>15</v>
      </c>
      <c r="M1160" s="57" t="s">
        <v>32</v>
      </c>
      <c r="N1160" s="50"/>
      <c r="O1160" s="54" t="s">
        <v>15</v>
      </c>
      <c r="P1160" s="57" t="s">
        <v>32</v>
      </c>
      <c r="Q1160" s="50"/>
      <c r="R1160" s="54" t="s">
        <v>15</v>
      </c>
      <c r="S1160" s="57" t="s">
        <v>32</v>
      </c>
      <c r="T1160" s="50"/>
      <c r="U1160" s="54" t="s">
        <v>15</v>
      </c>
      <c r="V1160" s="57" t="s">
        <v>32</v>
      </c>
      <c r="W1160" s="50"/>
      <c r="X1160" s="54" t="s">
        <v>15</v>
      </c>
      <c r="Y1160" s="57" t="s">
        <v>32</v>
      </c>
      <c r="Z1160" s="466"/>
      <c r="AA1160" s="54" t="s">
        <v>15</v>
      </c>
      <c r="AB1160" s="57" t="s">
        <v>32</v>
      </c>
      <c r="AC1160" s="50"/>
      <c r="AD1160" s="54" t="s">
        <v>15</v>
      </c>
      <c r="AE1160" s="57" t="s">
        <v>32</v>
      </c>
      <c r="AF1160" s="50"/>
      <c r="AG1160" s="50"/>
      <c r="AH1160" s="50"/>
      <c r="AI1160" s="50"/>
      <c r="AJ1160" s="50"/>
      <c r="AK1160" s="50"/>
      <c r="AL1160" s="54" t="s">
        <v>15</v>
      </c>
      <c r="AM1160" s="56" t="s">
        <v>32</v>
      </c>
      <c r="AN1160" s="71" t="s">
        <v>9</v>
      </c>
      <c r="BA1160" s="630" t="s">
        <v>15</v>
      </c>
      <c r="BB1160" s="632" t="s">
        <v>32</v>
      </c>
      <c r="BC1160" s="627"/>
      <c r="BD1160" s="630" t="s">
        <v>15</v>
      </c>
      <c r="BE1160" s="632" t="s">
        <v>32</v>
      </c>
      <c r="BF1160" s="50"/>
      <c r="BG1160" s="54" t="s">
        <v>15</v>
      </c>
      <c r="BH1160" s="57" t="s">
        <v>32</v>
      </c>
      <c r="BI1160" s="50"/>
      <c r="BJ1160" s="54" t="s">
        <v>15</v>
      </c>
      <c r="BK1160" s="56" t="s">
        <v>32</v>
      </c>
      <c r="BL1160" s="71" t="s">
        <v>9</v>
      </c>
      <c r="BM1160" s="50"/>
      <c r="BN1160" s="50"/>
    </row>
    <row r="1161" spans="1:66" ht="16.5" thickBot="1">
      <c r="A1161" s="20"/>
      <c r="E1161" s="4"/>
      <c r="H1161" s="4"/>
      <c r="K1161" s="4"/>
      <c r="N1161" s="4"/>
      <c r="Q1161" s="4"/>
      <c r="T1161" s="4"/>
      <c r="W1161" s="4"/>
      <c r="X1161" s="3"/>
      <c r="AC1161" s="4"/>
      <c r="AF1161" s="4"/>
      <c r="AG1161" s="4"/>
      <c r="AH1161" s="4"/>
      <c r="AI1161" s="4"/>
      <c r="AJ1161" s="4"/>
      <c r="AK1161" s="4"/>
      <c r="BC1161" s="611"/>
      <c r="BF1161" s="4"/>
      <c r="BI1161" s="4"/>
      <c r="BM1161" s="4"/>
      <c r="BN1161" s="4"/>
    </row>
    <row r="1162" spans="1:66">
      <c r="A1162" s="1150" t="s">
        <v>395</v>
      </c>
      <c r="B1162" s="84" t="s">
        <v>19</v>
      </c>
      <c r="C1162" s="254">
        <v>5</v>
      </c>
      <c r="D1162" s="255"/>
      <c r="E1162" s="24"/>
      <c r="F1162" s="254">
        <v>7</v>
      </c>
      <c r="G1162" s="256"/>
      <c r="H1162" s="24"/>
      <c r="I1162" s="254">
        <v>4</v>
      </c>
      <c r="J1162" s="256"/>
      <c r="K1162" s="24"/>
      <c r="L1162" s="254">
        <v>0</v>
      </c>
      <c r="M1162" s="256"/>
      <c r="N1162" s="24"/>
      <c r="O1162" s="254">
        <v>5</v>
      </c>
      <c r="P1162" s="256"/>
      <c r="Q1162" s="24"/>
      <c r="R1162" s="254">
        <v>0</v>
      </c>
      <c r="S1162" s="256"/>
      <c r="T1162" s="24"/>
      <c r="U1162" s="254">
        <v>0</v>
      </c>
      <c r="V1162" s="256"/>
      <c r="W1162" s="24"/>
      <c r="X1162" s="254">
        <v>4</v>
      </c>
      <c r="Y1162" s="256"/>
      <c r="Z1162" s="133"/>
      <c r="AA1162" s="254">
        <v>2</v>
      </c>
      <c r="AB1162" s="256"/>
      <c r="AC1162" s="24"/>
      <c r="AD1162" s="254">
        <v>0</v>
      </c>
      <c r="AE1162" s="256"/>
      <c r="AF1162" s="24"/>
      <c r="AG1162" s="24"/>
      <c r="AH1162" s="24"/>
      <c r="AI1162" s="24"/>
      <c r="AJ1162" s="24"/>
      <c r="AK1162" s="24"/>
      <c r="AL1162" s="254">
        <f>SUM(C1162,F1162,I1162,L1162,O1162,R1162,U1162,X1162,AA1162,AD1162)</f>
        <v>27</v>
      </c>
      <c r="AM1162" s="255">
        <f>SUM(D1162,G1162,J1162,M1162,P1162,S1162,V1162,Y1162,AB1162,AE1162)</f>
        <v>0</v>
      </c>
      <c r="AN1162" s="256">
        <f>SUM(AL1162:AM1162)</f>
        <v>27</v>
      </c>
      <c r="BA1162" s="254">
        <v>4</v>
      </c>
      <c r="BB1162" s="256"/>
      <c r="BC1162" s="618"/>
      <c r="BD1162" s="254">
        <v>2</v>
      </c>
      <c r="BE1162" s="256"/>
      <c r="BF1162" s="24"/>
      <c r="BG1162" s="254">
        <v>0</v>
      </c>
      <c r="BH1162" s="256"/>
      <c r="BI1162" s="24"/>
      <c r="BJ1162" s="254">
        <f t="shared" ref="BJ1162:BK1164" si="733">SUM(AF1162,AI1162,AL1162,AO1162,AR1162,AU1162,AX1162,BA1162,BD1162,BG1162)</f>
        <v>33</v>
      </c>
      <c r="BK1162" s="255">
        <f t="shared" si="733"/>
        <v>0</v>
      </c>
      <c r="BL1162" s="256">
        <f>SUM(BJ1162:BK1162)</f>
        <v>33</v>
      </c>
      <c r="BM1162" s="24"/>
      <c r="BN1162" s="24"/>
    </row>
    <row r="1163" spans="1:66">
      <c r="A1163" s="1151"/>
      <c r="B1163" s="85" t="s">
        <v>21</v>
      </c>
      <c r="C1163" s="257">
        <v>3</v>
      </c>
      <c r="D1163" s="15"/>
      <c r="E1163" s="24"/>
      <c r="F1163" s="257">
        <v>6</v>
      </c>
      <c r="G1163" s="258"/>
      <c r="H1163" s="24"/>
      <c r="I1163" s="257">
        <v>1</v>
      </c>
      <c r="J1163" s="258"/>
      <c r="K1163" s="24"/>
      <c r="L1163" s="257">
        <v>0</v>
      </c>
      <c r="M1163" s="258"/>
      <c r="N1163" s="24"/>
      <c r="O1163" s="257">
        <v>3</v>
      </c>
      <c r="P1163" s="258"/>
      <c r="Q1163" s="24"/>
      <c r="R1163" s="257">
        <v>0</v>
      </c>
      <c r="S1163" s="258"/>
      <c r="T1163" s="24"/>
      <c r="U1163" s="257">
        <v>0</v>
      </c>
      <c r="V1163" s="258"/>
      <c r="W1163" s="24"/>
      <c r="X1163" s="257">
        <v>4</v>
      </c>
      <c r="Y1163" s="258"/>
      <c r="Z1163" s="395"/>
      <c r="AA1163" s="257">
        <v>1</v>
      </c>
      <c r="AB1163" s="258"/>
      <c r="AC1163" s="24"/>
      <c r="AD1163" s="257">
        <v>0</v>
      </c>
      <c r="AE1163" s="258"/>
      <c r="AF1163" s="24"/>
      <c r="AG1163" s="24"/>
      <c r="AH1163" s="24"/>
      <c r="AI1163" s="24"/>
      <c r="AJ1163" s="24"/>
      <c r="AK1163" s="24"/>
      <c r="AL1163" s="257">
        <f t="shared" ref="AL1163:AM1164" si="734">SUM(C1163,F1163,I1163,L1163,O1163,R1163,U1163,X1163,AA1163,AD1163)</f>
        <v>18</v>
      </c>
      <c r="AM1163" s="15">
        <f t="shared" si="734"/>
        <v>0</v>
      </c>
      <c r="AN1163" s="258">
        <f t="shared" ref="AN1163:AN1164" si="735">SUM(AL1163:AM1163)</f>
        <v>18</v>
      </c>
      <c r="BA1163" s="257">
        <v>4</v>
      </c>
      <c r="BB1163" s="258"/>
      <c r="BC1163" s="618"/>
      <c r="BD1163" s="257">
        <v>1</v>
      </c>
      <c r="BE1163" s="258"/>
      <c r="BF1163" s="24"/>
      <c r="BG1163" s="257">
        <v>0</v>
      </c>
      <c r="BH1163" s="258"/>
      <c r="BI1163" s="24"/>
      <c r="BJ1163" s="257">
        <f t="shared" si="733"/>
        <v>23</v>
      </c>
      <c r="BK1163" s="15">
        <f t="shared" si="733"/>
        <v>0</v>
      </c>
      <c r="BL1163" s="258">
        <f t="shared" ref="BL1163:BL1164" si="736">SUM(BJ1163:BK1163)</f>
        <v>23</v>
      </c>
      <c r="BM1163" s="24"/>
      <c r="BN1163" s="24"/>
    </row>
    <row r="1164" spans="1:66" ht="16.5" thickBot="1">
      <c r="A1164" s="1152"/>
      <c r="B1164" s="86" t="s">
        <v>22</v>
      </c>
      <c r="C1164" s="259">
        <v>0</v>
      </c>
      <c r="D1164" s="260"/>
      <c r="E1164" s="24"/>
      <c r="F1164" s="259">
        <v>0</v>
      </c>
      <c r="G1164" s="261"/>
      <c r="H1164" s="24"/>
      <c r="I1164" s="259">
        <v>0</v>
      </c>
      <c r="J1164" s="261"/>
      <c r="K1164" s="24"/>
      <c r="L1164" s="259">
        <v>0</v>
      </c>
      <c r="M1164" s="261"/>
      <c r="N1164" s="24"/>
      <c r="O1164" s="259">
        <v>0</v>
      </c>
      <c r="P1164" s="261"/>
      <c r="Q1164" s="24"/>
      <c r="R1164" s="259">
        <v>0</v>
      </c>
      <c r="S1164" s="261"/>
      <c r="T1164" s="24"/>
      <c r="U1164" s="259">
        <v>0</v>
      </c>
      <c r="V1164" s="261"/>
      <c r="W1164" s="24"/>
      <c r="X1164" s="259">
        <v>0</v>
      </c>
      <c r="Y1164" s="261"/>
      <c r="Z1164" s="396"/>
      <c r="AA1164" s="259">
        <v>0</v>
      </c>
      <c r="AB1164" s="261"/>
      <c r="AC1164" s="24"/>
      <c r="AD1164" s="259">
        <v>0</v>
      </c>
      <c r="AE1164" s="261"/>
      <c r="AF1164" s="24"/>
      <c r="AG1164" s="24"/>
      <c r="AH1164" s="24"/>
      <c r="AI1164" s="24"/>
      <c r="AJ1164" s="24"/>
      <c r="AK1164" s="24"/>
      <c r="AL1164" s="259">
        <f t="shared" si="734"/>
        <v>0</v>
      </c>
      <c r="AM1164" s="260">
        <f t="shared" si="734"/>
        <v>0</v>
      </c>
      <c r="AN1164" s="261">
        <f t="shared" si="735"/>
        <v>0</v>
      </c>
      <c r="BA1164" s="259">
        <v>0</v>
      </c>
      <c r="BB1164" s="261"/>
      <c r="BC1164" s="618"/>
      <c r="BD1164" s="259">
        <v>0</v>
      </c>
      <c r="BE1164" s="261"/>
      <c r="BF1164" s="24"/>
      <c r="BG1164" s="259">
        <v>0</v>
      </c>
      <c r="BH1164" s="261"/>
      <c r="BI1164" s="24"/>
      <c r="BJ1164" s="259">
        <f t="shared" si="733"/>
        <v>0</v>
      </c>
      <c r="BK1164" s="260">
        <f t="shared" si="733"/>
        <v>0</v>
      </c>
      <c r="BL1164" s="261">
        <f t="shared" si="736"/>
        <v>0</v>
      </c>
      <c r="BM1164" s="24"/>
      <c r="BN1164" s="24"/>
    </row>
    <row r="1165" spans="1:66" ht="16.5" thickBot="1">
      <c r="A1165" s="20"/>
      <c r="C1165" s="2"/>
      <c r="D1165" s="2"/>
      <c r="E1165" s="24"/>
      <c r="F1165" s="2"/>
      <c r="G1165" s="2"/>
      <c r="H1165" s="24"/>
      <c r="I1165" s="2"/>
      <c r="J1165" s="2"/>
      <c r="K1165" s="24"/>
      <c r="L1165" s="2"/>
      <c r="M1165" s="2"/>
      <c r="N1165" s="24"/>
      <c r="O1165" s="2"/>
      <c r="P1165" s="2"/>
      <c r="Q1165" s="24"/>
      <c r="R1165" s="2"/>
      <c r="S1165" s="2"/>
      <c r="T1165" s="24"/>
      <c r="U1165" s="2"/>
      <c r="V1165" s="2"/>
      <c r="W1165" s="24"/>
      <c r="Y1165" s="2"/>
      <c r="Z1165" s="2"/>
      <c r="AA1165" s="2"/>
      <c r="AB1165" s="2"/>
      <c r="AC1165" s="24"/>
      <c r="AD1165" s="2"/>
      <c r="AE1165" s="2"/>
      <c r="AF1165" s="24"/>
      <c r="AG1165" s="24"/>
      <c r="AH1165" s="24"/>
      <c r="AI1165" s="24"/>
      <c r="AJ1165" s="24"/>
      <c r="AK1165" s="24"/>
      <c r="AL1165" s="2"/>
      <c r="AM1165" s="467"/>
      <c r="AN1165" s="2"/>
      <c r="BA1165" s="2"/>
      <c r="BB1165" s="2"/>
      <c r="BC1165" s="618"/>
      <c r="BD1165" s="2"/>
      <c r="BE1165" s="2"/>
      <c r="BF1165" s="24"/>
      <c r="BG1165" s="2"/>
      <c r="BH1165" s="2"/>
      <c r="BI1165" s="24"/>
      <c r="BJ1165" s="2"/>
      <c r="BK1165" s="721"/>
      <c r="BL1165" s="721"/>
      <c r="BM1165" s="24"/>
      <c r="BN1165" s="24"/>
    </row>
    <row r="1166" spans="1:66">
      <c r="A1166" s="1150" t="s">
        <v>674</v>
      </c>
      <c r="B1166" s="84" t="s">
        <v>19</v>
      </c>
      <c r="C1166" s="254">
        <v>5</v>
      </c>
      <c r="D1166" s="255"/>
      <c r="E1166" s="24"/>
      <c r="F1166" s="254">
        <v>7</v>
      </c>
      <c r="G1166" s="256"/>
      <c r="H1166" s="24"/>
      <c r="I1166" s="254">
        <v>0</v>
      </c>
      <c r="J1166" s="256"/>
      <c r="K1166" s="24"/>
      <c r="L1166" s="254">
        <v>0</v>
      </c>
      <c r="M1166" s="256"/>
      <c r="N1166" s="24"/>
      <c r="O1166" s="254">
        <v>0</v>
      </c>
      <c r="P1166" s="256"/>
      <c r="Q1166" s="24"/>
      <c r="R1166" s="254">
        <v>0</v>
      </c>
      <c r="S1166" s="256"/>
      <c r="T1166" s="24"/>
      <c r="U1166" s="254">
        <v>0</v>
      </c>
      <c r="V1166" s="256"/>
      <c r="W1166" s="24"/>
      <c r="X1166" s="254">
        <v>0</v>
      </c>
      <c r="Y1166" s="256"/>
      <c r="Z1166" s="133"/>
      <c r="AA1166" s="254">
        <v>0</v>
      </c>
      <c r="AB1166" s="256"/>
      <c r="AC1166" s="24"/>
      <c r="AD1166" s="254">
        <v>0</v>
      </c>
      <c r="AE1166" s="256"/>
      <c r="AF1166" s="24"/>
      <c r="AG1166" s="24"/>
      <c r="AH1166" s="24"/>
      <c r="AI1166" s="24"/>
      <c r="AJ1166" s="24"/>
      <c r="AK1166" s="24"/>
      <c r="AL1166" s="254">
        <f>SUM(C1166,F1166,I1166,L1166,O1166,R1166,U1166,X1166,AA1166,AD1166)</f>
        <v>12</v>
      </c>
      <c r="AM1166" s="255">
        <f t="shared" ref="AM1166:AM1172" si="737">SUM(D1166,G1166,J1166,M1166,P1166,S1166,V1166,Y1166,AB1166,AE1166)</f>
        <v>0</v>
      </c>
      <c r="AN1166" s="256">
        <f t="shared" ref="AN1166:AN1168" si="738">SUM(AL1166:AM1166)</f>
        <v>12</v>
      </c>
      <c r="BA1166" s="254">
        <v>0</v>
      </c>
      <c r="BB1166" s="256"/>
      <c r="BC1166" s="618"/>
      <c r="BD1166" s="254">
        <v>0</v>
      </c>
      <c r="BE1166" s="256"/>
      <c r="BF1166" s="24"/>
      <c r="BG1166" s="254">
        <v>0</v>
      </c>
      <c r="BH1166" s="256"/>
      <c r="BI1166" s="24"/>
      <c r="BJ1166" s="254">
        <f t="shared" ref="BJ1166:BK1168" si="739">SUM(AF1166,AI1166,AL1166,AO1166,AR1166,AU1166,AX1166,BA1166,BD1166,BG1166)</f>
        <v>12</v>
      </c>
      <c r="BK1166" s="255">
        <f t="shared" si="739"/>
        <v>0</v>
      </c>
      <c r="BL1166" s="256">
        <f t="shared" ref="BL1166:BL1168" si="740">SUM(BJ1166:BK1166)</f>
        <v>12</v>
      </c>
      <c r="BM1166" s="24"/>
      <c r="BN1166" s="24"/>
    </row>
    <row r="1167" spans="1:66">
      <c r="A1167" s="1151"/>
      <c r="B1167" s="85" t="s">
        <v>21</v>
      </c>
      <c r="C1167" s="257">
        <v>2</v>
      </c>
      <c r="D1167" s="15"/>
      <c r="E1167" s="24"/>
      <c r="F1167" s="257">
        <v>2</v>
      </c>
      <c r="G1167" s="258"/>
      <c r="H1167" s="24"/>
      <c r="I1167" s="257">
        <v>0</v>
      </c>
      <c r="J1167" s="258"/>
      <c r="K1167" s="24"/>
      <c r="L1167" s="257">
        <v>0</v>
      </c>
      <c r="M1167" s="258"/>
      <c r="N1167" s="24"/>
      <c r="O1167" s="257">
        <v>0</v>
      </c>
      <c r="P1167" s="258"/>
      <c r="Q1167" s="24"/>
      <c r="R1167" s="257">
        <v>0</v>
      </c>
      <c r="S1167" s="258"/>
      <c r="T1167" s="24"/>
      <c r="U1167" s="257">
        <v>0</v>
      </c>
      <c r="V1167" s="258"/>
      <c r="W1167" s="24"/>
      <c r="X1167" s="257">
        <v>0</v>
      </c>
      <c r="Y1167" s="258"/>
      <c r="Z1167" s="395"/>
      <c r="AA1167" s="257">
        <v>0</v>
      </c>
      <c r="AB1167" s="258"/>
      <c r="AC1167" s="24"/>
      <c r="AD1167" s="257">
        <v>0</v>
      </c>
      <c r="AE1167" s="258"/>
      <c r="AF1167" s="24"/>
      <c r="AG1167" s="24"/>
      <c r="AH1167" s="24"/>
      <c r="AI1167" s="24"/>
      <c r="AJ1167" s="24"/>
      <c r="AK1167" s="24"/>
      <c r="AL1167" s="257">
        <f t="shared" ref="AL1167:AL1168" si="741">SUM(C1167,F1167,I1167,L1167,O1167,R1167,U1167,X1167,AA1167,AD1167)</f>
        <v>4</v>
      </c>
      <c r="AM1167" s="15">
        <f t="shared" si="737"/>
        <v>0</v>
      </c>
      <c r="AN1167" s="258">
        <f t="shared" si="738"/>
        <v>4</v>
      </c>
      <c r="BA1167" s="257">
        <v>0</v>
      </c>
      <c r="BB1167" s="258"/>
      <c r="BC1167" s="618"/>
      <c r="BD1167" s="257">
        <v>0</v>
      </c>
      <c r="BE1167" s="258"/>
      <c r="BF1167" s="24"/>
      <c r="BG1167" s="257">
        <v>0</v>
      </c>
      <c r="BH1167" s="258"/>
      <c r="BI1167" s="24"/>
      <c r="BJ1167" s="257">
        <f t="shared" si="739"/>
        <v>4</v>
      </c>
      <c r="BK1167" s="15">
        <f t="shared" si="739"/>
        <v>0</v>
      </c>
      <c r="BL1167" s="258">
        <f t="shared" si="740"/>
        <v>4</v>
      </c>
      <c r="BM1167" s="24"/>
      <c r="BN1167" s="24"/>
    </row>
    <row r="1168" spans="1:66" ht="16.5" thickBot="1">
      <c r="A1168" s="1152"/>
      <c r="B1168" s="86" t="s">
        <v>22</v>
      </c>
      <c r="C1168" s="259">
        <v>0</v>
      </c>
      <c r="D1168" s="260"/>
      <c r="E1168" s="24"/>
      <c r="F1168" s="259">
        <v>0</v>
      </c>
      <c r="G1168" s="261"/>
      <c r="H1168" s="24"/>
      <c r="I1168" s="259">
        <v>0</v>
      </c>
      <c r="J1168" s="261"/>
      <c r="K1168" s="24"/>
      <c r="L1168" s="259">
        <v>0</v>
      </c>
      <c r="M1168" s="261"/>
      <c r="N1168" s="24"/>
      <c r="O1168" s="259">
        <v>0</v>
      </c>
      <c r="P1168" s="261"/>
      <c r="Q1168" s="24"/>
      <c r="R1168" s="259">
        <v>0</v>
      </c>
      <c r="S1168" s="261"/>
      <c r="T1168" s="24"/>
      <c r="U1168" s="259">
        <v>0</v>
      </c>
      <c r="V1168" s="261"/>
      <c r="W1168" s="24"/>
      <c r="X1168" s="259">
        <v>0</v>
      </c>
      <c r="Y1168" s="261"/>
      <c r="Z1168" s="396"/>
      <c r="AA1168" s="259">
        <v>0</v>
      </c>
      <c r="AB1168" s="261"/>
      <c r="AC1168" s="24"/>
      <c r="AD1168" s="259">
        <v>0</v>
      </c>
      <c r="AE1168" s="261"/>
      <c r="AF1168" s="24"/>
      <c r="AG1168" s="24"/>
      <c r="AH1168" s="24"/>
      <c r="AI1168" s="24"/>
      <c r="AJ1168" s="24"/>
      <c r="AK1168" s="24"/>
      <c r="AL1168" s="259">
        <f t="shared" si="741"/>
        <v>0</v>
      </c>
      <c r="AM1168" s="260">
        <f t="shared" si="737"/>
        <v>0</v>
      </c>
      <c r="AN1168" s="261">
        <f t="shared" si="738"/>
        <v>0</v>
      </c>
      <c r="BA1168" s="259">
        <v>0</v>
      </c>
      <c r="BB1168" s="261"/>
      <c r="BC1168" s="618"/>
      <c r="BD1168" s="259">
        <v>0</v>
      </c>
      <c r="BE1168" s="261"/>
      <c r="BF1168" s="24"/>
      <c r="BG1168" s="259">
        <v>0</v>
      </c>
      <c r="BH1168" s="261"/>
      <c r="BI1168" s="24"/>
      <c r="BJ1168" s="259">
        <f t="shared" si="739"/>
        <v>0</v>
      </c>
      <c r="BK1168" s="260">
        <f t="shared" si="739"/>
        <v>0</v>
      </c>
      <c r="BL1168" s="261">
        <f t="shared" si="740"/>
        <v>0</v>
      </c>
      <c r="BM1168" s="24"/>
      <c r="BN1168" s="24"/>
    </row>
    <row r="1169" spans="1:66" ht="16.5" thickBot="1">
      <c r="A1169" s="20"/>
      <c r="C1169" s="2"/>
      <c r="D1169" s="2"/>
      <c r="E1169" s="24"/>
      <c r="F1169" s="2"/>
      <c r="G1169" s="2"/>
      <c r="H1169" s="24"/>
      <c r="I1169" s="2"/>
      <c r="J1169" s="2"/>
      <c r="K1169" s="24"/>
      <c r="L1169" s="2"/>
      <c r="M1169" s="2"/>
      <c r="N1169" s="24"/>
      <c r="O1169" s="2"/>
      <c r="P1169" s="2"/>
      <c r="Q1169" s="24"/>
      <c r="R1169" s="2"/>
      <c r="S1169" s="2"/>
      <c r="T1169" s="24"/>
      <c r="U1169" s="2"/>
      <c r="V1169" s="2"/>
      <c r="W1169" s="24"/>
      <c r="Y1169" s="2"/>
      <c r="Z1169" s="2"/>
      <c r="AA1169" s="2"/>
      <c r="AB1169" s="2"/>
      <c r="AC1169" s="24"/>
      <c r="AD1169" s="2"/>
      <c r="AE1169" s="2"/>
      <c r="AF1169" s="24"/>
      <c r="AG1169" s="24"/>
      <c r="AH1169" s="24"/>
      <c r="AI1169" s="24"/>
      <c r="AJ1169" s="24"/>
      <c r="AK1169" s="24"/>
      <c r="AL1169" s="2"/>
      <c r="AM1169" s="467"/>
      <c r="AN1169" s="2"/>
      <c r="BA1169" s="2"/>
      <c r="BB1169" s="2"/>
      <c r="BC1169" s="618"/>
      <c r="BD1169" s="2"/>
      <c r="BE1169" s="2"/>
      <c r="BF1169" s="24"/>
      <c r="BG1169" s="2"/>
      <c r="BH1169" s="2"/>
      <c r="BI1169" s="24"/>
      <c r="BJ1169" s="2"/>
      <c r="BK1169" s="721"/>
      <c r="BL1169" s="721"/>
      <c r="BM1169" s="24"/>
      <c r="BN1169" s="24"/>
    </row>
    <row r="1170" spans="1:66">
      <c r="A1170" s="1153" t="s">
        <v>396</v>
      </c>
      <c r="B1170" s="84" t="s">
        <v>19</v>
      </c>
      <c r="C1170" s="254">
        <v>0</v>
      </c>
      <c r="D1170" s="255"/>
      <c r="E1170" s="24"/>
      <c r="F1170" s="254">
        <v>0</v>
      </c>
      <c r="G1170" s="256"/>
      <c r="H1170" s="24"/>
      <c r="I1170" s="254">
        <v>0</v>
      </c>
      <c r="J1170" s="256"/>
      <c r="K1170" s="24"/>
      <c r="L1170" s="254">
        <v>0</v>
      </c>
      <c r="M1170" s="256"/>
      <c r="N1170" s="24"/>
      <c r="O1170" s="254">
        <v>6</v>
      </c>
      <c r="P1170" s="256"/>
      <c r="Q1170" s="24"/>
      <c r="R1170" s="254">
        <v>3</v>
      </c>
      <c r="S1170" s="256"/>
      <c r="T1170" s="24"/>
      <c r="U1170" s="254">
        <v>7</v>
      </c>
      <c r="V1170" s="256"/>
      <c r="W1170" s="24"/>
      <c r="X1170" s="254">
        <v>0</v>
      </c>
      <c r="Y1170" s="256"/>
      <c r="Z1170" s="133"/>
      <c r="AA1170" s="254">
        <v>0</v>
      </c>
      <c r="AB1170" s="256"/>
      <c r="AC1170" s="24"/>
      <c r="AD1170" s="254">
        <v>0</v>
      </c>
      <c r="AE1170" s="256"/>
      <c r="AF1170" s="24"/>
      <c r="AG1170" s="24"/>
      <c r="AH1170" s="24"/>
      <c r="AI1170" s="24"/>
      <c r="AJ1170" s="24"/>
      <c r="AK1170" s="24"/>
      <c r="AL1170" s="254">
        <f>SUM(C1170,F1170,I1170,L1170,O1170,R1170,U1170,X1170,AA1170,AD1170)</f>
        <v>16</v>
      </c>
      <c r="AM1170" s="255">
        <f t="shared" si="737"/>
        <v>0</v>
      </c>
      <c r="AN1170" s="256">
        <f t="shared" ref="AN1170:AN1172" si="742">SUM(AL1170:AM1170)</f>
        <v>16</v>
      </c>
      <c r="BA1170" s="254">
        <v>0</v>
      </c>
      <c r="BB1170" s="256"/>
      <c r="BC1170" s="618"/>
      <c r="BD1170" s="254">
        <v>0</v>
      </c>
      <c r="BE1170" s="256"/>
      <c r="BF1170" s="24"/>
      <c r="BG1170" s="254">
        <v>0</v>
      </c>
      <c r="BH1170" s="256"/>
      <c r="BI1170" s="24"/>
      <c r="BJ1170" s="254">
        <f t="shared" ref="BJ1170:BK1172" si="743">SUM(AF1170,AI1170,AL1170,AO1170,AR1170,AU1170,AX1170,BA1170,BD1170,BG1170)</f>
        <v>16</v>
      </c>
      <c r="BK1170" s="255">
        <f t="shared" si="743"/>
        <v>0</v>
      </c>
      <c r="BL1170" s="256">
        <f t="shared" ref="BL1170:BL1172" si="744">SUM(BJ1170:BK1170)</f>
        <v>16</v>
      </c>
      <c r="BM1170" s="24"/>
      <c r="BN1170" s="24"/>
    </row>
    <row r="1171" spans="1:66">
      <c r="A1171" s="1154"/>
      <c r="B1171" s="85" t="s">
        <v>21</v>
      </c>
      <c r="C1171" s="257">
        <v>0</v>
      </c>
      <c r="D1171" s="15"/>
      <c r="E1171" s="24"/>
      <c r="F1171" s="257">
        <v>0</v>
      </c>
      <c r="G1171" s="258"/>
      <c r="H1171" s="24"/>
      <c r="I1171" s="257">
        <v>0</v>
      </c>
      <c r="J1171" s="258"/>
      <c r="K1171" s="24"/>
      <c r="L1171" s="257">
        <v>0</v>
      </c>
      <c r="M1171" s="258"/>
      <c r="N1171" s="24"/>
      <c r="O1171" s="257">
        <v>6</v>
      </c>
      <c r="P1171" s="258"/>
      <c r="Q1171" s="24"/>
      <c r="R1171" s="257">
        <v>2</v>
      </c>
      <c r="S1171" s="258"/>
      <c r="T1171" s="24"/>
      <c r="U1171" s="257">
        <v>4</v>
      </c>
      <c r="V1171" s="258"/>
      <c r="W1171" s="24"/>
      <c r="X1171" s="257">
        <v>0</v>
      </c>
      <c r="Y1171" s="258"/>
      <c r="Z1171" s="395"/>
      <c r="AA1171" s="257">
        <v>0</v>
      </c>
      <c r="AB1171" s="258"/>
      <c r="AC1171" s="24"/>
      <c r="AD1171" s="257">
        <v>0</v>
      </c>
      <c r="AE1171" s="258"/>
      <c r="AF1171" s="24"/>
      <c r="AG1171" s="24"/>
      <c r="AH1171" s="24"/>
      <c r="AI1171" s="24"/>
      <c r="AJ1171" s="24"/>
      <c r="AK1171" s="24"/>
      <c r="AL1171" s="257">
        <f t="shared" ref="AL1171:AL1172" si="745">SUM(C1171,F1171,I1171,L1171,O1171,R1171,U1171,X1171,AA1171,AD1171)</f>
        <v>12</v>
      </c>
      <c r="AM1171" s="15">
        <f t="shared" si="737"/>
        <v>0</v>
      </c>
      <c r="AN1171" s="258">
        <f t="shared" si="742"/>
        <v>12</v>
      </c>
      <c r="BA1171" s="257">
        <v>0</v>
      </c>
      <c r="BB1171" s="258"/>
      <c r="BC1171" s="618"/>
      <c r="BD1171" s="257">
        <v>0</v>
      </c>
      <c r="BE1171" s="258"/>
      <c r="BF1171" s="24"/>
      <c r="BG1171" s="257">
        <v>0</v>
      </c>
      <c r="BH1171" s="258"/>
      <c r="BI1171" s="24"/>
      <c r="BJ1171" s="257">
        <f t="shared" si="743"/>
        <v>12</v>
      </c>
      <c r="BK1171" s="15">
        <f t="shared" si="743"/>
        <v>0</v>
      </c>
      <c r="BL1171" s="258">
        <f t="shared" si="744"/>
        <v>12</v>
      </c>
      <c r="BM1171" s="24"/>
      <c r="BN1171" s="24"/>
    </row>
    <row r="1172" spans="1:66" ht="16.5" thickBot="1">
      <c r="A1172" s="1155"/>
      <c r="B1172" s="86" t="s">
        <v>22</v>
      </c>
      <c r="C1172" s="259">
        <v>0</v>
      </c>
      <c r="D1172" s="260"/>
      <c r="E1172" s="24"/>
      <c r="F1172" s="259">
        <v>0</v>
      </c>
      <c r="G1172" s="261"/>
      <c r="H1172" s="24"/>
      <c r="I1172" s="259">
        <v>0</v>
      </c>
      <c r="J1172" s="261"/>
      <c r="K1172" s="24"/>
      <c r="L1172" s="259">
        <v>0</v>
      </c>
      <c r="M1172" s="261"/>
      <c r="N1172" s="24"/>
      <c r="O1172" s="259">
        <v>0</v>
      </c>
      <c r="P1172" s="261"/>
      <c r="Q1172" s="24"/>
      <c r="R1172" s="259">
        <v>0</v>
      </c>
      <c r="S1172" s="261"/>
      <c r="T1172" s="24"/>
      <c r="U1172" s="259">
        <v>0</v>
      </c>
      <c r="V1172" s="261"/>
      <c r="W1172" s="24"/>
      <c r="X1172" s="259">
        <v>0</v>
      </c>
      <c r="Y1172" s="261"/>
      <c r="Z1172" s="396"/>
      <c r="AA1172" s="259">
        <v>0</v>
      </c>
      <c r="AB1172" s="261"/>
      <c r="AC1172" s="24"/>
      <c r="AD1172" s="259">
        <v>0</v>
      </c>
      <c r="AE1172" s="261"/>
      <c r="AF1172" s="24"/>
      <c r="AG1172" s="24"/>
      <c r="AH1172" s="24"/>
      <c r="AI1172" s="24"/>
      <c r="AJ1172" s="24"/>
      <c r="AK1172" s="24"/>
      <c r="AL1172" s="259">
        <f t="shared" si="745"/>
        <v>0</v>
      </c>
      <c r="AM1172" s="260">
        <f t="shared" si="737"/>
        <v>0</v>
      </c>
      <c r="AN1172" s="261">
        <f t="shared" si="742"/>
        <v>0</v>
      </c>
      <c r="BA1172" s="259">
        <v>0</v>
      </c>
      <c r="BB1172" s="261"/>
      <c r="BC1172" s="618"/>
      <c r="BD1172" s="259">
        <v>0</v>
      </c>
      <c r="BE1172" s="261"/>
      <c r="BF1172" s="24"/>
      <c r="BG1172" s="259">
        <v>0</v>
      </c>
      <c r="BH1172" s="261"/>
      <c r="BI1172" s="24"/>
      <c r="BJ1172" s="259">
        <f t="shared" si="743"/>
        <v>0</v>
      </c>
      <c r="BK1172" s="260">
        <f t="shared" si="743"/>
        <v>0</v>
      </c>
      <c r="BL1172" s="261">
        <f t="shared" si="744"/>
        <v>0</v>
      </c>
      <c r="BM1172" s="24"/>
      <c r="BN1172" s="24"/>
    </row>
    <row r="1173" spans="1:66" ht="16.5" thickBot="1">
      <c r="A1173" s="20"/>
      <c r="C1173" s="2"/>
      <c r="D1173" s="2"/>
      <c r="E1173" s="24"/>
      <c r="F1173" s="2"/>
      <c r="G1173" s="2"/>
      <c r="H1173" s="24"/>
      <c r="I1173" s="2"/>
      <c r="J1173" s="2"/>
      <c r="K1173" s="24"/>
      <c r="L1173" s="2"/>
      <c r="M1173" s="2"/>
      <c r="N1173" s="24"/>
      <c r="O1173" s="2"/>
      <c r="P1173" s="2"/>
      <c r="Q1173" s="24"/>
      <c r="R1173" s="2"/>
      <c r="S1173" s="2"/>
      <c r="T1173" s="24"/>
      <c r="U1173" s="2"/>
      <c r="V1173" s="2"/>
      <c r="W1173" s="24"/>
      <c r="Y1173" s="2"/>
      <c r="Z1173" s="2"/>
      <c r="AA1173" s="2"/>
      <c r="AB1173" s="2"/>
      <c r="AC1173" s="24"/>
      <c r="AD1173" s="2"/>
      <c r="AE1173" s="2"/>
      <c r="AF1173" s="24"/>
      <c r="AG1173" s="24"/>
      <c r="AH1173" s="24"/>
      <c r="AI1173" s="24"/>
      <c r="AJ1173" s="24"/>
      <c r="AK1173" s="24"/>
      <c r="AL1173" s="2"/>
      <c r="AM1173" s="467"/>
      <c r="AN1173" s="2"/>
      <c r="BA1173" s="2"/>
      <c r="BB1173" s="2"/>
      <c r="BC1173" s="618"/>
      <c r="BD1173" s="2"/>
      <c r="BE1173" s="2"/>
      <c r="BF1173" s="24"/>
      <c r="BG1173" s="2"/>
      <c r="BH1173" s="2"/>
      <c r="BI1173" s="24"/>
      <c r="BJ1173" s="2"/>
      <c r="BK1173" s="721"/>
      <c r="BL1173" s="721"/>
      <c r="BM1173" s="24"/>
      <c r="BN1173" s="24"/>
    </row>
    <row r="1174" spans="1:66">
      <c r="A1174" s="87"/>
      <c r="B1174" s="84" t="s">
        <v>19</v>
      </c>
      <c r="C1174" s="254"/>
      <c r="D1174" s="255"/>
      <c r="E1174" s="24"/>
      <c r="F1174" s="254"/>
      <c r="G1174" s="256"/>
      <c r="H1174" s="24"/>
      <c r="I1174" s="254"/>
      <c r="J1174" s="256"/>
      <c r="K1174" s="24"/>
      <c r="L1174" s="254"/>
      <c r="M1174" s="256"/>
      <c r="N1174" s="24"/>
      <c r="O1174" s="254"/>
      <c r="P1174" s="256"/>
      <c r="Q1174" s="24"/>
      <c r="R1174" s="254"/>
      <c r="S1174" s="256"/>
      <c r="T1174" s="24"/>
      <c r="U1174" s="254"/>
      <c r="V1174" s="256"/>
      <c r="W1174" s="24"/>
      <c r="X1174" s="254"/>
      <c r="Y1174" s="256"/>
      <c r="Z1174" s="133"/>
      <c r="AA1174" s="254"/>
      <c r="AB1174" s="256"/>
      <c r="AC1174" s="24"/>
      <c r="AD1174" s="254"/>
      <c r="AE1174" s="256"/>
      <c r="AF1174" s="24"/>
      <c r="AG1174" s="24"/>
      <c r="AH1174" s="24"/>
      <c r="AI1174" s="24"/>
      <c r="AJ1174" s="24"/>
      <c r="AK1174" s="24"/>
      <c r="AL1174" s="254">
        <f>SUM(C1174,F1174,I1174,L1174,O1174,R1174,U1174,X1174,AA1174,AD1174)</f>
        <v>0</v>
      </c>
      <c r="AM1174" s="255">
        <f t="shared" ref="AM1174:AM1176" si="746">SUM(D1174,G1174,J1174,M1174,P1174,S1174,V1174,Y1174,AB1174,AE1174)</f>
        <v>0</v>
      </c>
      <c r="AN1174" s="256">
        <f t="shared" ref="AN1174:AN1176" si="747">SUM(AL1174:AM1174)</f>
        <v>0</v>
      </c>
      <c r="BA1174" s="254"/>
      <c r="BB1174" s="256"/>
      <c r="BC1174" s="618"/>
      <c r="BD1174" s="254"/>
      <c r="BE1174" s="256"/>
      <c r="BF1174" s="24"/>
      <c r="BG1174" s="254"/>
      <c r="BH1174" s="256"/>
      <c r="BI1174" s="24"/>
      <c r="BJ1174" s="254">
        <f t="shared" ref="BJ1174:BK1176" si="748">SUM(AF1174,AI1174,AL1174,AO1174,AR1174,AU1174,AX1174,BA1174,BD1174,BG1174)</f>
        <v>0</v>
      </c>
      <c r="BK1174" s="255">
        <f t="shared" si="748"/>
        <v>0</v>
      </c>
      <c r="BL1174" s="256">
        <f t="shared" ref="BL1174:BL1176" si="749">SUM(BJ1174:BK1174)</f>
        <v>0</v>
      </c>
      <c r="BM1174" s="24"/>
      <c r="BN1174" s="24"/>
    </row>
    <row r="1175" spans="1:66">
      <c r="A1175" s="82"/>
      <c r="B1175" s="85" t="s">
        <v>21</v>
      </c>
      <c r="C1175" s="257"/>
      <c r="D1175" s="15"/>
      <c r="E1175" s="24"/>
      <c r="F1175" s="257"/>
      <c r="G1175" s="258"/>
      <c r="H1175" s="24"/>
      <c r="I1175" s="257"/>
      <c r="J1175" s="258"/>
      <c r="K1175" s="24"/>
      <c r="L1175" s="257"/>
      <c r="M1175" s="258"/>
      <c r="N1175" s="24"/>
      <c r="O1175" s="257"/>
      <c r="P1175" s="258"/>
      <c r="Q1175" s="24"/>
      <c r="R1175" s="257"/>
      <c r="S1175" s="258"/>
      <c r="T1175" s="24"/>
      <c r="U1175" s="257"/>
      <c r="V1175" s="258"/>
      <c r="W1175" s="24"/>
      <c r="X1175" s="257"/>
      <c r="Y1175" s="258"/>
      <c r="Z1175" s="395"/>
      <c r="AA1175" s="257"/>
      <c r="AB1175" s="258"/>
      <c r="AC1175" s="24"/>
      <c r="AD1175" s="257"/>
      <c r="AE1175" s="258"/>
      <c r="AF1175" s="24"/>
      <c r="AG1175" s="24"/>
      <c r="AH1175" s="24"/>
      <c r="AI1175" s="24"/>
      <c r="AJ1175" s="24"/>
      <c r="AK1175" s="24"/>
      <c r="AL1175" s="257">
        <f t="shared" ref="AL1175:AL1176" si="750">SUM(C1175,F1175,I1175,L1175,O1175,R1175,U1175,X1175,AA1175,AD1175)</f>
        <v>0</v>
      </c>
      <c r="AM1175" s="15">
        <f t="shared" si="746"/>
        <v>0</v>
      </c>
      <c r="AN1175" s="258">
        <f t="shared" si="747"/>
        <v>0</v>
      </c>
      <c r="BA1175" s="257"/>
      <c r="BB1175" s="258"/>
      <c r="BC1175" s="618"/>
      <c r="BD1175" s="257"/>
      <c r="BE1175" s="258"/>
      <c r="BF1175" s="24"/>
      <c r="BG1175" s="257"/>
      <c r="BH1175" s="258"/>
      <c r="BI1175" s="24"/>
      <c r="BJ1175" s="257">
        <f t="shared" si="748"/>
        <v>0</v>
      </c>
      <c r="BK1175" s="15">
        <f t="shared" si="748"/>
        <v>0</v>
      </c>
      <c r="BL1175" s="258">
        <f t="shared" si="749"/>
        <v>0</v>
      </c>
      <c r="BM1175" s="24"/>
      <c r="BN1175" s="24"/>
    </row>
    <row r="1176" spans="1:66" ht="16.5" thickBot="1">
      <c r="A1176" s="83"/>
      <c r="B1176" s="86" t="s">
        <v>22</v>
      </c>
      <c r="C1176" s="259"/>
      <c r="D1176" s="260"/>
      <c r="E1176" s="24"/>
      <c r="F1176" s="259"/>
      <c r="G1176" s="261"/>
      <c r="H1176" s="24"/>
      <c r="I1176" s="259"/>
      <c r="J1176" s="261"/>
      <c r="K1176" s="24"/>
      <c r="L1176" s="259"/>
      <c r="M1176" s="261"/>
      <c r="N1176" s="24"/>
      <c r="O1176" s="259"/>
      <c r="P1176" s="261"/>
      <c r="Q1176" s="24"/>
      <c r="R1176" s="259"/>
      <c r="S1176" s="261"/>
      <c r="T1176" s="24"/>
      <c r="U1176" s="259"/>
      <c r="V1176" s="261"/>
      <c r="W1176" s="24"/>
      <c r="X1176" s="259"/>
      <c r="Y1176" s="261"/>
      <c r="Z1176" s="396"/>
      <c r="AA1176" s="259"/>
      <c r="AB1176" s="261"/>
      <c r="AC1176" s="24"/>
      <c r="AD1176" s="259"/>
      <c r="AE1176" s="261"/>
      <c r="AF1176" s="24"/>
      <c r="AG1176" s="24"/>
      <c r="AH1176" s="24"/>
      <c r="AI1176" s="24"/>
      <c r="AJ1176" s="24"/>
      <c r="AK1176" s="24"/>
      <c r="AL1176" s="259">
        <f t="shared" si="750"/>
        <v>0</v>
      </c>
      <c r="AM1176" s="260">
        <f t="shared" si="746"/>
        <v>0</v>
      </c>
      <c r="AN1176" s="261">
        <f t="shared" si="747"/>
        <v>0</v>
      </c>
      <c r="BA1176" s="259"/>
      <c r="BB1176" s="261"/>
      <c r="BC1176" s="618"/>
      <c r="BD1176" s="259"/>
      <c r="BE1176" s="261"/>
      <c r="BF1176" s="24"/>
      <c r="BG1176" s="259"/>
      <c r="BH1176" s="261"/>
      <c r="BI1176" s="24"/>
      <c r="BJ1176" s="259">
        <f t="shared" si="748"/>
        <v>0</v>
      </c>
      <c r="BK1176" s="260">
        <f t="shared" si="748"/>
        <v>0</v>
      </c>
      <c r="BL1176" s="261">
        <f t="shared" si="749"/>
        <v>0</v>
      </c>
      <c r="BM1176" s="24"/>
      <c r="BN1176" s="24"/>
    </row>
    <row r="1177" spans="1:66" ht="16.5" thickBot="1">
      <c r="A1177" s="20"/>
      <c r="C1177" s="2"/>
      <c r="D1177" s="2"/>
      <c r="E1177" s="24"/>
      <c r="F1177" s="2"/>
      <c r="G1177" s="2"/>
      <c r="H1177" s="24"/>
      <c r="I1177" s="2"/>
      <c r="J1177" s="2"/>
      <c r="K1177" s="24"/>
      <c r="L1177" s="2"/>
      <c r="M1177" s="2"/>
      <c r="N1177" s="24"/>
      <c r="O1177" s="2"/>
      <c r="P1177" s="2"/>
      <c r="Q1177" s="24"/>
      <c r="R1177" s="2"/>
      <c r="S1177" s="2"/>
      <c r="T1177" s="24"/>
      <c r="U1177" s="2"/>
      <c r="V1177" s="2"/>
      <c r="W1177" s="24"/>
      <c r="Y1177" s="2"/>
      <c r="Z1177" s="2"/>
      <c r="AA1177" s="2"/>
      <c r="AB1177" s="2"/>
      <c r="AC1177" s="24"/>
      <c r="AD1177" s="2"/>
      <c r="AE1177" s="2"/>
      <c r="AF1177" s="24"/>
      <c r="AG1177" s="24"/>
      <c r="AH1177" s="24"/>
      <c r="AI1177" s="24"/>
      <c r="AJ1177" s="24"/>
      <c r="AK1177" s="24"/>
      <c r="AL1177" s="2"/>
      <c r="AM1177" s="467"/>
      <c r="AN1177" s="2"/>
      <c r="BA1177" s="2"/>
      <c r="BB1177" s="2"/>
      <c r="BC1177" s="618"/>
      <c r="BD1177" s="2"/>
      <c r="BE1177" s="2"/>
      <c r="BF1177" s="24"/>
      <c r="BG1177" s="2"/>
      <c r="BH1177" s="2"/>
      <c r="BI1177" s="24"/>
      <c r="BJ1177" s="2"/>
      <c r="BK1177" s="721"/>
      <c r="BL1177" s="721"/>
      <c r="BM1177" s="24"/>
      <c r="BN1177" s="24"/>
    </row>
    <row r="1178" spans="1:66">
      <c r="A1178" s="81"/>
      <c r="B1178" s="84" t="s">
        <v>19</v>
      </c>
      <c r="C1178" s="254"/>
      <c r="D1178" s="255"/>
      <c r="E1178" s="24"/>
      <c r="F1178" s="254"/>
      <c r="G1178" s="256"/>
      <c r="H1178" s="24"/>
      <c r="I1178" s="254"/>
      <c r="J1178" s="256"/>
      <c r="K1178" s="24"/>
      <c r="L1178" s="254"/>
      <c r="M1178" s="256"/>
      <c r="N1178" s="24"/>
      <c r="O1178" s="254"/>
      <c r="P1178" s="256"/>
      <c r="Q1178" s="24"/>
      <c r="R1178" s="254"/>
      <c r="S1178" s="256"/>
      <c r="T1178" s="24"/>
      <c r="U1178" s="254"/>
      <c r="V1178" s="256"/>
      <c r="W1178" s="24"/>
      <c r="X1178" s="254"/>
      <c r="Y1178" s="256"/>
      <c r="Z1178" s="133"/>
      <c r="AA1178" s="254"/>
      <c r="AB1178" s="256"/>
      <c r="AC1178" s="24"/>
      <c r="AD1178" s="254"/>
      <c r="AE1178" s="256"/>
      <c r="AF1178" s="24"/>
      <c r="AG1178" s="24"/>
      <c r="AH1178" s="24"/>
      <c r="AI1178" s="24"/>
      <c r="AJ1178" s="24"/>
      <c r="AK1178" s="24"/>
      <c r="AL1178" s="254">
        <f>SUM(C1178,F1178,I1178,L1178,O1178,R1178,U1178,X1178,AA1178,AD1178)</f>
        <v>0</v>
      </c>
      <c r="AM1178" s="255">
        <f t="shared" ref="AM1178:AM1180" si="751">SUM(D1178,G1178,J1178,M1178,P1178,S1178,V1178,Y1178,AB1178,AE1178)</f>
        <v>0</v>
      </c>
      <c r="AN1178" s="256">
        <f>SUM(AL1178:AM1178)</f>
        <v>0</v>
      </c>
      <c r="BA1178" s="254"/>
      <c r="BB1178" s="256"/>
      <c r="BC1178" s="618"/>
      <c r="BD1178" s="254"/>
      <c r="BE1178" s="256"/>
      <c r="BF1178" s="24"/>
      <c r="BG1178" s="254"/>
      <c r="BH1178" s="256"/>
      <c r="BI1178" s="24"/>
      <c r="BJ1178" s="254">
        <f t="shared" ref="BJ1178:BK1180" si="752">SUM(AF1178,AI1178,AL1178,AO1178,AR1178,AU1178,AX1178,BA1178,BD1178,BG1178)</f>
        <v>0</v>
      </c>
      <c r="BK1178" s="255">
        <f t="shared" si="752"/>
        <v>0</v>
      </c>
      <c r="BL1178" s="256">
        <f>SUM(BJ1178:BK1178)</f>
        <v>0</v>
      </c>
      <c r="BM1178" s="24"/>
      <c r="BN1178" s="24"/>
    </row>
    <row r="1179" spans="1:66">
      <c r="A1179" s="82"/>
      <c r="B1179" s="85" t="s">
        <v>21</v>
      </c>
      <c r="C1179" s="257"/>
      <c r="D1179" s="15"/>
      <c r="E1179" s="24"/>
      <c r="F1179" s="257"/>
      <c r="G1179" s="258"/>
      <c r="H1179" s="24"/>
      <c r="I1179" s="257"/>
      <c r="J1179" s="258"/>
      <c r="K1179" s="24"/>
      <c r="L1179" s="257"/>
      <c r="M1179" s="258"/>
      <c r="N1179" s="24"/>
      <c r="O1179" s="257"/>
      <c r="P1179" s="258"/>
      <c r="Q1179" s="24"/>
      <c r="R1179" s="257"/>
      <c r="S1179" s="258"/>
      <c r="T1179" s="24"/>
      <c r="U1179" s="257"/>
      <c r="V1179" s="258"/>
      <c r="W1179" s="24"/>
      <c r="X1179" s="257"/>
      <c r="Y1179" s="258"/>
      <c r="Z1179" s="395"/>
      <c r="AA1179" s="257"/>
      <c r="AB1179" s="258"/>
      <c r="AC1179" s="24"/>
      <c r="AD1179" s="257"/>
      <c r="AE1179" s="258"/>
      <c r="AF1179" s="24"/>
      <c r="AG1179" s="24"/>
      <c r="AH1179" s="24"/>
      <c r="AI1179" s="24"/>
      <c r="AJ1179" s="24"/>
      <c r="AK1179" s="24"/>
      <c r="AL1179" s="257">
        <f t="shared" ref="AL1179:AL1180" si="753">SUM(C1179,F1179,I1179,L1179,O1179,R1179,U1179,X1179,AA1179,AD1179)</f>
        <v>0</v>
      </c>
      <c r="AM1179" s="15">
        <f t="shared" si="751"/>
        <v>0</v>
      </c>
      <c r="AN1179" s="258">
        <f t="shared" ref="AN1179:AN1180" si="754">SUM(AL1179:AM1179)</f>
        <v>0</v>
      </c>
      <c r="BA1179" s="257"/>
      <c r="BB1179" s="258"/>
      <c r="BC1179" s="618"/>
      <c r="BD1179" s="257"/>
      <c r="BE1179" s="258"/>
      <c r="BF1179" s="24"/>
      <c r="BG1179" s="257"/>
      <c r="BH1179" s="258"/>
      <c r="BI1179" s="24"/>
      <c r="BJ1179" s="257">
        <f t="shared" si="752"/>
        <v>0</v>
      </c>
      <c r="BK1179" s="15">
        <f t="shared" si="752"/>
        <v>0</v>
      </c>
      <c r="BL1179" s="258">
        <f t="shared" ref="BL1179:BL1180" si="755">SUM(BJ1179:BK1179)</f>
        <v>0</v>
      </c>
      <c r="BM1179" s="24"/>
      <c r="BN1179" s="24"/>
    </row>
    <row r="1180" spans="1:66" ht="16.5" thickBot="1">
      <c r="A1180" s="83"/>
      <c r="B1180" s="86" t="s">
        <v>22</v>
      </c>
      <c r="C1180" s="259"/>
      <c r="D1180" s="260"/>
      <c r="E1180" s="24"/>
      <c r="F1180" s="259"/>
      <c r="G1180" s="261"/>
      <c r="H1180" s="24"/>
      <c r="I1180" s="259"/>
      <c r="J1180" s="261"/>
      <c r="K1180" s="24"/>
      <c r="L1180" s="259"/>
      <c r="M1180" s="261"/>
      <c r="N1180" s="24"/>
      <c r="O1180" s="259"/>
      <c r="P1180" s="261"/>
      <c r="Q1180" s="24"/>
      <c r="R1180" s="259"/>
      <c r="S1180" s="261"/>
      <c r="T1180" s="24"/>
      <c r="U1180" s="259"/>
      <c r="V1180" s="261"/>
      <c r="W1180" s="24"/>
      <c r="X1180" s="259"/>
      <c r="Y1180" s="261"/>
      <c r="Z1180" s="396"/>
      <c r="AA1180" s="259"/>
      <c r="AB1180" s="261"/>
      <c r="AC1180" s="24"/>
      <c r="AD1180" s="259"/>
      <c r="AE1180" s="261"/>
      <c r="AF1180" s="24"/>
      <c r="AG1180" s="24"/>
      <c r="AH1180" s="24"/>
      <c r="AI1180" s="24"/>
      <c r="AJ1180" s="24"/>
      <c r="AK1180" s="24"/>
      <c r="AL1180" s="259">
        <f t="shared" si="753"/>
        <v>0</v>
      </c>
      <c r="AM1180" s="260">
        <f t="shared" si="751"/>
        <v>0</v>
      </c>
      <c r="AN1180" s="261">
        <f t="shared" si="754"/>
        <v>0</v>
      </c>
      <c r="BA1180" s="259"/>
      <c r="BB1180" s="261"/>
      <c r="BC1180" s="618"/>
      <c r="BD1180" s="259"/>
      <c r="BE1180" s="261"/>
      <c r="BF1180" s="24"/>
      <c r="BG1180" s="259"/>
      <c r="BH1180" s="261"/>
      <c r="BI1180" s="24"/>
      <c r="BJ1180" s="259">
        <f t="shared" si="752"/>
        <v>0</v>
      </c>
      <c r="BK1180" s="260">
        <f t="shared" si="752"/>
        <v>0</v>
      </c>
      <c r="BL1180" s="261">
        <f t="shared" si="755"/>
        <v>0</v>
      </c>
      <c r="BM1180" s="24"/>
      <c r="BN1180" s="24"/>
    </row>
    <row r="1181" spans="1:66" ht="16.5" thickBot="1">
      <c r="A1181" s="20"/>
      <c r="C1181" s="2"/>
      <c r="D1181" s="2"/>
      <c r="E1181" s="24"/>
      <c r="F1181" s="2"/>
      <c r="G1181" s="2"/>
      <c r="H1181" s="24"/>
      <c r="I1181" s="2"/>
      <c r="J1181" s="2"/>
      <c r="K1181" s="24"/>
      <c r="L1181" s="2"/>
      <c r="M1181" s="2"/>
      <c r="N1181" s="24"/>
      <c r="O1181" s="2"/>
      <c r="P1181" s="2"/>
      <c r="Q1181" s="24"/>
      <c r="R1181" s="2"/>
      <c r="S1181" s="2"/>
      <c r="T1181" s="24"/>
      <c r="U1181" s="2"/>
      <c r="V1181" s="2"/>
      <c r="W1181" s="24"/>
      <c r="Y1181" s="2"/>
      <c r="Z1181" s="2"/>
      <c r="AA1181" s="2"/>
      <c r="AB1181" s="2"/>
      <c r="AC1181" s="24"/>
      <c r="AD1181" s="2"/>
      <c r="AE1181" s="2"/>
      <c r="AF1181" s="24"/>
      <c r="AG1181" s="24"/>
      <c r="AH1181" s="24"/>
      <c r="AI1181" s="24"/>
      <c r="AJ1181" s="24"/>
      <c r="AK1181" s="24"/>
      <c r="AL1181" s="2"/>
      <c r="AM1181" s="467"/>
      <c r="AN1181" s="2"/>
      <c r="BA1181" s="2"/>
      <c r="BB1181" s="2"/>
      <c r="BC1181" s="618"/>
      <c r="BD1181" s="2"/>
      <c r="BE1181" s="2"/>
      <c r="BF1181" s="24"/>
      <c r="BG1181" s="2"/>
      <c r="BH1181" s="2"/>
      <c r="BI1181" s="24"/>
      <c r="BJ1181" s="2"/>
      <c r="BK1181" s="721"/>
      <c r="BL1181" s="721"/>
      <c r="BM1181" s="24"/>
      <c r="BN1181" s="24"/>
    </row>
    <row r="1182" spans="1:66">
      <c r="A1182" s="81"/>
      <c r="B1182" s="84" t="s">
        <v>19</v>
      </c>
      <c r="C1182" s="254"/>
      <c r="D1182" s="255"/>
      <c r="E1182" s="24"/>
      <c r="F1182" s="254"/>
      <c r="G1182" s="256"/>
      <c r="H1182" s="24"/>
      <c r="I1182" s="254"/>
      <c r="J1182" s="256"/>
      <c r="K1182" s="24"/>
      <c r="L1182" s="254"/>
      <c r="M1182" s="256"/>
      <c r="N1182" s="24"/>
      <c r="O1182" s="254"/>
      <c r="P1182" s="256"/>
      <c r="Q1182" s="24"/>
      <c r="R1182" s="254"/>
      <c r="S1182" s="256"/>
      <c r="T1182" s="24"/>
      <c r="U1182" s="254"/>
      <c r="V1182" s="256"/>
      <c r="W1182" s="24"/>
      <c r="X1182" s="254"/>
      <c r="Y1182" s="256"/>
      <c r="Z1182" s="133"/>
      <c r="AA1182" s="254"/>
      <c r="AB1182" s="256"/>
      <c r="AC1182" s="24"/>
      <c r="AD1182" s="254"/>
      <c r="AE1182" s="256"/>
      <c r="AF1182" s="24"/>
      <c r="AG1182" s="24"/>
      <c r="AH1182" s="24"/>
      <c r="AI1182" s="24"/>
      <c r="AJ1182" s="24"/>
      <c r="AK1182" s="24"/>
      <c r="AL1182" s="254">
        <f>SUM(C1182,F1182,I1182,L1182,O1182,R1182,U1182,X1182,AA1182,AD1182)</f>
        <v>0</v>
      </c>
      <c r="AM1182" s="255">
        <f t="shared" ref="AM1182:AM1184" si="756">SUM(D1182,G1182,J1182,M1182,P1182,S1182,V1182,Y1182,AB1182,AE1182)</f>
        <v>0</v>
      </c>
      <c r="AN1182" s="256">
        <f t="shared" ref="AN1182:AN1184" si="757">SUM(AL1182:AM1182)</f>
        <v>0</v>
      </c>
      <c r="BA1182" s="254"/>
      <c r="BB1182" s="256"/>
      <c r="BC1182" s="618"/>
      <c r="BD1182" s="254"/>
      <c r="BE1182" s="256"/>
      <c r="BF1182" s="24"/>
      <c r="BG1182" s="254"/>
      <c r="BH1182" s="256"/>
      <c r="BI1182" s="24"/>
      <c r="BJ1182" s="254">
        <f t="shared" ref="BJ1182:BK1184" si="758">SUM(AF1182,AI1182,AL1182,AO1182,AR1182,AU1182,AX1182,BA1182,BD1182,BG1182)</f>
        <v>0</v>
      </c>
      <c r="BK1182" s="255">
        <f t="shared" si="758"/>
        <v>0</v>
      </c>
      <c r="BL1182" s="256">
        <f t="shared" ref="BL1182:BL1184" si="759">SUM(BJ1182:BK1182)</f>
        <v>0</v>
      </c>
      <c r="BM1182" s="24"/>
      <c r="BN1182" s="24"/>
    </row>
    <row r="1183" spans="1:66">
      <c r="A1183" s="82"/>
      <c r="B1183" s="85" t="s">
        <v>21</v>
      </c>
      <c r="C1183" s="257"/>
      <c r="D1183" s="15"/>
      <c r="E1183" s="24"/>
      <c r="F1183" s="257"/>
      <c r="G1183" s="258"/>
      <c r="H1183" s="24"/>
      <c r="I1183" s="257"/>
      <c r="J1183" s="258"/>
      <c r="K1183" s="24"/>
      <c r="L1183" s="257"/>
      <c r="M1183" s="258"/>
      <c r="N1183" s="24"/>
      <c r="O1183" s="257"/>
      <c r="P1183" s="258"/>
      <c r="Q1183" s="24"/>
      <c r="R1183" s="257"/>
      <c r="S1183" s="258"/>
      <c r="T1183" s="24"/>
      <c r="U1183" s="257"/>
      <c r="V1183" s="258"/>
      <c r="W1183" s="24"/>
      <c r="X1183" s="257"/>
      <c r="Y1183" s="258"/>
      <c r="Z1183" s="395"/>
      <c r="AA1183" s="257"/>
      <c r="AB1183" s="258"/>
      <c r="AC1183" s="24"/>
      <c r="AD1183" s="257"/>
      <c r="AE1183" s="258"/>
      <c r="AF1183" s="24"/>
      <c r="AG1183" s="24"/>
      <c r="AH1183" s="24"/>
      <c r="AI1183" s="24"/>
      <c r="AJ1183" s="24"/>
      <c r="AK1183" s="24"/>
      <c r="AL1183" s="257">
        <f t="shared" ref="AL1183:AL1184" si="760">SUM(C1183,F1183,I1183,L1183,O1183,R1183,U1183,X1183,AA1183,AD1183)</f>
        <v>0</v>
      </c>
      <c r="AM1183" s="15">
        <f t="shared" si="756"/>
        <v>0</v>
      </c>
      <c r="AN1183" s="258">
        <f t="shared" si="757"/>
        <v>0</v>
      </c>
      <c r="BA1183" s="257"/>
      <c r="BB1183" s="258"/>
      <c r="BC1183" s="618"/>
      <c r="BD1183" s="257"/>
      <c r="BE1183" s="258"/>
      <c r="BF1183" s="24"/>
      <c r="BG1183" s="257"/>
      <c r="BH1183" s="258"/>
      <c r="BI1183" s="24"/>
      <c r="BJ1183" s="257">
        <f t="shared" si="758"/>
        <v>0</v>
      </c>
      <c r="BK1183" s="15">
        <f t="shared" si="758"/>
        <v>0</v>
      </c>
      <c r="BL1183" s="258">
        <f t="shared" si="759"/>
        <v>0</v>
      </c>
      <c r="BM1183" s="24"/>
      <c r="BN1183" s="24"/>
    </row>
    <row r="1184" spans="1:66" ht="16.5" thickBot="1">
      <c r="A1184" s="83"/>
      <c r="B1184" s="86" t="s">
        <v>22</v>
      </c>
      <c r="C1184" s="259"/>
      <c r="D1184" s="260"/>
      <c r="E1184" s="24"/>
      <c r="F1184" s="259"/>
      <c r="G1184" s="261"/>
      <c r="H1184" s="24"/>
      <c r="I1184" s="259"/>
      <c r="J1184" s="261"/>
      <c r="K1184" s="24"/>
      <c r="L1184" s="259"/>
      <c r="M1184" s="261"/>
      <c r="N1184" s="24"/>
      <c r="O1184" s="259"/>
      <c r="P1184" s="261"/>
      <c r="Q1184" s="24"/>
      <c r="R1184" s="259"/>
      <c r="S1184" s="261"/>
      <c r="T1184" s="24"/>
      <c r="U1184" s="259"/>
      <c r="V1184" s="261"/>
      <c r="W1184" s="24"/>
      <c r="X1184" s="259"/>
      <c r="Y1184" s="261"/>
      <c r="Z1184" s="396"/>
      <c r="AA1184" s="259"/>
      <c r="AB1184" s="261"/>
      <c r="AC1184" s="24"/>
      <c r="AD1184" s="259"/>
      <c r="AE1184" s="261"/>
      <c r="AF1184" s="24"/>
      <c r="AG1184" s="24"/>
      <c r="AH1184" s="24"/>
      <c r="AI1184" s="24"/>
      <c r="AJ1184" s="24"/>
      <c r="AK1184" s="24"/>
      <c r="AL1184" s="259">
        <f t="shared" si="760"/>
        <v>0</v>
      </c>
      <c r="AM1184" s="260">
        <f t="shared" si="756"/>
        <v>0</v>
      </c>
      <c r="AN1184" s="261">
        <f t="shared" si="757"/>
        <v>0</v>
      </c>
      <c r="BA1184" s="259"/>
      <c r="BB1184" s="261"/>
      <c r="BC1184" s="618"/>
      <c r="BD1184" s="259"/>
      <c r="BE1184" s="261"/>
      <c r="BF1184" s="24"/>
      <c r="BG1184" s="259"/>
      <c r="BH1184" s="261"/>
      <c r="BI1184" s="24"/>
      <c r="BJ1184" s="259">
        <f t="shared" si="758"/>
        <v>0</v>
      </c>
      <c r="BK1184" s="260">
        <f t="shared" si="758"/>
        <v>0</v>
      </c>
      <c r="BL1184" s="261">
        <f t="shared" si="759"/>
        <v>0</v>
      </c>
      <c r="BM1184" s="24"/>
      <c r="BN1184" s="24"/>
    </row>
    <row r="1185" spans="1:66" ht="16.5" thickBot="1">
      <c r="A1185" s="20"/>
      <c r="C1185" s="2"/>
      <c r="D1185" s="2"/>
      <c r="E1185" s="24"/>
      <c r="F1185" s="2"/>
      <c r="G1185" s="2"/>
      <c r="H1185" s="24"/>
      <c r="I1185" s="2"/>
      <c r="J1185" s="2"/>
      <c r="K1185" s="24"/>
      <c r="L1185" s="2"/>
      <c r="M1185" s="2"/>
      <c r="N1185" s="24"/>
      <c r="O1185" s="2"/>
      <c r="P1185" s="2"/>
      <c r="Q1185" s="24"/>
      <c r="R1185" s="2"/>
      <c r="S1185" s="2"/>
      <c r="T1185" s="24"/>
      <c r="U1185" s="2"/>
      <c r="V1185" s="2"/>
      <c r="W1185" s="24"/>
      <c r="Y1185" s="2"/>
      <c r="Z1185" s="2"/>
      <c r="AA1185" s="2"/>
      <c r="AB1185" s="2"/>
      <c r="AC1185" s="24"/>
      <c r="AD1185" s="2"/>
      <c r="AE1185" s="2"/>
      <c r="AF1185" s="24"/>
      <c r="AG1185" s="24"/>
      <c r="AH1185" s="24"/>
      <c r="AI1185" s="24"/>
      <c r="AJ1185" s="24"/>
      <c r="AK1185" s="24"/>
      <c r="AL1185" s="2"/>
      <c r="AM1185" s="467"/>
      <c r="AN1185" s="2"/>
      <c r="BA1185" s="2"/>
      <c r="BB1185" s="2"/>
      <c r="BC1185" s="618"/>
      <c r="BD1185" s="2"/>
      <c r="BE1185" s="2"/>
      <c r="BF1185" s="24"/>
      <c r="BG1185" s="2"/>
      <c r="BH1185" s="2"/>
      <c r="BI1185" s="24"/>
      <c r="BJ1185" s="2"/>
      <c r="BK1185" s="721"/>
      <c r="BL1185" s="721"/>
      <c r="BM1185" s="24"/>
      <c r="BN1185" s="24"/>
    </row>
    <row r="1186" spans="1:66">
      <c r="A1186" s="87"/>
      <c r="B1186" s="84" t="s">
        <v>19</v>
      </c>
      <c r="C1186" s="254"/>
      <c r="D1186" s="255"/>
      <c r="E1186" s="24"/>
      <c r="F1186" s="254"/>
      <c r="G1186" s="256"/>
      <c r="H1186" s="24"/>
      <c r="I1186" s="254"/>
      <c r="J1186" s="256"/>
      <c r="K1186" s="24"/>
      <c r="L1186" s="254"/>
      <c r="M1186" s="256"/>
      <c r="N1186" s="24"/>
      <c r="O1186" s="254"/>
      <c r="P1186" s="256"/>
      <c r="Q1186" s="24"/>
      <c r="R1186" s="254"/>
      <c r="S1186" s="256"/>
      <c r="T1186" s="24"/>
      <c r="U1186" s="254"/>
      <c r="V1186" s="256"/>
      <c r="W1186" s="24"/>
      <c r="X1186" s="254"/>
      <c r="Y1186" s="256"/>
      <c r="Z1186" s="133"/>
      <c r="AA1186" s="254"/>
      <c r="AB1186" s="256"/>
      <c r="AC1186" s="24"/>
      <c r="AD1186" s="254"/>
      <c r="AE1186" s="256"/>
      <c r="AF1186" s="24"/>
      <c r="AG1186" s="24"/>
      <c r="AH1186" s="24"/>
      <c r="AI1186" s="24"/>
      <c r="AJ1186" s="24"/>
      <c r="AK1186" s="24"/>
      <c r="AL1186" s="254">
        <f>SUM(C1186,F1186,I1186,L1186,O1186,R1186,U1186,X1186,AA1186,AD1186)</f>
        <v>0</v>
      </c>
      <c r="AM1186" s="255">
        <f t="shared" ref="AM1186:AM1188" si="761">SUM(D1186,G1186,J1186,M1186,P1186,S1186,V1186,Y1186,AB1186,AE1186)</f>
        <v>0</v>
      </c>
      <c r="AN1186" s="256">
        <f t="shared" ref="AN1186:AN1188" si="762">SUM(AL1186:AM1186)</f>
        <v>0</v>
      </c>
      <c r="BA1186" s="254"/>
      <c r="BB1186" s="256"/>
      <c r="BC1186" s="618"/>
      <c r="BD1186" s="254"/>
      <c r="BE1186" s="256"/>
      <c r="BF1186" s="24"/>
      <c r="BG1186" s="254"/>
      <c r="BH1186" s="256"/>
      <c r="BI1186" s="24"/>
      <c r="BJ1186" s="254">
        <f t="shared" ref="BJ1186:BK1188" si="763">SUM(AF1186,AI1186,AL1186,AO1186,AR1186,AU1186,AX1186,BA1186,BD1186,BG1186)</f>
        <v>0</v>
      </c>
      <c r="BK1186" s="255">
        <f t="shared" si="763"/>
        <v>0</v>
      </c>
      <c r="BL1186" s="256">
        <f t="shared" ref="BL1186:BL1188" si="764">SUM(BJ1186:BK1186)</f>
        <v>0</v>
      </c>
      <c r="BM1186" s="24"/>
      <c r="BN1186" s="24"/>
    </row>
    <row r="1187" spans="1:66">
      <c r="A1187" s="82"/>
      <c r="B1187" s="85" t="s">
        <v>21</v>
      </c>
      <c r="C1187" s="257"/>
      <c r="D1187" s="15"/>
      <c r="E1187" s="24"/>
      <c r="F1187" s="257"/>
      <c r="G1187" s="258"/>
      <c r="H1187" s="24"/>
      <c r="I1187" s="257"/>
      <c r="J1187" s="258"/>
      <c r="K1187" s="24"/>
      <c r="L1187" s="257"/>
      <c r="M1187" s="258"/>
      <c r="N1187" s="24"/>
      <c r="O1187" s="257"/>
      <c r="P1187" s="258"/>
      <c r="Q1187" s="24"/>
      <c r="R1187" s="257"/>
      <c r="S1187" s="258"/>
      <c r="T1187" s="24"/>
      <c r="U1187" s="257"/>
      <c r="V1187" s="258"/>
      <c r="W1187" s="24"/>
      <c r="X1187" s="257"/>
      <c r="Y1187" s="258"/>
      <c r="Z1187" s="395"/>
      <c r="AA1187" s="257"/>
      <c r="AB1187" s="258"/>
      <c r="AC1187" s="24"/>
      <c r="AD1187" s="257"/>
      <c r="AE1187" s="258"/>
      <c r="AF1187" s="24"/>
      <c r="AG1187" s="24"/>
      <c r="AH1187" s="24"/>
      <c r="AI1187" s="24"/>
      <c r="AJ1187" s="24"/>
      <c r="AK1187" s="24"/>
      <c r="AL1187" s="257">
        <f t="shared" ref="AL1187:AL1188" si="765">SUM(C1187,F1187,I1187,L1187,O1187,R1187,U1187,X1187,AA1187,AD1187)</f>
        <v>0</v>
      </c>
      <c r="AM1187" s="15">
        <f t="shared" si="761"/>
        <v>0</v>
      </c>
      <c r="AN1187" s="258">
        <f t="shared" si="762"/>
        <v>0</v>
      </c>
      <c r="BA1187" s="257"/>
      <c r="BB1187" s="258"/>
      <c r="BC1187" s="618"/>
      <c r="BD1187" s="257"/>
      <c r="BE1187" s="258"/>
      <c r="BF1187" s="24"/>
      <c r="BG1187" s="257"/>
      <c r="BH1187" s="258"/>
      <c r="BI1187" s="24"/>
      <c r="BJ1187" s="257">
        <f t="shared" si="763"/>
        <v>0</v>
      </c>
      <c r="BK1187" s="15">
        <f t="shared" si="763"/>
        <v>0</v>
      </c>
      <c r="BL1187" s="258">
        <f t="shared" si="764"/>
        <v>0</v>
      </c>
      <c r="BM1187" s="24"/>
      <c r="BN1187" s="24"/>
    </row>
    <row r="1188" spans="1:66" ht="16.5" thickBot="1">
      <c r="A1188" s="83"/>
      <c r="B1188" s="86" t="s">
        <v>22</v>
      </c>
      <c r="C1188" s="259"/>
      <c r="D1188" s="260"/>
      <c r="E1188" s="24"/>
      <c r="F1188" s="259"/>
      <c r="G1188" s="261"/>
      <c r="H1188" s="24"/>
      <c r="I1188" s="259"/>
      <c r="J1188" s="261"/>
      <c r="K1188" s="24"/>
      <c r="L1188" s="259"/>
      <c r="M1188" s="261"/>
      <c r="N1188" s="24"/>
      <c r="O1188" s="259"/>
      <c r="P1188" s="261"/>
      <c r="Q1188" s="24"/>
      <c r="R1188" s="259"/>
      <c r="S1188" s="261"/>
      <c r="T1188" s="24"/>
      <c r="U1188" s="259"/>
      <c r="V1188" s="261"/>
      <c r="W1188" s="24"/>
      <c r="X1188" s="259"/>
      <c r="Y1188" s="261"/>
      <c r="Z1188" s="396"/>
      <c r="AA1188" s="259"/>
      <c r="AB1188" s="261"/>
      <c r="AC1188" s="24"/>
      <c r="AD1188" s="259"/>
      <c r="AE1188" s="261"/>
      <c r="AF1188" s="24"/>
      <c r="AG1188" s="24"/>
      <c r="AH1188" s="24"/>
      <c r="AI1188" s="24"/>
      <c r="AJ1188" s="24"/>
      <c r="AK1188" s="24"/>
      <c r="AL1188" s="259">
        <f t="shared" si="765"/>
        <v>0</v>
      </c>
      <c r="AM1188" s="260">
        <f t="shared" si="761"/>
        <v>0</v>
      </c>
      <c r="AN1188" s="261">
        <f t="shared" si="762"/>
        <v>0</v>
      </c>
      <c r="BA1188" s="259"/>
      <c r="BB1188" s="261"/>
      <c r="BC1188" s="618"/>
      <c r="BD1188" s="259"/>
      <c r="BE1188" s="261"/>
      <c r="BF1188" s="24"/>
      <c r="BG1188" s="259"/>
      <c r="BH1188" s="261"/>
      <c r="BI1188" s="24"/>
      <c r="BJ1188" s="259">
        <f t="shared" si="763"/>
        <v>0</v>
      </c>
      <c r="BK1188" s="260">
        <f t="shared" si="763"/>
        <v>0</v>
      </c>
      <c r="BL1188" s="261">
        <f t="shared" si="764"/>
        <v>0</v>
      </c>
      <c r="BM1188" s="24"/>
      <c r="BN1188" s="24"/>
    </row>
    <row r="1189" spans="1:66" ht="16.5" thickBot="1">
      <c r="A1189" s="20"/>
      <c r="C1189" s="2"/>
      <c r="D1189" s="2"/>
      <c r="E1189" s="24"/>
      <c r="F1189" s="2"/>
      <c r="G1189" s="2"/>
      <c r="H1189" s="24"/>
      <c r="I1189" s="2"/>
      <c r="J1189" s="2"/>
      <c r="K1189" s="24"/>
      <c r="L1189" s="2"/>
      <c r="M1189" s="2"/>
      <c r="N1189" s="24"/>
      <c r="O1189" s="2"/>
      <c r="P1189" s="2"/>
      <c r="Q1189" s="24"/>
      <c r="R1189" s="2"/>
      <c r="S1189" s="2"/>
      <c r="T1189" s="24"/>
      <c r="U1189" s="2"/>
      <c r="V1189" s="2"/>
      <c r="W1189" s="24"/>
      <c r="Y1189" s="2"/>
      <c r="Z1189" s="2"/>
      <c r="AA1189" s="2"/>
      <c r="AB1189" s="2"/>
      <c r="AC1189" s="24"/>
      <c r="AD1189" s="2"/>
      <c r="AE1189" s="2"/>
      <c r="AF1189" s="24"/>
      <c r="AG1189" s="24"/>
      <c r="AH1189" s="24"/>
      <c r="AI1189" s="24"/>
      <c r="AJ1189" s="24"/>
      <c r="AK1189" s="24"/>
      <c r="AL1189" s="2"/>
      <c r="AM1189" s="467"/>
      <c r="AN1189" s="2"/>
      <c r="BA1189" s="2"/>
      <c r="BB1189" s="2"/>
      <c r="BC1189" s="618"/>
      <c r="BD1189" s="2"/>
      <c r="BE1189" s="2"/>
      <c r="BF1189" s="24"/>
      <c r="BG1189" s="2"/>
      <c r="BH1189" s="2"/>
      <c r="BI1189" s="24"/>
      <c r="BJ1189" s="2"/>
      <c r="BK1189" s="721"/>
      <c r="BL1189" s="721"/>
      <c r="BM1189" s="24"/>
      <c r="BN1189" s="24"/>
    </row>
    <row r="1190" spans="1:66">
      <c r="A1190" s="87"/>
      <c r="B1190" s="84" t="s">
        <v>19</v>
      </c>
      <c r="C1190" s="254"/>
      <c r="D1190" s="255"/>
      <c r="E1190" s="24"/>
      <c r="F1190" s="254"/>
      <c r="G1190" s="256"/>
      <c r="H1190" s="24"/>
      <c r="I1190" s="254"/>
      <c r="J1190" s="256"/>
      <c r="K1190" s="24"/>
      <c r="L1190" s="254"/>
      <c r="M1190" s="256"/>
      <c r="N1190" s="24"/>
      <c r="O1190" s="254"/>
      <c r="P1190" s="256"/>
      <c r="Q1190" s="24"/>
      <c r="R1190" s="254"/>
      <c r="S1190" s="256"/>
      <c r="T1190" s="24"/>
      <c r="U1190" s="254"/>
      <c r="V1190" s="256"/>
      <c r="W1190" s="24"/>
      <c r="X1190" s="254"/>
      <c r="Y1190" s="256"/>
      <c r="Z1190" s="133"/>
      <c r="AA1190" s="254"/>
      <c r="AB1190" s="256"/>
      <c r="AC1190" s="24"/>
      <c r="AD1190" s="254"/>
      <c r="AE1190" s="256"/>
      <c r="AF1190" s="24"/>
      <c r="AG1190" s="24"/>
      <c r="AH1190" s="24"/>
      <c r="AI1190" s="24"/>
      <c r="AJ1190" s="24"/>
      <c r="AK1190" s="24"/>
      <c r="AL1190" s="254">
        <f t="shared" ref="AL1190:AL1192" si="766">C1190+F1190+I1190</f>
        <v>0</v>
      </c>
      <c r="AM1190" s="255">
        <f t="shared" ref="AM1190:AM1192" si="767">SUM(D1190,G1190,J1190,M1190,P1190,S1190,V1190,Y1190,AB1190,AE1190)</f>
        <v>0</v>
      </c>
      <c r="AN1190" s="256">
        <f t="shared" ref="AN1190:AN1192" si="768">SUM(AL1190:AM1190)</f>
        <v>0</v>
      </c>
      <c r="BA1190" s="254"/>
      <c r="BB1190" s="256"/>
      <c r="BC1190" s="618"/>
      <c r="BD1190" s="254"/>
      <c r="BE1190" s="256"/>
      <c r="BF1190" s="24"/>
      <c r="BG1190" s="254"/>
      <c r="BH1190" s="256"/>
      <c r="BI1190" s="24"/>
      <c r="BJ1190" s="254">
        <f>AF1190+AI1190+AL1190</f>
        <v>0</v>
      </c>
      <c r="BK1190" s="255">
        <f>SUM(AG1190,AJ1190,AM1190,AP1190,AS1190,AV1190,AY1190,BB1190,BE1190,BH1190)</f>
        <v>0</v>
      </c>
      <c r="BL1190" s="256">
        <f t="shared" ref="BL1190:BL1192" si="769">SUM(BJ1190:BK1190)</f>
        <v>0</v>
      </c>
      <c r="BM1190" s="24"/>
      <c r="BN1190" s="24"/>
    </row>
    <row r="1191" spans="1:66">
      <c r="A1191" s="82"/>
      <c r="B1191" s="85" t="s">
        <v>21</v>
      </c>
      <c r="C1191" s="257"/>
      <c r="D1191" s="15"/>
      <c r="E1191" s="24"/>
      <c r="F1191" s="257"/>
      <c r="G1191" s="258"/>
      <c r="H1191" s="24"/>
      <c r="I1191" s="257"/>
      <c r="J1191" s="258"/>
      <c r="K1191" s="24"/>
      <c r="L1191" s="257"/>
      <c r="M1191" s="258"/>
      <c r="N1191" s="24"/>
      <c r="O1191" s="257"/>
      <c r="P1191" s="258"/>
      <c r="Q1191" s="24"/>
      <c r="R1191" s="257"/>
      <c r="S1191" s="258"/>
      <c r="T1191" s="24"/>
      <c r="U1191" s="257"/>
      <c r="V1191" s="258"/>
      <c r="W1191" s="24"/>
      <c r="X1191" s="257"/>
      <c r="Y1191" s="258"/>
      <c r="Z1191" s="395"/>
      <c r="AA1191" s="257"/>
      <c r="AB1191" s="258"/>
      <c r="AC1191" s="24"/>
      <c r="AD1191" s="257"/>
      <c r="AE1191" s="258"/>
      <c r="AF1191" s="24"/>
      <c r="AG1191" s="24"/>
      <c r="AH1191" s="24"/>
      <c r="AI1191" s="24"/>
      <c r="AJ1191" s="24"/>
      <c r="AK1191" s="24"/>
      <c r="AL1191" s="257">
        <f t="shared" si="766"/>
        <v>0</v>
      </c>
      <c r="AM1191" s="15">
        <f t="shared" si="767"/>
        <v>0</v>
      </c>
      <c r="AN1191" s="258">
        <f t="shared" si="768"/>
        <v>0</v>
      </c>
      <c r="BA1191" s="257"/>
      <c r="BB1191" s="258"/>
      <c r="BC1191" s="618"/>
      <c r="BD1191" s="257"/>
      <c r="BE1191" s="258"/>
      <c r="BF1191" s="24"/>
      <c r="BG1191" s="257"/>
      <c r="BH1191" s="258"/>
      <c r="BI1191" s="24"/>
      <c r="BJ1191" s="257">
        <f>AF1191+AI1191+AL1191</f>
        <v>0</v>
      </c>
      <c r="BK1191" s="15">
        <f>SUM(AG1191,AJ1191,AM1191,AP1191,AS1191,AV1191,AY1191,BB1191,BE1191,BH1191)</f>
        <v>0</v>
      </c>
      <c r="BL1191" s="258">
        <f t="shared" si="769"/>
        <v>0</v>
      </c>
      <c r="BM1191" s="24"/>
      <c r="BN1191" s="24"/>
    </row>
    <row r="1192" spans="1:66" ht="16.5" thickBot="1">
      <c r="A1192" s="83"/>
      <c r="B1192" s="86" t="s">
        <v>22</v>
      </c>
      <c r="C1192" s="259"/>
      <c r="D1192" s="260"/>
      <c r="E1192" s="24"/>
      <c r="F1192" s="259"/>
      <c r="G1192" s="261"/>
      <c r="H1192" s="24"/>
      <c r="I1192" s="259"/>
      <c r="J1192" s="261"/>
      <c r="K1192" s="24"/>
      <c r="L1192" s="259"/>
      <c r="M1192" s="261"/>
      <c r="N1192" s="24"/>
      <c r="O1192" s="259"/>
      <c r="P1192" s="261"/>
      <c r="Q1192" s="24"/>
      <c r="R1192" s="259"/>
      <c r="S1192" s="261"/>
      <c r="T1192" s="24"/>
      <c r="U1192" s="259"/>
      <c r="V1192" s="261"/>
      <c r="W1192" s="24"/>
      <c r="X1192" s="259"/>
      <c r="Y1192" s="261"/>
      <c r="Z1192" s="396"/>
      <c r="AA1192" s="259"/>
      <c r="AB1192" s="261"/>
      <c r="AC1192" s="24"/>
      <c r="AD1192" s="259"/>
      <c r="AE1192" s="261"/>
      <c r="AF1192" s="24"/>
      <c r="AG1192" s="24"/>
      <c r="AH1192" s="24"/>
      <c r="AI1192" s="24"/>
      <c r="AJ1192" s="24"/>
      <c r="AK1192" s="24"/>
      <c r="AL1192" s="259">
        <f t="shared" si="766"/>
        <v>0</v>
      </c>
      <c r="AM1192" s="260">
        <f t="shared" si="767"/>
        <v>0</v>
      </c>
      <c r="AN1192" s="261">
        <f t="shared" si="768"/>
        <v>0</v>
      </c>
      <c r="BA1192" s="259"/>
      <c r="BB1192" s="261"/>
      <c r="BC1192" s="618"/>
      <c r="BD1192" s="259"/>
      <c r="BE1192" s="261"/>
      <c r="BF1192" s="24"/>
      <c r="BG1192" s="259"/>
      <c r="BH1192" s="261"/>
      <c r="BI1192" s="24"/>
      <c r="BJ1192" s="259">
        <f>AF1192+AI1192+AL1192</f>
        <v>0</v>
      </c>
      <c r="BK1192" s="260">
        <f>SUM(AG1192,AJ1192,AM1192,AP1192,AS1192,AV1192,AY1192,BB1192,BE1192,BH1192)</f>
        <v>0</v>
      </c>
      <c r="BL1192" s="261">
        <f t="shared" si="769"/>
        <v>0</v>
      </c>
      <c r="BM1192" s="24"/>
      <c r="BN1192" s="24"/>
    </row>
    <row r="1193" spans="1:66" ht="16.5" thickBot="1">
      <c r="A1193" s="20"/>
      <c r="C1193" s="2"/>
      <c r="D1193" s="2"/>
      <c r="E1193" s="24"/>
      <c r="F1193" s="2"/>
      <c r="G1193" s="2"/>
      <c r="H1193" s="24"/>
      <c r="I1193" s="2"/>
      <c r="J1193" s="2"/>
      <c r="K1193" s="24"/>
      <c r="L1193" s="2"/>
      <c r="M1193" s="2"/>
      <c r="N1193" s="24"/>
      <c r="O1193" s="2"/>
      <c r="P1193" s="2"/>
      <c r="Q1193" s="24"/>
      <c r="R1193" s="2"/>
      <c r="S1193" s="2"/>
      <c r="T1193" s="24"/>
      <c r="U1193" s="2"/>
      <c r="V1193" s="2"/>
      <c r="W1193" s="24"/>
      <c r="Y1193" s="2"/>
      <c r="Z1193" s="2"/>
      <c r="AA1193" s="2"/>
      <c r="AB1193" s="2"/>
      <c r="AC1193" s="24"/>
      <c r="AD1193" s="2"/>
      <c r="AE1193" s="2"/>
      <c r="AF1193" s="24"/>
      <c r="AG1193" s="24"/>
      <c r="AH1193" s="24"/>
      <c r="AI1193" s="24"/>
      <c r="AJ1193" s="24"/>
      <c r="AK1193" s="24"/>
      <c r="AL1193" s="2"/>
      <c r="AM1193" s="467"/>
      <c r="AN1193" s="2"/>
      <c r="BA1193" s="2"/>
      <c r="BB1193" s="2"/>
      <c r="BC1193" s="618"/>
      <c r="BD1193" s="2"/>
      <c r="BE1193" s="2"/>
      <c r="BF1193" s="24"/>
      <c r="BG1193" s="2"/>
      <c r="BH1193" s="2"/>
      <c r="BI1193" s="24"/>
      <c r="BJ1193" s="2"/>
      <c r="BK1193" s="721"/>
      <c r="BL1193" s="721"/>
      <c r="BM1193" s="24"/>
      <c r="BN1193" s="24"/>
    </row>
    <row r="1194" spans="1:66">
      <c r="A1194" s="81"/>
      <c r="B1194" s="84" t="s">
        <v>19</v>
      </c>
      <c r="C1194" s="254"/>
      <c r="D1194" s="255"/>
      <c r="E1194" s="24"/>
      <c r="F1194" s="254"/>
      <c r="G1194" s="256"/>
      <c r="H1194" s="24"/>
      <c r="I1194" s="254"/>
      <c r="J1194" s="256"/>
      <c r="K1194" s="24"/>
      <c r="L1194" s="254"/>
      <c r="M1194" s="256"/>
      <c r="N1194" s="24"/>
      <c r="O1194" s="254"/>
      <c r="P1194" s="256"/>
      <c r="Q1194" s="24"/>
      <c r="R1194" s="254"/>
      <c r="S1194" s="256"/>
      <c r="T1194" s="24"/>
      <c r="U1194" s="254"/>
      <c r="V1194" s="256"/>
      <c r="W1194" s="24"/>
      <c r="X1194" s="254"/>
      <c r="Y1194" s="256"/>
      <c r="Z1194" s="133"/>
      <c r="AA1194" s="254"/>
      <c r="AB1194" s="256"/>
      <c r="AC1194" s="24"/>
      <c r="AD1194" s="254"/>
      <c r="AE1194" s="256"/>
      <c r="AF1194" s="24"/>
      <c r="AG1194" s="24"/>
      <c r="AH1194" s="24"/>
      <c r="AI1194" s="24"/>
      <c r="AJ1194" s="24"/>
      <c r="AK1194" s="24"/>
      <c r="AL1194" s="254">
        <f t="shared" ref="AL1194:AL1196" si="770">C1194+F1194+I1194</f>
        <v>0</v>
      </c>
      <c r="AM1194" s="255">
        <f t="shared" ref="AM1194:AM1196" si="771">SUM(D1194,G1194,J1194,M1194,P1194,S1194,V1194,Y1194,AB1194,AE1194)</f>
        <v>0</v>
      </c>
      <c r="AN1194" s="256">
        <f t="shared" ref="AN1194:AN1196" si="772">SUM(AL1194:AM1194)</f>
        <v>0</v>
      </c>
      <c r="BA1194" s="254"/>
      <c r="BB1194" s="256"/>
      <c r="BC1194" s="618"/>
      <c r="BD1194" s="254"/>
      <c r="BE1194" s="256"/>
      <c r="BF1194" s="24"/>
      <c r="BG1194" s="254"/>
      <c r="BH1194" s="256"/>
      <c r="BI1194" s="24"/>
      <c r="BJ1194" s="254">
        <f>AF1194+AI1194+AL1194</f>
        <v>0</v>
      </c>
      <c r="BK1194" s="255">
        <f>SUM(AG1194,AJ1194,AM1194,AP1194,AS1194,AV1194,AY1194,BB1194,BE1194,BH1194)</f>
        <v>0</v>
      </c>
      <c r="BL1194" s="256">
        <f t="shared" ref="BL1194:BL1196" si="773">SUM(BJ1194:BK1194)</f>
        <v>0</v>
      </c>
      <c r="BM1194" s="24"/>
      <c r="BN1194" s="24"/>
    </row>
    <row r="1195" spans="1:66">
      <c r="A1195" s="82"/>
      <c r="B1195" s="85" t="s">
        <v>21</v>
      </c>
      <c r="C1195" s="257"/>
      <c r="D1195" s="15"/>
      <c r="E1195" s="24"/>
      <c r="F1195" s="257"/>
      <c r="G1195" s="258"/>
      <c r="H1195" s="24"/>
      <c r="I1195" s="257"/>
      <c r="J1195" s="258"/>
      <c r="K1195" s="24"/>
      <c r="L1195" s="257"/>
      <c r="M1195" s="258"/>
      <c r="N1195" s="24"/>
      <c r="O1195" s="257"/>
      <c r="P1195" s="258"/>
      <c r="Q1195" s="24"/>
      <c r="R1195" s="257"/>
      <c r="S1195" s="258"/>
      <c r="T1195" s="24"/>
      <c r="U1195" s="257"/>
      <c r="V1195" s="258"/>
      <c r="W1195" s="24"/>
      <c r="X1195" s="257"/>
      <c r="Y1195" s="258"/>
      <c r="Z1195" s="395"/>
      <c r="AA1195" s="257"/>
      <c r="AB1195" s="258"/>
      <c r="AC1195" s="24"/>
      <c r="AD1195" s="257"/>
      <c r="AE1195" s="258"/>
      <c r="AF1195" s="24"/>
      <c r="AG1195" s="24"/>
      <c r="AH1195" s="24"/>
      <c r="AI1195" s="24"/>
      <c r="AJ1195" s="24"/>
      <c r="AK1195" s="24"/>
      <c r="AL1195" s="257">
        <f t="shared" si="770"/>
        <v>0</v>
      </c>
      <c r="AM1195" s="15">
        <f t="shared" si="771"/>
        <v>0</v>
      </c>
      <c r="AN1195" s="258">
        <f t="shared" si="772"/>
        <v>0</v>
      </c>
      <c r="BA1195" s="257"/>
      <c r="BB1195" s="258"/>
      <c r="BC1195" s="618"/>
      <c r="BD1195" s="257"/>
      <c r="BE1195" s="258"/>
      <c r="BF1195" s="24"/>
      <c r="BG1195" s="257"/>
      <c r="BH1195" s="258"/>
      <c r="BI1195" s="24"/>
      <c r="BJ1195" s="257">
        <f>AF1195+AI1195+AL1195</f>
        <v>0</v>
      </c>
      <c r="BK1195" s="15">
        <f>SUM(AG1195,AJ1195,AM1195,AP1195,AS1195,AV1195,AY1195,BB1195,BE1195,BH1195)</f>
        <v>0</v>
      </c>
      <c r="BL1195" s="258">
        <f t="shared" si="773"/>
        <v>0</v>
      </c>
      <c r="BM1195" s="24"/>
      <c r="BN1195" s="24"/>
    </row>
    <row r="1196" spans="1:66" ht="16.5" thickBot="1">
      <c r="A1196" s="83"/>
      <c r="B1196" s="86" t="s">
        <v>22</v>
      </c>
      <c r="C1196" s="259"/>
      <c r="D1196" s="260"/>
      <c r="E1196" s="24"/>
      <c r="F1196" s="259"/>
      <c r="G1196" s="261"/>
      <c r="H1196" s="24"/>
      <c r="I1196" s="259"/>
      <c r="J1196" s="261"/>
      <c r="K1196" s="24"/>
      <c r="L1196" s="259"/>
      <c r="M1196" s="261"/>
      <c r="N1196" s="24"/>
      <c r="O1196" s="259"/>
      <c r="P1196" s="261"/>
      <c r="Q1196" s="24"/>
      <c r="R1196" s="259"/>
      <c r="S1196" s="261"/>
      <c r="T1196" s="24"/>
      <c r="U1196" s="259"/>
      <c r="V1196" s="261"/>
      <c r="W1196" s="24"/>
      <c r="X1196" s="259"/>
      <c r="Y1196" s="261"/>
      <c r="Z1196" s="396"/>
      <c r="AA1196" s="259"/>
      <c r="AB1196" s="261"/>
      <c r="AC1196" s="24"/>
      <c r="AD1196" s="259"/>
      <c r="AE1196" s="261"/>
      <c r="AF1196" s="24"/>
      <c r="AG1196" s="24"/>
      <c r="AH1196" s="24"/>
      <c r="AI1196" s="24"/>
      <c r="AJ1196" s="24"/>
      <c r="AK1196" s="24"/>
      <c r="AL1196" s="259">
        <f t="shared" si="770"/>
        <v>0</v>
      </c>
      <c r="AM1196" s="260">
        <f t="shared" si="771"/>
        <v>0</v>
      </c>
      <c r="AN1196" s="261">
        <f t="shared" si="772"/>
        <v>0</v>
      </c>
      <c r="BA1196" s="259"/>
      <c r="BB1196" s="261"/>
      <c r="BC1196" s="618"/>
      <c r="BD1196" s="259"/>
      <c r="BE1196" s="261"/>
      <c r="BF1196" s="24"/>
      <c r="BG1196" s="259"/>
      <c r="BH1196" s="261"/>
      <c r="BI1196" s="24"/>
      <c r="BJ1196" s="259">
        <f>AF1196+AI1196+AL1196</f>
        <v>0</v>
      </c>
      <c r="BK1196" s="260">
        <f>SUM(AG1196,AJ1196,AM1196,AP1196,AS1196,AV1196,AY1196,BB1196,BE1196,BH1196)</f>
        <v>0</v>
      </c>
      <c r="BL1196" s="261">
        <f t="shared" si="773"/>
        <v>0</v>
      </c>
      <c r="BM1196" s="24"/>
      <c r="BN1196" s="24"/>
    </row>
    <row r="1197" spans="1:66" ht="16.5" thickBot="1">
      <c r="A1197" s="20"/>
      <c r="C1197" s="2"/>
      <c r="D1197" s="2"/>
      <c r="E1197" s="24"/>
      <c r="F1197" s="2"/>
      <c r="G1197" s="2"/>
      <c r="H1197" s="24"/>
      <c r="I1197" s="2"/>
      <c r="J1197" s="2"/>
      <c r="K1197" s="24"/>
      <c r="L1197" s="2"/>
      <c r="M1197" s="2"/>
      <c r="N1197" s="24"/>
      <c r="O1197" s="2"/>
      <c r="P1197" s="2"/>
      <c r="Q1197" s="24"/>
      <c r="R1197" s="2"/>
      <c r="S1197" s="2"/>
      <c r="T1197" s="24"/>
      <c r="U1197" s="2"/>
      <c r="V1197" s="2"/>
      <c r="W1197" s="24"/>
      <c r="Y1197" s="2"/>
      <c r="Z1197" s="2"/>
      <c r="AA1197" s="2"/>
      <c r="AB1197" s="2"/>
      <c r="AC1197" s="24"/>
      <c r="AD1197" s="2"/>
      <c r="AE1197" s="2"/>
      <c r="AF1197" s="24"/>
      <c r="AG1197" s="24"/>
      <c r="AH1197" s="24"/>
      <c r="AI1197" s="24"/>
      <c r="AJ1197" s="24"/>
      <c r="AK1197" s="24"/>
      <c r="AL1197" s="2"/>
      <c r="AM1197" s="467"/>
      <c r="AN1197" s="2"/>
      <c r="BA1197" s="2"/>
      <c r="BB1197" s="2"/>
      <c r="BC1197" s="618"/>
      <c r="BD1197" s="2"/>
      <c r="BE1197" s="2"/>
      <c r="BF1197" s="24"/>
      <c r="BG1197" s="2"/>
      <c r="BH1197" s="2"/>
      <c r="BI1197" s="24"/>
      <c r="BJ1197" s="2"/>
      <c r="BK1197" s="739"/>
      <c r="BL1197" s="739"/>
      <c r="BM1197" s="24"/>
      <c r="BN1197" s="24"/>
    </row>
    <row r="1198" spans="1:66">
      <c r="A1198" s="87"/>
      <c r="B1198" s="84" t="s">
        <v>19</v>
      </c>
      <c r="C1198" s="254">
        <f t="shared" ref="C1198:AE1200" si="774">SUM(C1162,C1166,C1170,C1174,C1178,C1182,C1186)</f>
        <v>10</v>
      </c>
      <c r="D1198" s="256">
        <f t="shared" si="774"/>
        <v>0</v>
      </c>
      <c r="E1198" s="618">
        <f t="shared" si="774"/>
        <v>0</v>
      </c>
      <c r="F1198" s="254">
        <f t="shared" si="774"/>
        <v>14</v>
      </c>
      <c r="G1198" s="256">
        <f t="shared" si="774"/>
        <v>0</v>
      </c>
      <c r="H1198" s="618">
        <f t="shared" si="774"/>
        <v>0</v>
      </c>
      <c r="I1198" s="254">
        <f t="shared" si="774"/>
        <v>4</v>
      </c>
      <c r="J1198" s="256">
        <f t="shared" si="774"/>
        <v>0</v>
      </c>
      <c r="K1198" s="618">
        <f t="shared" si="774"/>
        <v>0</v>
      </c>
      <c r="L1198" s="254">
        <f t="shared" si="774"/>
        <v>0</v>
      </c>
      <c r="M1198" s="256">
        <f t="shared" si="774"/>
        <v>0</v>
      </c>
      <c r="N1198" s="618">
        <f t="shared" si="774"/>
        <v>0</v>
      </c>
      <c r="O1198" s="254">
        <f t="shared" si="774"/>
        <v>11</v>
      </c>
      <c r="P1198" s="256">
        <f t="shared" si="774"/>
        <v>0</v>
      </c>
      <c r="Q1198" s="618">
        <f t="shared" si="774"/>
        <v>0</v>
      </c>
      <c r="R1198" s="254">
        <f t="shared" si="774"/>
        <v>3</v>
      </c>
      <c r="S1198" s="256">
        <f t="shared" si="774"/>
        <v>0</v>
      </c>
      <c r="T1198" s="618">
        <f t="shared" si="774"/>
        <v>0</v>
      </c>
      <c r="U1198" s="254">
        <f t="shared" si="774"/>
        <v>7</v>
      </c>
      <c r="V1198" s="256">
        <f t="shared" si="774"/>
        <v>0</v>
      </c>
      <c r="W1198" s="133">
        <f t="shared" si="774"/>
        <v>0</v>
      </c>
      <c r="X1198" s="254">
        <f t="shared" si="774"/>
        <v>4</v>
      </c>
      <c r="Y1198" s="256">
        <f t="shared" si="774"/>
        <v>0</v>
      </c>
      <c r="Z1198" s="133">
        <f t="shared" si="774"/>
        <v>0</v>
      </c>
      <c r="AA1198" s="254">
        <f t="shared" si="774"/>
        <v>2</v>
      </c>
      <c r="AB1198" s="256">
        <f t="shared" si="774"/>
        <v>0</v>
      </c>
      <c r="AC1198" s="133">
        <f t="shared" si="774"/>
        <v>0</v>
      </c>
      <c r="AD1198" s="254">
        <f t="shared" si="774"/>
        <v>0</v>
      </c>
      <c r="AE1198" s="256">
        <f t="shared" si="774"/>
        <v>0</v>
      </c>
      <c r="AF1198" s="24"/>
      <c r="AG1198" s="24"/>
      <c r="AH1198" s="24"/>
      <c r="AI1198" s="24"/>
      <c r="AJ1198" s="24"/>
      <c r="AK1198" s="24"/>
      <c r="AL1198" s="254">
        <f t="shared" ref="AL1198:AM1200" si="775">SUM(C1198,F1198,I1198,L1198,O1198,R1198,U1198,X1198,AA1198,AD1198)</f>
        <v>55</v>
      </c>
      <c r="AM1198" s="255">
        <f t="shared" si="775"/>
        <v>0</v>
      </c>
      <c r="AN1198" s="256">
        <f t="shared" ref="AN1198:AN1200" si="776">SUM(AL1198:AM1198)</f>
        <v>55</v>
      </c>
      <c r="BA1198" s="254">
        <f t="shared" ref="BA1198:BH1200" si="777">SUM(BA1162,BA1166,BA1170,BA1174,BA1178,BA1182,BA1186)</f>
        <v>4</v>
      </c>
      <c r="BB1198" s="256">
        <f t="shared" si="777"/>
        <v>0</v>
      </c>
      <c r="BC1198" s="618"/>
      <c r="BD1198" s="254">
        <f t="shared" si="777"/>
        <v>2</v>
      </c>
      <c r="BE1198" s="256">
        <f t="shared" si="777"/>
        <v>0</v>
      </c>
      <c r="BF1198" s="618">
        <f t="shared" si="777"/>
        <v>0</v>
      </c>
      <c r="BG1198" s="254">
        <f t="shared" si="777"/>
        <v>0</v>
      </c>
      <c r="BH1198" s="256">
        <f t="shared" si="777"/>
        <v>0</v>
      </c>
      <c r="BI1198" s="24"/>
      <c r="BJ1198" s="254">
        <f>C1198+F1198+I1198+L1198+O1198+R1198+U1198+BA1198+BD1198+BG1198</f>
        <v>55</v>
      </c>
      <c r="BK1198" s="255">
        <f>D1198+G1198+J1198+M1198+P1198+S1198+V1198+BB1198+BE1198+BH1198</f>
        <v>0</v>
      </c>
      <c r="BL1198" s="256">
        <f t="shared" ref="BL1198:BL1200" si="778">SUM(BJ1198:BK1198)</f>
        <v>55</v>
      </c>
      <c r="BM1198" s="24"/>
      <c r="BN1198" s="24"/>
    </row>
    <row r="1199" spans="1:66">
      <c r="A1199" s="88" t="s">
        <v>9</v>
      </c>
      <c r="B1199" s="85" t="s">
        <v>21</v>
      </c>
      <c r="C1199" s="257">
        <f t="shared" si="774"/>
        <v>5</v>
      </c>
      <c r="D1199" s="258">
        <f t="shared" si="774"/>
        <v>0</v>
      </c>
      <c r="E1199" s="618">
        <f t="shared" si="774"/>
        <v>0</v>
      </c>
      <c r="F1199" s="257">
        <f t="shared" si="774"/>
        <v>8</v>
      </c>
      <c r="G1199" s="258">
        <f t="shared" si="774"/>
        <v>0</v>
      </c>
      <c r="H1199" s="618">
        <f t="shared" si="774"/>
        <v>0</v>
      </c>
      <c r="I1199" s="257">
        <f t="shared" si="774"/>
        <v>1</v>
      </c>
      <c r="J1199" s="258">
        <f t="shared" si="774"/>
        <v>0</v>
      </c>
      <c r="K1199" s="618">
        <f t="shared" si="774"/>
        <v>0</v>
      </c>
      <c r="L1199" s="257">
        <f t="shared" si="774"/>
        <v>0</v>
      </c>
      <c r="M1199" s="258">
        <f t="shared" si="774"/>
        <v>0</v>
      </c>
      <c r="N1199" s="618">
        <f t="shared" si="774"/>
        <v>0</v>
      </c>
      <c r="O1199" s="257">
        <f t="shared" si="774"/>
        <v>9</v>
      </c>
      <c r="P1199" s="258">
        <f t="shared" si="774"/>
        <v>0</v>
      </c>
      <c r="Q1199" s="618">
        <f t="shared" si="774"/>
        <v>0</v>
      </c>
      <c r="R1199" s="257">
        <f t="shared" si="774"/>
        <v>2</v>
      </c>
      <c r="S1199" s="258">
        <f t="shared" si="774"/>
        <v>0</v>
      </c>
      <c r="T1199" s="618">
        <f t="shared" si="774"/>
        <v>0</v>
      </c>
      <c r="U1199" s="257">
        <f t="shared" si="774"/>
        <v>4</v>
      </c>
      <c r="V1199" s="258">
        <f t="shared" si="774"/>
        <v>0</v>
      </c>
      <c r="W1199" s="395">
        <f t="shared" si="774"/>
        <v>0</v>
      </c>
      <c r="X1199" s="257">
        <f t="shared" si="774"/>
        <v>4</v>
      </c>
      <c r="Y1199" s="258">
        <f t="shared" si="774"/>
        <v>0</v>
      </c>
      <c r="Z1199" s="395">
        <f t="shared" si="774"/>
        <v>0</v>
      </c>
      <c r="AA1199" s="257">
        <f t="shared" si="774"/>
        <v>1</v>
      </c>
      <c r="AB1199" s="258">
        <f t="shared" si="774"/>
        <v>0</v>
      </c>
      <c r="AC1199" s="395">
        <f t="shared" si="774"/>
        <v>0</v>
      </c>
      <c r="AD1199" s="257">
        <f t="shared" si="774"/>
        <v>0</v>
      </c>
      <c r="AE1199" s="258">
        <f t="shared" si="774"/>
        <v>0</v>
      </c>
      <c r="AF1199" s="24"/>
      <c r="AG1199" s="24"/>
      <c r="AH1199" s="24"/>
      <c r="AI1199" s="24"/>
      <c r="AJ1199" s="24"/>
      <c r="AK1199" s="24"/>
      <c r="AL1199" s="257">
        <f t="shared" si="775"/>
        <v>34</v>
      </c>
      <c r="AM1199" s="15">
        <f t="shared" si="775"/>
        <v>0</v>
      </c>
      <c r="AN1199" s="258">
        <f t="shared" si="776"/>
        <v>34</v>
      </c>
      <c r="BA1199" s="257">
        <f t="shared" si="777"/>
        <v>4</v>
      </c>
      <c r="BB1199" s="258">
        <f t="shared" si="777"/>
        <v>0</v>
      </c>
      <c r="BC1199" s="618"/>
      <c r="BD1199" s="257">
        <f t="shared" si="777"/>
        <v>1</v>
      </c>
      <c r="BE1199" s="258">
        <f t="shared" si="777"/>
        <v>0</v>
      </c>
      <c r="BF1199" s="618">
        <f t="shared" si="777"/>
        <v>0</v>
      </c>
      <c r="BG1199" s="257">
        <f t="shared" si="777"/>
        <v>0</v>
      </c>
      <c r="BH1199" s="258">
        <f t="shared" si="777"/>
        <v>0</v>
      </c>
      <c r="BI1199" s="24"/>
      <c r="BJ1199" s="257">
        <f t="shared" ref="BJ1199:BK1200" si="779">C1199+F1199+I1199+L1199+O1199+R1199+U1199+BA1199+BD1199+BG1199</f>
        <v>34</v>
      </c>
      <c r="BK1199" s="15">
        <f t="shared" si="779"/>
        <v>0</v>
      </c>
      <c r="BL1199" s="258">
        <f t="shared" si="778"/>
        <v>34</v>
      </c>
      <c r="BM1199" s="24"/>
      <c r="BN1199" s="24"/>
    </row>
    <row r="1200" spans="1:66" ht="16.5" thickBot="1">
      <c r="A1200" s="83"/>
      <c r="B1200" s="86" t="s">
        <v>22</v>
      </c>
      <c r="C1200" s="259">
        <f t="shared" si="774"/>
        <v>0</v>
      </c>
      <c r="D1200" s="261">
        <f t="shared" si="774"/>
        <v>0</v>
      </c>
      <c r="E1200" s="618">
        <f t="shared" si="774"/>
        <v>0</v>
      </c>
      <c r="F1200" s="259">
        <f t="shared" si="774"/>
        <v>0</v>
      </c>
      <c r="G1200" s="261">
        <f t="shared" si="774"/>
        <v>0</v>
      </c>
      <c r="H1200" s="618">
        <f t="shared" si="774"/>
        <v>0</v>
      </c>
      <c r="I1200" s="259">
        <f t="shared" si="774"/>
        <v>0</v>
      </c>
      <c r="J1200" s="261">
        <f t="shared" si="774"/>
        <v>0</v>
      </c>
      <c r="K1200" s="618"/>
      <c r="L1200" s="259">
        <f t="shared" si="774"/>
        <v>0</v>
      </c>
      <c r="M1200" s="261">
        <f t="shared" si="774"/>
        <v>0</v>
      </c>
      <c r="N1200" s="618">
        <f t="shared" si="774"/>
        <v>0</v>
      </c>
      <c r="O1200" s="259">
        <f t="shared" si="774"/>
        <v>0</v>
      </c>
      <c r="P1200" s="261">
        <f t="shared" si="774"/>
        <v>0</v>
      </c>
      <c r="Q1200" s="618">
        <f t="shared" si="774"/>
        <v>0</v>
      </c>
      <c r="R1200" s="259">
        <f t="shared" si="774"/>
        <v>0</v>
      </c>
      <c r="S1200" s="261">
        <f t="shared" si="774"/>
        <v>0</v>
      </c>
      <c r="T1200" s="618"/>
      <c r="U1200" s="259">
        <f t="shared" si="774"/>
        <v>0</v>
      </c>
      <c r="V1200" s="261">
        <f t="shared" si="774"/>
        <v>0</v>
      </c>
      <c r="W1200" s="395">
        <f t="shared" si="774"/>
        <v>0</v>
      </c>
      <c r="X1200" s="259">
        <f t="shared" si="774"/>
        <v>0</v>
      </c>
      <c r="Y1200" s="261">
        <f t="shared" si="774"/>
        <v>0</v>
      </c>
      <c r="Z1200" s="395">
        <f t="shared" si="774"/>
        <v>0</v>
      </c>
      <c r="AA1200" s="259">
        <f t="shared" si="774"/>
        <v>0</v>
      </c>
      <c r="AB1200" s="261">
        <f t="shared" si="774"/>
        <v>0</v>
      </c>
      <c r="AC1200" s="395">
        <f t="shared" si="774"/>
        <v>0</v>
      </c>
      <c r="AD1200" s="259">
        <f t="shared" si="774"/>
        <v>0</v>
      </c>
      <c r="AE1200" s="261">
        <f t="shared" si="774"/>
        <v>0</v>
      </c>
      <c r="AF1200" s="24"/>
      <c r="AG1200" s="24"/>
      <c r="AH1200" s="24"/>
      <c r="AI1200" s="24"/>
      <c r="AJ1200" s="24"/>
      <c r="AK1200" s="24"/>
      <c r="AL1200" s="259">
        <f t="shared" si="775"/>
        <v>0</v>
      </c>
      <c r="AM1200" s="260">
        <f t="shared" si="775"/>
        <v>0</v>
      </c>
      <c r="AN1200" s="261">
        <f t="shared" si="776"/>
        <v>0</v>
      </c>
      <c r="BA1200" s="259">
        <f t="shared" si="777"/>
        <v>0</v>
      </c>
      <c r="BB1200" s="261">
        <f t="shared" si="777"/>
        <v>0</v>
      </c>
      <c r="BC1200" s="618"/>
      <c r="BD1200" s="259">
        <f t="shared" si="777"/>
        <v>0</v>
      </c>
      <c r="BE1200" s="261">
        <f t="shared" si="777"/>
        <v>0</v>
      </c>
      <c r="BF1200" s="618">
        <f t="shared" si="777"/>
        <v>0</v>
      </c>
      <c r="BG1200" s="259">
        <f t="shared" si="777"/>
        <v>0</v>
      </c>
      <c r="BH1200" s="261">
        <f t="shared" si="777"/>
        <v>0</v>
      </c>
      <c r="BI1200" s="24"/>
      <c r="BJ1200" s="259">
        <f t="shared" si="779"/>
        <v>0</v>
      </c>
      <c r="BK1200" s="260">
        <f t="shared" si="779"/>
        <v>0</v>
      </c>
      <c r="BL1200" s="261">
        <f t="shared" si="778"/>
        <v>0</v>
      </c>
      <c r="BM1200" s="24"/>
      <c r="BN1200" s="24"/>
    </row>
    <row r="1201" spans="1:64" ht="16.5" thickBot="1">
      <c r="A1201" s="89"/>
      <c r="B1201" s="24"/>
      <c r="C1201" s="25"/>
      <c r="D1201" s="25"/>
      <c r="E1201" s="619"/>
      <c r="F1201" s="25"/>
      <c r="G1201" s="25"/>
      <c r="H1201" s="619"/>
      <c r="I1201" s="25"/>
      <c r="J1201" s="25"/>
      <c r="K1201" s="619"/>
      <c r="L1201" s="25"/>
      <c r="M1201" s="25"/>
      <c r="N1201" s="619"/>
      <c r="O1201" s="25"/>
      <c r="P1201" s="25"/>
      <c r="Q1201" s="619"/>
      <c r="R1201" s="25"/>
      <c r="S1201" s="25"/>
      <c r="T1201" s="619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BC1201" s="611"/>
      <c r="BF1201" s="611"/>
    </row>
    <row r="1202" spans="1:64" ht="16.5" thickBot="1">
      <c r="A1202" s="1239" t="s">
        <v>1042</v>
      </c>
      <c r="B1202" s="756" t="s">
        <v>19</v>
      </c>
      <c r="C1202" s="254">
        <f>C970+C1027+C1084+C1141+C1198</f>
        <v>31</v>
      </c>
      <c r="D1202" s="256">
        <f t="shared" ref="D1202:BH1204" si="780">D970+D1027+D1084+D1141+D1198</f>
        <v>0</v>
      </c>
      <c r="E1202" s="618">
        <f t="shared" si="780"/>
        <v>0</v>
      </c>
      <c r="F1202" s="254">
        <f t="shared" si="780"/>
        <v>30</v>
      </c>
      <c r="G1202" s="256">
        <f t="shared" si="780"/>
        <v>0</v>
      </c>
      <c r="H1202" s="618">
        <f t="shared" si="780"/>
        <v>0</v>
      </c>
      <c r="I1202" s="254">
        <f t="shared" si="780"/>
        <v>30</v>
      </c>
      <c r="J1202" s="256">
        <f t="shared" si="780"/>
        <v>0</v>
      </c>
      <c r="K1202" s="618">
        <f t="shared" si="780"/>
        <v>0</v>
      </c>
      <c r="L1202" s="254">
        <f t="shared" si="780"/>
        <v>8</v>
      </c>
      <c r="M1202" s="256">
        <f t="shared" si="780"/>
        <v>0</v>
      </c>
      <c r="N1202" s="618">
        <f t="shared" si="780"/>
        <v>0</v>
      </c>
      <c r="O1202" s="254">
        <f t="shared" si="780"/>
        <v>33</v>
      </c>
      <c r="P1202" s="256">
        <f t="shared" si="780"/>
        <v>0</v>
      </c>
      <c r="Q1202" s="618">
        <f t="shared" si="780"/>
        <v>0</v>
      </c>
      <c r="R1202" s="254">
        <f t="shared" si="780"/>
        <v>15</v>
      </c>
      <c r="S1202" s="256">
        <f t="shared" si="780"/>
        <v>0</v>
      </c>
      <c r="T1202" s="618">
        <f t="shared" si="780"/>
        <v>0</v>
      </c>
      <c r="U1202" s="254">
        <f t="shared" si="780"/>
        <v>12</v>
      </c>
      <c r="V1202" s="256">
        <f t="shared" si="780"/>
        <v>0</v>
      </c>
      <c r="W1202" s="278">
        <f t="shared" si="780"/>
        <v>0</v>
      </c>
      <c r="X1202" s="278">
        <f t="shared" si="780"/>
        <v>4</v>
      </c>
      <c r="Y1202" s="278">
        <f t="shared" si="780"/>
        <v>0</v>
      </c>
      <c r="Z1202" s="278">
        <f t="shared" si="780"/>
        <v>0</v>
      </c>
      <c r="AA1202" s="278">
        <f t="shared" si="780"/>
        <v>2</v>
      </c>
      <c r="AB1202" s="278">
        <f t="shared" si="780"/>
        <v>0</v>
      </c>
      <c r="AC1202" s="278">
        <f t="shared" si="780"/>
        <v>0</v>
      </c>
      <c r="AD1202" s="278">
        <f t="shared" si="780"/>
        <v>0</v>
      </c>
      <c r="AE1202" s="278">
        <f t="shared" si="780"/>
        <v>0</v>
      </c>
      <c r="AF1202" s="278">
        <f t="shared" si="780"/>
        <v>0</v>
      </c>
      <c r="AG1202" s="278">
        <f t="shared" si="780"/>
        <v>0</v>
      </c>
      <c r="AH1202" s="278">
        <f t="shared" si="780"/>
        <v>0</v>
      </c>
      <c r="AI1202" s="278">
        <f t="shared" si="780"/>
        <v>0</v>
      </c>
      <c r="AJ1202" s="278">
        <f t="shared" si="780"/>
        <v>0</v>
      </c>
      <c r="AK1202" s="278">
        <f t="shared" si="780"/>
        <v>0</v>
      </c>
      <c r="AL1202" s="278">
        <f t="shared" si="780"/>
        <v>165</v>
      </c>
      <c r="AM1202" s="278">
        <f t="shared" si="780"/>
        <v>0</v>
      </c>
      <c r="AN1202" s="278">
        <f t="shared" si="780"/>
        <v>165</v>
      </c>
      <c r="AO1202" s="278">
        <f t="shared" si="780"/>
        <v>0</v>
      </c>
      <c r="AP1202" s="278">
        <f t="shared" si="780"/>
        <v>0</v>
      </c>
      <c r="AQ1202" s="278">
        <f t="shared" si="780"/>
        <v>0</v>
      </c>
      <c r="AR1202" s="278">
        <f t="shared" si="780"/>
        <v>0</v>
      </c>
      <c r="AS1202" s="278">
        <f t="shared" si="780"/>
        <v>0</v>
      </c>
      <c r="AT1202" s="278">
        <f t="shared" si="780"/>
        <v>0</v>
      </c>
      <c r="AU1202" s="278">
        <f t="shared" si="780"/>
        <v>0</v>
      </c>
      <c r="AV1202" s="278">
        <f t="shared" si="780"/>
        <v>0</v>
      </c>
      <c r="AW1202" s="278">
        <f t="shared" si="780"/>
        <v>0</v>
      </c>
      <c r="AX1202" s="278">
        <f t="shared" si="780"/>
        <v>0</v>
      </c>
      <c r="AY1202" s="133">
        <f t="shared" si="780"/>
        <v>0</v>
      </c>
      <c r="AZ1202" s="618"/>
      <c r="BA1202" s="254">
        <f t="shared" si="780"/>
        <v>4</v>
      </c>
      <c r="BB1202" s="256">
        <f t="shared" si="780"/>
        <v>0</v>
      </c>
      <c r="BC1202" s="618"/>
      <c r="BD1202" s="254">
        <f t="shared" si="780"/>
        <v>2</v>
      </c>
      <c r="BE1202" s="256">
        <f t="shared" si="780"/>
        <v>0</v>
      </c>
      <c r="BF1202" s="618">
        <f t="shared" si="780"/>
        <v>0</v>
      </c>
      <c r="BG1202" s="254">
        <f t="shared" si="780"/>
        <v>0</v>
      </c>
      <c r="BH1202" s="256">
        <f t="shared" si="780"/>
        <v>0</v>
      </c>
      <c r="BI1202" s="24"/>
      <c r="BJ1202" s="254">
        <f>C1202+F1202+I1202+L1202+O1202+R1202+U1202+BA1202+BD1202+BG1202</f>
        <v>165</v>
      </c>
      <c r="BK1202" s="255">
        <f>D1202+G1202+J1202+M1202+P1202+S1202+V1202+BB1202+BE1202+BH1202</f>
        <v>0</v>
      </c>
      <c r="BL1202" s="256">
        <f t="shared" ref="BL1202:BL1204" si="781">SUM(BJ1202:BK1202)</f>
        <v>165</v>
      </c>
    </row>
    <row r="1203" spans="1:64" ht="16.5" thickBot="1">
      <c r="A1203" s="1240"/>
      <c r="B1203" s="681" t="s">
        <v>21</v>
      </c>
      <c r="C1203" s="257">
        <f t="shared" ref="C1203:C1204" si="782">C971+C1028+C1085+C1142+C1199</f>
        <v>13</v>
      </c>
      <c r="D1203" s="258">
        <f t="shared" ref="D1203:R1203" si="783">D971+D1028+D1085+D1142+D1199</f>
        <v>0</v>
      </c>
      <c r="E1203" s="618">
        <f t="shared" si="783"/>
        <v>0</v>
      </c>
      <c r="F1203" s="257">
        <f t="shared" si="783"/>
        <v>16</v>
      </c>
      <c r="G1203" s="258">
        <f t="shared" si="783"/>
        <v>0</v>
      </c>
      <c r="H1203" s="618">
        <f t="shared" si="783"/>
        <v>0</v>
      </c>
      <c r="I1203" s="257">
        <f t="shared" si="783"/>
        <v>19</v>
      </c>
      <c r="J1203" s="258">
        <f t="shared" si="783"/>
        <v>0</v>
      </c>
      <c r="K1203" s="618">
        <f t="shared" si="783"/>
        <v>0</v>
      </c>
      <c r="L1203" s="257">
        <f t="shared" si="783"/>
        <v>6</v>
      </c>
      <c r="M1203" s="258">
        <f t="shared" si="783"/>
        <v>0</v>
      </c>
      <c r="N1203" s="618">
        <f t="shared" si="783"/>
        <v>0</v>
      </c>
      <c r="O1203" s="257">
        <f t="shared" si="783"/>
        <v>22</v>
      </c>
      <c r="P1203" s="258">
        <f t="shared" si="783"/>
        <v>0</v>
      </c>
      <c r="Q1203" s="618">
        <f t="shared" si="783"/>
        <v>0</v>
      </c>
      <c r="R1203" s="257">
        <f t="shared" si="783"/>
        <v>11</v>
      </c>
      <c r="S1203" s="258">
        <f t="shared" si="780"/>
        <v>0</v>
      </c>
      <c r="T1203" s="618">
        <f t="shared" si="780"/>
        <v>0</v>
      </c>
      <c r="U1203" s="257">
        <f t="shared" si="780"/>
        <v>9</v>
      </c>
      <c r="V1203" s="258">
        <f t="shared" si="780"/>
        <v>0</v>
      </c>
      <c r="W1203" s="278">
        <f t="shared" si="780"/>
        <v>0</v>
      </c>
      <c r="X1203" s="278">
        <f t="shared" si="780"/>
        <v>4</v>
      </c>
      <c r="Y1203" s="278">
        <f t="shared" si="780"/>
        <v>0</v>
      </c>
      <c r="Z1203" s="278">
        <f t="shared" si="780"/>
        <v>0</v>
      </c>
      <c r="AA1203" s="278">
        <f t="shared" si="780"/>
        <v>1</v>
      </c>
      <c r="AB1203" s="278">
        <f t="shared" si="780"/>
        <v>0</v>
      </c>
      <c r="AC1203" s="278">
        <f t="shared" si="780"/>
        <v>0</v>
      </c>
      <c r="AD1203" s="278">
        <f t="shared" si="780"/>
        <v>0</v>
      </c>
      <c r="AE1203" s="278">
        <f t="shared" si="780"/>
        <v>0</v>
      </c>
      <c r="AF1203" s="278">
        <f t="shared" si="780"/>
        <v>0</v>
      </c>
      <c r="AG1203" s="278">
        <f t="shared" si="780"/>
        <v>0</v>
      </c>
      <c r="AH1203" s="278">
        <f t="shared" si="780"/>
        <v>0</v>
      </c>
      <c r="AI1203" s="278">
        <f t="shared" si="780"/>
        <v>0</v>
      </c>
      <c r="AJ1203" s="278">
        <f t="shared" si="780"/>
        <v>0</v>
      </c>
      <c r="AK1203" s="278">
        <f t="shared" si="780"/>
        <v>0</v>
      </c>
      <c r="AL1203" s="278">
        <f t="shared" si="780"/>
        <v>101</v>
      </c>
      <c r="AM1203" s="278">
        <f t="shared" si="780"/>
        <v>0</v>
      </c>
      <c r="AN1203" s="278">
        <f t="shared" si="780"/>
        <v>101</v>
      </c>
      <c r="AO1203" s="278">
        <f t="shared" si="780"/>
        <v>0</v>
      </c>
      <c r="AP1203" s="278">
        <f t="shared" si="780"/>
        <v>0</v>
      </c>
      <c r="AQ1203" s="278">
        <f t="shared" si="780"/>
        <v>0</v>
      </c>
      <c r="AR1203" s="278">
        <f t="shared" si="780"/>
        <v>0</v>
      </c>
      <c r="AS1203" s="278">
        <f t="shared" si="780"/>
        <v>0</v>
      </c>
      <c r="AT1203" s="278">
        <f t="shared" si="780"/>
        <v>0</v>
      </c>
      <c r="AU1203" s="278">
        <f t="shared" si="780"/>
        <v>0</v>
      </c>
      <c r="AV1203" s="278">
        <f t="shared" si="780"/>
        <v>0</v>
      </c>
      <c r="AW1203" s="278">
        <f t="shared" si="780"/>
        <v>0</v>
      </c>
      <c r="AX1203" s="278">
        <f t="shared" si="780"/>
        <v>0</v>
      </c>
      <c r="AY1203" s="133">
        <f t="shared" si="780"/>
        <v>0</v>
      </c>
      <c r="AZ1203" s="618"/>
      <c r="BA1203" s="257">
        <f t="shared" si="780"/>
        <v>4</v>
      </c>
      <c r="BB1203" s="258">
        <f t="shared" si="780"/>
        <v>0</v>
      </c>
      <c r="BC1203" s="618"/>
      <c r="BD1203" s="257">
        <f t="shared" si="780"/>
        <v>1</v>
      </c>
      <c r="BE1203" s="258">
        <f t="shared" si="780"/>
        <v>0</v>
      </c>
      <c r="BF1203" s="618">
        <f t="shared" si="780"/>
        <v>0</v>
      </c>
      <c r="BG1203" s="257">
        <f t="shared" si="780"/>
        <v>0</v>
      </c>
      <c r="BH1203" s="258">
        <f t="shared" si="780"/>
        <v>0</v>
      </c>
      <c r="BI1203" s="24"/>
      <c r="BJ1203" s="257">
        <f t="shared" ref="BJ1203:BK1204" si="784">C1203+F1203+I1203+L1203+O1203+R1203+U1203+BA1203+BD1203+BG1203</f>
        <v>101</v>
      </c>
      <c r="BK1203" s="15">
        <f t="shared" si="784"/>
        <v>0</v>
      </c>
      <c r="BL1203" s="258">
        <f t="shared" si="781"/>
        <v>101</v>
      </c>
    </row>
    <row r="1204" spans="1:64" ht="16.5" thickBot="1">
      <c r="A1204" s="1241"/>
      <c r="B1204" s="682" t="s">
        <v>22</v>
      </c>
      <c r="C1204" s="259">
        <f t="shared" si="782"/>
        <v>0</v>
      </c>
      <c r="D1204" s="261">
        <f t="shared" si="780"/>
        <v>0</v>
      </c>
      <c r="E1204" s="618">
        <f t="shared" si="780"/>
        <v>0</v>
      </c>
      <c r="F1204" s="259">
        <f t="shared" si="780"/>
        <v>0</v>
      </c>
      <c r="G1204" s="261">
        <f t="shared" si="780"/>
        <v>0</v>
      </c>
      <c r="H1204" s="618">
        <f t="shared" si="780"/>
        <v>0</v>
      </c>
      <c r="I1204" s="259">
        <f t="shared" si="780"/>
        <v>0</v>
      </c>
      <c r="J1204" s="261">
        <f t="shared" si="780"/>
        <v>0</v>
      </c>
      <c r="K1204" s="618">
        <f t="shared" si="780"/>
        <v>0</v>
      </c>
      <c r="L1204" s="259">
        <f t="shared" si="780"/>
        <v>0</v>
      </c>
      <c r="M1204" s="261">
        <f t="shared" si="780"/>
        <v>0</v>
      </c>
      <c r="N1204" s="618">
        <f t="shared" si="780"/>
        <v>0</v>
      </c>
      <c r="O1204" s="259">
        <f t="shared" si="780"/>
        <v>0</v>
      </c>
      <c r="P1204" s="261">
        <f t="shared" si="780"/>
        <v>0</v>
      </c>
      <c r="Q1204" s="618">
        <f t="shared" si="780"/>
        <v>0</v>
      </c>
      <c r="R1204" s="259">
        <f t="shared" si="780"/>
        <v>0</v>
      </c>
      <c r="S1204" s="261">
        <f t="shared" si="780"/>
        <v>0</v>
      </c>
      <c r="T1204" s="618">
        <f t="shared" si="780"/>
        <v>0</v>
      </c>
      <c r="U1204" s="259">
        <f t="shared" si="780"/>
        <v>0</v>
      </c>
      <c r="V1204" s="261">
        <f t="shared" si="780"/>
        <v>0</v>
      </c>
      <c r="W1204" s="278">
        <f t="shared" si="780"/>
        <v>0</v>
      </c>
      <c r="X1204" s="278">
        <f t="shared" si="780"/>
        <v>0</v>
      </c>
      <c r="Y1204" s="278">
        <f t="shared" si="780"/>
        <v>0</v>
      </c>
      <c r="Z1204" s="278">
        <f t="shared" si="780"/>
        <v>0</v>
      </c>
      <c r="AA1204" s="278">
        <f t="shared" si="780"/>
        <v>0</v>
      </c>
      <c r="AB1204" s="278">
        <f t="shared" si="780"/>
        <v>0</v>
      </c>
      <c r="AC1204" s="278">
        <f t="shared" si="780"/>
        <v>0</v>
      </c>
      <c r="AD1204" s="278">
        <f t="shared" si="780"/>
        <v>0</v>
      </c>
      <c r="AE1204" s="278">
        <f t="shared" si="780"/>
        <v>0</v>
      </c>
      <c r="AF1204" s="278">
        <f t="shared" si="780"/>
        <v>0</v>
      </c>
      <c r="AG1204" s="278">
        <f t="shared" si="780"/>
        <v>0</v>
      </c>
      <c r="AH1204" s="278">
        <f t="shared" si="780"/>
        <v>0</v>
      </c>
      <c r="AI1204" s="278">
        <f t="shared" si="780"/>
        <v>0</v>
      </c>
      <c r="AJ1204" s="278">
        <f t="shared" si="780"/>
        <v>0</v>
      </c>
      <c r="AK1204" s="278">
        <f t="shared" si="780"/>
        <v>0</v>
      </c>
      <c r="AL1204" s="278">
        <f t="shared" si="780"/>
        <v>0</v>
      </c>
      <c r="AM1204" s="278">
        <f t="shared" si="780"/>
        <v>0</v>
      </c>
      <c r="AN1204" s="278">
        <f t="shared" si="780"/>
        <v>0</v>
      </c>
      <c r="AO1204" s="278">
        <f t="shared" si="780"/>
        <v>0</v>
      </c>
      <c r="AP1204" s="278">
        <f t="shared" si="780"/>
        <v>0</v>
      </c>
      <c r="AQ1204" s="278">
        <f t="shared" si="780"/>
        <v>0</v>
      </c>
      <c r="AR1204" s="278">
        <f t="shared" si="780"/>
        <v>0</v>
      </c>
      <c r="AS1204" s="278">
        <f t="shared" si="780"/>
        <v>0</v>
      </c>
      <c r="AT1204" s="278">
        <f t="shared" si="780"/>
        <v>0</v>
      </c>
      <c r="AU1204" s="278">
        <f t="shared" si="780"/>
        <v>0</v>
      </c>
      <c r="AV1204" s="278">
        <f t="shared" si="780"/>
        <v>0</v>
      </c>
      <c r="AW1204" s="278">
        <f t="shared" si="780"/>
        <v>0</v>
      </c>
      <c r="AX1204" s="278">
        <f t="shared" si="780"/>
        <v>0</v>
      </c>
      <c r="AY1204" s="133">
        <f t="shared" si="780"/>
        <v>0</v>
      </c>
      <c r="AZ1204" s="618"/>
      <c r="BA1204" s="259">
        <f t="shared" si="780"/>
        <v>0</v>
      </c>
      <c r="BB1204" s="261">
        <f t="shared" si="780"/>
        <v>0</v>
      </c>
      <c r="BC1204" s="618"/>
      <c r="BD1204" s="259">
        <f t="shared" si="780"/>
        <v>0</v>
      </c>
      <c r="BE1204" s="261">
        <f t="shared" si="780"/>
        <v>0</v>
      </c>
      <c r="BF1204" s="618">
        <f t="shared" si="780"/>
        <v>0</v>
      </c>
      <c r="BG1204" s="259">
        <f t="shared" si="780"/>
        <v>0</v>
      </c>
      <c r="BH1204" s="261">
        <f t="shared" si="780"/>
        <v>0</v>
      </c>
      <c r="BI1204" s="24"/>
      <c r="BJ1204" s="259">
        <f t="shared" si="784"/>
        <v>0</v>
      </c>
      <c r="BK1204" s="260">
        <f t="shared" si="784"/>
        <v>0</v>
      </c>
      <c r="BL1204" s="261">
        <f t="shared" si="781"/>
        <v>0</v>
      </c>
    </row>
    <row r="1205" spans="1:64">
      <c r="A1205" s="89" t="s">
        <v>40</v>
      </c>
      <c r="B1205" s="24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BC1205" s="611"/>
    </row>
    <row r="1206" spans="1:64">
      <c r="A1206" s="23"/>
      <c r="B1206" s="24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</row>
    <row r="1207" spans="1:64">
      <c r="A1207" s="89" t="s">
        <v>54</v>
      </c>
      <c r="B1207" s="24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</row>
    <row r="1208" spans="1:64">
      <c r="A1208" s="89" t="s">
        <v>363</v>
      </c>
      <c r="B1208" s="24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</row>
    <row r="1210" spans="1:64" ht="18.75">
      <c r="A1210" s="1222" t="s">
        <v>26</v>
      </c>
      <c r="B1210" s="1222"/>
      <c r="C1210" s="1222"/>
      <c r="D1210" s="1222"/>
      <c r="E1210" s="1222"/>
      <c r="F1210" s="1222"/>
      <c r="G1210" s="1222"/>
      <c r="H1210" s="1222"/>
      <c r="I1210" s="1222"/>
      <c r="J1210" s="1222"/>
      <c r="K1210" s="1222"/>
      <c r="L1210" s="1222"/>
      <c r="M1210" s="1222"/>
      <c r="N1210" s="1222"/>
      <c r="O1210" s="1222"/>
      <c r="P1210" s="1222"/>
      <c r="Q1210" s="1222"/>
      <c r="R1210" s="1222"/>
      <c r="S1210" s="1222"/>
      <c r="T1210" s="1222"/>
    </row>
    <row r="1211" spans="1:64" ht="16.5" thickBot="1">
      <c r="A1211" s="1225" t="s">
        <v>27</v>
      </c>
      <c r="B1211" s="1225"/>
      <c r="C1211" s="1225"/>
      <c r="D1211" s="1225"/>
      <c r="E1211" s="1225"/>
      <c r="F1211" s="1225"/>
      <c r="G1211" s="1225"/>
      <c r="H1211" s="1225"/>
      <c r="I1211" s="1225"/>
      <c r="J1211" s="1225"/>
      <c r="K1211" s="1225"/>
      <c r="L1211" s="1225"/>
      <c r="M1211" s="1225"/>
      <c r="N1211" s="1225"/>
      <c r="O1211" s="1225"/>
      <c r="P1211" s="1225"/>
      <c r="Q1211" s="1225"/>
      <c r="R1211" s="1225"/>
      <c r="S1211" s="1225"/>
      <c r="T1211" s="1225"/>
    </row>
    <row r="1212" spans="1:64" ht="24" thickBot="1">
      <c r="A1212" s="1226" t="s">
        <v>53</v>
      </c>
      <c r="B1212" s="1227"/>
      <c r="C1212" s="1227"/>
      <c r="D1212" s="1227"/>
      <c r="E1212" s="1227"/>
      <c r="F1212" s="1227"/>
      <c r="G1212" s="1227"/>
      <c r="H1212" s="1227"/>
      <c r="I1212" s="1227"/>
      <c r="J1212" s="1227"/>
      <c r="K1212" s="1227"/>
      <c r="L1212" s="1227"/>
      <c r="M1212" s="1227"/>
      <c r="N1212" s="1227"/>
      <c r="O1212" s="1227"/>
      <c r="P1212" s="1227"/>
      <c r="Q1212" s="1227"/>
      <c r="R1212" s="1227"/>
      <c r="S1212" s="1227"/>
      <c r="T1212" s="1228"/>
    </row>
    <row r="1213" spans="1:64" ht="16.5" thickBot="1">
      <c r="A1213" s="474"/>
      <c r="B1213" s="475"/>
      <c r="C1213" s="475"/>
      <c r="D1213" s="475"/>
      <c r="E1213" s="475"/>
      <c r="F1213" s="475"/>
      <c r="G1213" s="475"/>
      <c r="H1213" s="475"/>
      <c r="I1213" s="475"/>
      <c r="J1213" s="475"/>
      <c r="K1213" s="475"/>
      <c r="L1213" s="475"/>
      <c r="M1213" s="475"/>
      <c r="N1213" s="475"/>
      <c r="O1213" s="475"/>
      <c r="P1213" s="475"/>
      <c r="Q1213" s="475"/>
      <c r="R1213" s="475"/>
      <c r="S1213" s="475"/>
      <c r="T1213" s="475"/>
    </row>
    <row r="1214" spans="1:64" ht="16.5">
      <c r="A1214" s="476" t="s">
        <v>802</v>
      </c>
      <c r="B1214" s="477"/>
      <c r="C1214" s="477" t="s">
        <v>794</v>
      </c>
      <c r="D1214" s="477"/>
      <c r="E1214" s="477"/>
      <c r="F1214" s="477"/>
      <c r="G1214" s="477"/>
      <c r="H1214" s="477"/>
      <c r="I1214" s="477"/>
      <c r="J1214" s="477"/>
      <c r="K1214" s="477"/>
      <c r="L1214" s="477"/>
      <c r="M1214" s="477"/>
      <c r="N1214" s="477"/>
      <c r="O1214" s="477"/>
      <c r="P1214" s="477"/>
      <c r="Q1214" s="477"/>
      <c r="R1214" s="478"/>
      <c r="S1214" s="478"/>
      <c r="T1214" s="478"/>
      <c r="U1214" s="712"/>
      <c r="V1214" s="712"/>
      <c r="W1214" s="712"/>
      <c r="X1214" s="739"/>
      <c r="Y1214" s="712"/>
      <c r="Z1214" s="712"/>
      <c r="AA1214" s="712"/>
      <c r="AB1214" s="712"/>
      <c r="AC1214" s="712"/>
      <c r="AD1214" s="712"/>
      <c r="AE1214" s="712"/>
      <c r="AF1214" s="712"/>
      <c r="AG1214" s="712"/>
      <c r="AH1214" s="712"/>
      <c r="AI1214" s="712"/>
      <c r="AJ1214" s="712"/>
      <c r="AK1214" s="712"/>
      <c r="AL1214" s="712"/>
      <c r="AM1214" s="712"/>
      <c r="AN1214" s="712"/>
      <c r="AO1214" s="712"/>
      <c r="AP1214" s="712"/>
      <c r="AQ1214" s="712"/>
      <c r="AR1214" s="712"/>
      <c r="AS1214" s="712"/>
      <c r="AT1214" s="712"/>
      <c r="AU1214" s="712"/>
      <c r="AV1214" s="712"/>
      <c r="AW1214" s="712"/>
      <c r="AX1214" s="712"/>
      <c r="AY1214" s="712"/>
      <c r="AZ1214" s="712"/>
      <c r="BA1214" s="712"/>
      <c r="BB1214" s="712"/>
      <c r="BC1214" s="712"/>
      <c r="BD1214" s="712"/>
      <c r="BE1214" s="712"/>
      <c r="BF1214" s="712"/>
      <c r="BG1214" s="712"/>
      <c r="BH1214" s="712"/>
      <c r="BI1214" s="712"/>
      <c r="BJ1214" s="712"/>
      <c r="BK1214" s="712"/>
      <c r="BL1214" s="713"/>
    </row>
    <row r="1215" spans="1:64" ht="16.5">
      <c r="A1215" s="480" t="s">
        <v>862</v>
      </c>
      <c r="B1215" s="481"/>
      <c r="C1215" s="481" t="s">
        <v>863</v>
      </c>
      <c r="D1215" s="481"/>
      <c r="E1215" s="481"/>
      <c r="F1215" s="481"/>
      <c r="G1215" s="481"/>
      <c r="H1215" s="481"/>
      <c r="I1215" s="481"/>
      <c r="J1215" s="481"/>
      <c r="K1215" s="481"/>
      <c r="L1215" s="481"/>
      <c r="M1215" s="481"/>
      <c r="N1215" s="481"/>
      <c r="O1215" s="481"/>
      <c r="P1215" s="481"/>
      <c r="Q1215" s="481"/>
      <c r="R1215" s="482"/>
      <c r="S1215" s="482"/>
      <c r="T1215" s="482"/>
      <c r="U1215" s="611"/>
      <c r="V1215" s="611"/>
      <c r="W1215" s="611"/>
      <c r="X1215" s="618"/>
      <c r="Y1215" s="611"/>
      <c r="Z1215" s="611"/>
      <c r="AA1215" s="611"/>
      <c r="AB1215" s="611"/>
      <c r="AC1215" s="611"/>
      <c r="AD1215" s="611"/>
      <c r="AE1215" s="611"/>
      <c r="AF1215" s="611"/>
      <c r="AG1215" s="611"/>
      <c r="AH1215" s="611"/>
      <c r="AI1215" s="611"/>
      <c r="AJ1215" s="611"/>
      <c r="AK1215" s="611"/>
      <c r="AL1215" s="611"/>
      <c r="AM1215" s="611"/>
      <c r="AN1215" s="611"/>
      <c r="AO1215" s="611"/>
      <c r="AP1215" s="611"/>
      <c r="AQ1215" s="611"/>
      <c r="AR1215" s="611"/>
      <c r="AS1215" s="611"/>
      <c r="AT1215" s="611"/>
      <c r="AU1215" s="611"/>
      <c r="AV1215" s="611"/>
      <c r="AW1215" s="611"/>
      <c r="AX1215" s="611"/>
      <c r="AY1215" s="611"/>
      <c r="AZ1215" s="611"/>
      <c r="BA1215" s="611"/>
      <c r="BB1215" s="611"/>
      <c r="BC1215" s="611"/>
      <c r="BD1215" s="611"/>
      <c r="BE1215" s="611"/>
      <c r="BF1215" s="611"/>
      <c r="BG1215" s="611"/>
      <c r="BH1215" s="611"/>
      <c r="BI1215" s="611"/>
      <c r="BJ1215" s="611"/>
      <c r="BK1215" s="611"/>
      <c r="BL1215" s="714"/>
    </row>
    <row r="1216" spans="1:64" ht="17.25" thickBot="1">
      <c r="A1216" s="484" t="s">
        <v>864</v>
      </c>
      <c r="B1216" s="485"/>
      <c r="C1216" s="485" t="s">
        <v>865</v>
      </c>
      <c r="D1216" s="485"/>
      <c r="E1216" s="485"/>
      <c r="F1216" s="485"/>
      <c r="G1216" s="485"/>
      <c r="H1216" s="485"/>
      <c r="I1216" s="485"/>
      <c r="J1216" s="485"/>
      <c r="K1216" s="485"/>
      <c r="L1216" s="485"/>
      <c r="M1216" s="485"/>
      <c r="N1216" s="485"/>
      <c r="O1216" s="485"/>
      <c r="P1216" s="485"/>
      <c r="Q1216" s="485"/>
      <c r="R1216" s="486"/>
      <c r="S1216" s="486"/>
      <c r="T1216" s="486"/>
      <c r="U1216" s="715"/>
      <c r="V1216" s="715"/>
      <c r="W1216" s="715"/>
      <c r="X1216" s="783"/>
      <c r="Y1216" s="715"/>
      <c r="Z1216" s="715"/>
      <c r="AA1216" s="715"/>
      <c r="AB1216" s="715"/>
      <c r="AC1216" s="715"/>
      <c r="AD1216" s="715"/>
      <c r="AE1216" s="715"/>
      <c r="AF1216" s="715"/>
      <c r="AG1216" s="715"/>
      <c r="AH1216" s="715"/>
      <c r="AI1216" s="715"/>
      <c r="AJ1216" s="715"/>
      <c r="AK1216" s="715"/>
      <c r="AL1216" s="715"/>
      <c r="AM1216" s="715"/>
      <c r="AN1216" s="715"/>
      <c r="AO1216" s="715"/>
      <c r="AP1216" s="715"/>
      <c r="AQ1216" s="715"/>
      <c r="AR1216" s="715"/>
      <c r="AS1216" s="715"/>
      <c r="AT1216" s="715"/>
      <c r="AU1216" s="715"/>
      <c r="AV1216" s="715"/>
      <c r="AW1216" s="715"/>
      <c r="AX1216" s="715"/>
      <c r="AY1216" s="715"/>
      <c r="AZ1216" s="715"/>
      <c r="BA1216" s="715"/>
      <c r="BB1216" s="715"/>
      <c r="BC1216" s="715"/>
      <c r="BD1216" s="715"/>
      <c r="BE1216" s="715"/>
      <c r="BF1216" s="715"/>
      <c r="BG1216" s="715"/>
      <c r="BH1216" s="715"/>
      <c r="BI1216" s="715"/>
      <c r="BJ1216" s="715"/>
      <c r="BK1216" s="715"/>
      <c r="BL1216" s="716"/>
    </row>
    <row r="1217" spans="1:55" ht="16.5" thickBot="1">
      <c r="A1217" s="474"/>
      <c r="B1217" s="475"/>
      <c r="C1217" s="475"/>
      <c r="D1217" s="475"/>
      <c r="E1217" s="475"/>
      <c r="F1217" s="475"/>
      <c r="G1217" s="475"/>
      <c r="H1217" s="475"/>
      <c r="I1217" s="475"/>
      <c r="J1217" s="475"/>
      <c r="K1217" s="475"/>
      <c r="L1217" s="475"/>
      <c r="M1217" s="475"/>
      <c r="N1217" s="475"/>
      <c r="O1217" s="475"/>
      <c r="P1217" s="475"/>
      <c r="Q1217" s="475"/>
      <c r="R1217" s="475"/>
      <c r="S1217" s="475"/>
      <c r="T1217" s="475"/>
    </row>
    <row r="1218" spans="1:55" ht="17.25" thickBot="1">
      <c r="A1218" s="475"/>
      <c r="B1218" s="475"/>
      <c r="C1218" s="1223" t="s">
        <v>640</v>
      </c>
      <c r="D1218" s="1224"/>
      <c r="E1218" s="1224"/>
      <c r="F1218" s="1224"/>
      <c r="G1218" s="1224"/>
      <c r="H1218" s="1224"/>
      <c r="I1218" s="1224"/>
      <c r="J1218" s="1224"/>
      <c r="K1218" s="1224"/>
      <c r="L1218" s="1224"/>
      <c r="M1218" s="1224"/>
      <c r="N1218" s="1224"/>
      <c r="O1218" s="1224"/>
      <c r="P1218" s="1224"/>
      <c r="Q1218" s="1224"/>
      <c r="R1218" s="1224"/>
      <c r="S1218" s="1224"/>
      <c r="T1218" s="488"/>
    </row>
    <row r="1219" spans="1:55" ht="16.5" thickBot="1">
      <c r="A1219" s="1"/>
    </row>
    <row r="1220" spans="1:55" ht="61.5" customHeight="1">
      <c r="A1220" s="6"/>
      <c r="B1220" s="7"/>
      <c r="C1220" s="1210" t="s">
        <v>42</v>
      </c>
      <c r="D1220" s="1211"/>
      <c r="E1220" s="888"/>
      <c r="F1220" s="1216" t="s">
        <v>853</v>
      </c>
      <c r="G1220" s="1217"/>
      <c r="H1220" s="888"/>
      <c r="I1220" s="1216" t="s">
        <v>854</v>
      </c>
      <c r="J1220" s="1217"/>
      <c r="K1220" s="888"/>
      <c r="L1220" s="1216" t="s">
        <v>855</v>
      </c>
      <c r="M1220" s="1217"/>
      <c r="N1220" s="888"/>
      <c r="O1220" s="1216" t="s">
        <v>856</v>
      </c>
      <c r="P1220" s="1217"/>
      <c r="Q1220" s="888"/>
      <c r="R1220" s="1210" t="s">
        <v>628</v>
      </c>
      <c r="S1220" s="1211"/>
      <c r="T1220" s="938"/>
      <c r="U1220" s="1210" t="s">
        <v>629</v>
      </c>
      <c r="V1220" s="1211"/>
      <c r="W1220" s="504"/>
      <c r="X1220" s="510"/>
      <c r="Y1220" s="132"/>
      <c r="Z1220" s="133" t="s">
        <v>9</v>
      </c>
      <c r="AA1220" s="134"/>
      <c r="BA1220" s="132"/>
      <c r="BB1220" s="133" t="s">
        <v>9</v>
      </c>
      <c r="BC1220" s="134"/>
    </row>
    <row r="1221" spans="1:55" ht="133.5" thickBot="1">
      <c r="A1221" s="348"/>
      <c r="B1221" s="46"/>
      <c r="C1221" s="54" t="s">
        <v>41</v>
      </c>
      <c r="D1221" s="57" t="s">
        <v>32</v>
      </c>
      <c r="E1221" s="50"/>
      <c r="F1221" s="54" t="s">
        <v>15</v>
      </c>
      <c r="G1221" s="57" t="s">
        <v>32</v>
      </c>
      <c r="H1221" s="50"/>
      <c r="I1221" s="54" t="s">
        <v>15</v>
      </c>
      <c r="J1221" s="57" t="s">
        <v>32</v>
      </c>
      <c r="K1221" s="50"/>
      <c r="L1221" s="54" t="s">
        <v>15</v>
      </c>
      <c r="M1221" s="57" t="s">
        <v>32</v>
      </c>
      <c r="N1221" s="50"/>
      <c r="O1221" s="54" t="s">
        <v>15</v>
      </c>
      <c r="P1221" s="57" t="s">
        <v>32</v>
      </c>
      <c r="Q1221" s="50"/>
      <c r="R1221" s="630" t="s">
        <v>15</v>
      </c>
      <c r="S1221" s="727" t="s">
        <v>32</v>
      </c>
      <c r="T1221" s="729"/>
      <c r="U1221" s="630" t="s">
        <v>15</v>
      </c>
      <c r="V1221" s="632" t="s">
        <v>32</v>
      </c>
      <c r="W1221" s="747"/>
      <c r="X1221" s="510"/>
      <c r="Y1221" s="54" t="s">
        <v>15</v>
      </c>
      <c r="Z1221" s="56" t="s">
        <v>32</v>
      </c>
      <c r="AA1221" s="71" t="s">
        <v>9</v>
      </c>
      <c r="BA1221" s="54" t="s">
        <v>15</v>
      </c>
      <c r="BB1221" s="56" t="s">
        <v>32</v>
      </c>
      <c r="BC1221" s="71" t="s">
        <v>9</v>
      </c>
    </row>
    <row r="1222" spans="1:55" ht="16.5" thickBot="1">
      <c r="A1222" s="20"/>
      <c r="B1222" s="507"/>
      <c r="C1222" s="507"/>
      <c r="D1222" s="507"/>
      <c r="E1222" s="4"/>
      <c r="F1222" s="507"/>
      <c r="G1222" s="507"/>
      <c r="H1222" s="4"/>
      <c r="I1222" s="507"/>
      <c r="J1222" s="507"/>
      <c r="K1222" s="4"/>
      <c r="L1222" s="507"/>
      <c r="M1222" s="507"/>
      <c r="N1222" s="4"/>
      <c r="O1222" s="507"/>
      <c r="P1222" s="507"/>
      <c r="Q1222" s="4"/>
      <c r="R1222" s="507"/>
      <c r="S1222" s="507"/>
      <c r="T1222" s="707"/>
      <c r="U1222" s="507"/>
      <c r="V1222" s="507"/>
      <c r="W1222" s="507"/>
      <c r="X1222" s="508"/>
      <c r="Y1222" s="507"/>
      <c r="Z1222" s="507"/>
      <c r="AA1222" s="507"/>
      <c r="BA1222" s="507"/>
      <c r="BB1222" s="507"/>
      <c r="BC1222" s="507"/>
    </row>
    <row r="1223" spans="1:55" ht="31.5" customHeight="1" thickBot="1">
      <c r="A1223" s="1120" t="s">
        <v>675</v>
      </c>
      <c r="B1223" s="84" t="s">
        <v>19</v>
      </c>
      <c r="C1223" s="683">
        <v>6</v>
      </c>
      <c r="D1223" s="684">
        <v>0</v>
      </c>
      <c r="E1223" s="617"/>
      <c r="F1223" s="683">
        <v>5</v>
      </c>
      <c r="G1223" s="685">
        <v>0</v>
      </c>
      <c r="H1223" s="617"/>
      <c r="I1223" s="683">
        <v>6</v>
      </c>
      <c r="J1223" s="685">
        <v>0</v>
      </c>
      <c r="K1223" s="617"/>
      <c r="L1223" s="683">
        <v>5</v>
      </c>
      <c r="M1223" s="685">
        <v>0</v>
      </c>
      <c r="N1223" s="617"/>
      <c r="O1223" s="683">
        <v>5</v>
      </c>
      <c r="P1223" s="685">
        <v>0</v>
      </c>
      <c r="Q1223" s="617"/>
      <c r="R1223" s="235">
        <v>6</v>
      </c>
      <c r="S1223" s="237">
        <v>0</v>
      </c>
      <c r="T1223" s="264"/>
      <c r="U1223" s="235">
        <v>10</v>
      </c>
      <c r="V1223" s="237">
        <v>0</v>
      </c>
      <c r="W1223" s="1001">
        <v>0</v>
      </c>
      <c r="X1223" s="1078"/>
      <c r="Y1223" s="235"/>
      <c r="Z1223" s="236"/>
      <c r="AA1223" s="237">
        <f>C1223+F1223+I1223+L1223+O1223+R1223+U1223</f>
        <v>43</v>
      </c>
      <c r="AB1223" s="616"/>
      <c r="AC1223" s="616"/>
      <c r="AD1223" s="616"/>
      <c r="AE1223" s="616"/>
      <c r="AF1223" s="616"/>
      <c r="AG1223" s="616"/>
      <c r="AH1223" s="616"/>
      <c r="AI1223" s="616"/>
      <c r="AJ1223" s="616"/>
      <c r="AK1223" s="616"/>
      <c r="AL1223" s="616"/>
      <c r="AM1223" s="616"/>
      <c r="AN1223" s="616"/>
      <c r="AO1223" s="616"/>
      <c r="AP1223" s="616"/>
      <c r="AQ1223" s="616"/>
      <c r="AR1223" s="616"/>
      <c r="AS1223" s="616"/>
      <c r="AT1223" s="616"/>
      <c r="AU1223" s="616"/>
      <c r="AV1223" s="616"/>
      <c r="AW1223" s="616"/>
      <c r="AX1223" s="616"/>
      <c r="AY1223" s="616"/>
      <c r="AZ1223" s="616"/>
      <c r="BA1223" s="235">
        <f>C1223+F1223+I1223+L1223+O1223+R1223+U1223</f>
        <v>43</v>
      </c>
      <c r="BB1223" s="235">
        <f>D1223+G1223+J1223+M1223+P1223+S1223+V1223</f>
        <v>0</v>
      </c>
      <c r="BC1223" s="237">
        <v>43</v>
      </c>
    </row>
    <row r="1224" spans="1:55" ht="16.5" thickBot="1">
      <c r="A1224" s="1121"/>
      <c r="B1224" s="85" t="s">
        <v>21</v>
      </c>
      <c r="C1224" s="686">
        <v>1</v>
      </c>
      <c r="D1224" s="687">
        <v>0</v>
      </c>
      <c r="E1224" s="617"/>
      <c r="F1224" s="686">
        <v>2</v>
      </c>
      <c r="G1224" s="688">
        <v>0</v>
      </c>
      <c r="H1224" s="617"/>
      <c r="I1224" s="686">
        <v>1</v>
      </c>
      <c r="J1224" s="688">
        <v>0</v>
      </c>
      <c r="K1224" s="617"/>
      <c r="L1224" s="686">
        <v>3</v>
      </c>
      <c r="M1224" s="688">
        <v>0</v>
      </c>
      <c r="N1224" s="617"/>
      <c r="O1224" s="686">
        <v>3</v>
      </c>
      <c r="P1224" s="688">
        <v>0</v>
      </c>
      <c r="Q1224" s="617"/>
      <c r="R1224" s="401">
        <v>6</v>
      </c>
      <c r="S1224" s="406">
        <v>0</v>
      </c>
      <c r="T1224" s="264"/>
      <c r="U1224" s="401">
        <v>6</v>
      </c>
      <c r="V1224" s="406">
        <v>0</v>
      </c>
      <c r="W1224" s="887">
        <v>0</v>
      </c>
      <c r="X1224" s="1078"/>
      <c r="Y1224" s="401"/>
      <c r="Z1224" s="402"/>
      <c r="AA1224" s="406">
        <f>C1224+F1224+I1224+L1224+O1224+R1224+U1224</f>
        <v>22</v>
      </c>
      <c r="AB1224" s="616"/>
      <c r="AC1224" s="616"/>
      <c r="AD1224" s="616"/>
      <c r="AE1224" s="616"/>
      <c r="AF1224" s="616"/>
      <c r="AG1224" s="616"/>
      <c r="AH1224" s="616"/>
      <c r="AI1224" s="616"/>
      <c r="AJ1224" s="616"/>
      <c r="AK1224" s="616"/>
      <c r="AL1224" s="616"/>
      <c r="AM1224" s="616"/>
      <c r="AN1224" s="616"/>
      <c r="AO1224" s="616"/>
      <c r="AP1224" s="616"/>
      <c r="AQ1224" s="616"/>
      <c r="AR1224" s="616"/>
      <c r="AS1224" s="616"/>
      <c r="AT1224" s="616"/>
      <c r="AU1224" s="616"/>
      <c r="AV1224" s="616"/>
      <c r="AW1224" s="616"/>
      <c r="AX1224" s="616"/>
      <c r="AY1224" s="616"/>
      <c r="AZ1224" s="616"/>
      <c r="BA1224" s="235">
        <f t="shared" ref="BA1224:BB1225" si="785">C1224+F1224+I1224+L1224+O1224+R1224+U1224</f>
        <v>22</v>
      </c>
      <c r="BB1224" s="235">
        <f t="shared" si="785"/>
        <v>0</v>
      </c>
      <c r="BC1224" s="406">
        <v>22</v>
      </c>
    </row>
    <row r="1225" spans="1:55" ht="16.5" thickBot="1">
      <c r="A1225" s="1122"/>
      <c r="B1225" s="86" t="s">
        <v>22</v>
      </c>
      <c r="C1225" s="689">
        <v>0</v>
      </c>
      <c r="D1225" s="690">
        <v>0</v>
      </c>
      <c r="E1225" s="617"/>
      <c r="F1225" s="689">
        <v>0</v>
      </c>
      <c r="G1225" s="691">
        <v>0</v>
      </c>
      <c r="H1225" s="617"/>
      <c r="I1225" s="689">
        <v>0</v>
      </c>
      <c r="J1225" s="691">
        <v>0</v>
      </c>
      <c r="K1225" s="617"/>
      <c r="L1225" s="689">
        <v>0</v>
      </c>
      <c r="M1225" s="691">
        <v>0</v>
      </c>
      <c r="N1225" s="617"/>
      <c r="O1225" s="689">
        <v>0</v>
      </c>
      <c r="P1225" s="691">
        <v>0</v>
      </c>
      <c r="Q1225" s="617"/>
      <c r="R1225" s="403">
        <v>0</v>
      </c>
      <c r="S1225" s="407">
        <v>0</v>
      </c>
      <c r="T1225" s="264"/>
      <c r="U1225" s="403">
        <v>0</v>
      </c>
      <c r="V1225" s="407">
        <v>0</v>
      </c>
      <c r="W1225" s="774">
        <v>0</v>
      </c>
      <c r="X1225" s="1078"/>
      <c r="Y1225" s="403"/>
      <c r="Z1225" s="404"/>
      <c r="AA1225" s="407">
        <v>0</v>
      </c>
      <c r="AB1225" s="616"/>
      <c r="AC1225" s="616"/>
      <c r="AD1225" s="616"/>
      <c r="AE1225" s="616"/>
      <c r="AF1225" s="616"/>
      <c r="AG1225" s="616"/>
      <c r="AH1225" s="616"/>
      <c r="AI1225" s="616"/>
      <c r="AJ1225" s="616"/>
      <c r="AK1225" s="616"/>
      <c r="AL1225" s="616"/>
      <c r="AM1225" s="616"/>
      <c r="AN1225" s="616"/>
      <c r="AO1225" s="616"/>
      <c r="AP1225" s="616"/>
      <c r="AQ1225" s="616"/>
      <c r="AR1225" s="616"/>
      <c r="AS1225" s="616"/>
      <c r="AT1225" s="616"/>
      <c r="AU1225" s="616"/>
      <c r="AV1225" s="616"/>
      <c r="AW1225" s="616"/>
      <c r="AX1225" s="616"/>
      <c r="AY1225" s="616"/>
      <c r="AZ1225" s="616"/>
      <c r="BA1225" s="235">
        <f t="shared" si="785"/>
        <v>0</v>
      </c>
      <c r="BB1225" s="235">
        <f t="shared" si="785"/>
        <v>0</v>
      </c>
      <c r="BC1225" s="407">
        <v>0</v>
      </c>
    </row>
    <row r="1226" spans="1:55">
      <c r="A1226" s="20"/>
      <c r="B1226" s="507"/>
      <c r="C1226" s="507"/>
      <c r="D1226" s="507"/>
      <c r="E1226" s="4"/>
      <c r="F1226" s="507"/>
      <c r="G1226" s="507"/>
      <c r="H1226" s="4"/>
      <c r="I1226" s="507"/>
      <c r="J1226" s="507"/>
      <c r="K1226" s="4"/>
      <c r="L1226" s="507"/>
      <c r="M1226" s="507"/>
      <c r="N1226" s="4"/>
      <c r="O1226" s="507"/>
      <c r="P1226" s="507"/>
      <c r="Q1226" s="4"/>
      <c r="R1226" s="507"/>
      <c r="S1226" s="745"/>
      <c r="T1226" s="707"/>
      <c r="U1226" s="507"/>
      <c r="V1226" s="507"/>
      <c r="W1226" s="507"/>
      <c r="X1226" s="508"/>
      <c r="Y1226" s="507"/>
      <c r="Z1226" s="507"/>
      <c r="AA1226" s="507"/>
      <c r="BA1226" s="507"/>
      <c r="BB1226" s="507"/>
      <c r="BC1226" s="507"/>
    </row>
    <row r="1227" spans="1:55">
      <c r="A1227" s="20"/>
      <c r="B1227" s="507"/>
      <c r="C1227" s="507"/>
      <c r="D1227" s="507"/>
      <c r="E1227" s="4"/>
      <c r="F1227" s="507"/>
      <c r="G1227" s="507"/>
      <c r="H1227" s="4"/>
      <c r="I1227" s="507"/>
      <c r="J1227" s="507"/>
      <c r="K1227" s="4"/>
      <c r="L1227" s="507"/>
      <c r="M1227" s="507"/>
      <c r="N1227" s="4"/>
      <c r="O1227" s="507"/>
      <c r="P1227" s="507"/>
      <c r="Q1227" s="4"/>
      <c r="R1227" s="507"/>
      <c r="S1227" s="707"/>
      <c r="T1227" s="707"/>
      <c r="U1227" s="507"/>
      <c r="V1227" s="507"/>
      <c r="W1227" s="507"/>
      <c r="X1227" s="508"/>
      <c r="Y1227" s="507"/>
      <c r="Z1227" s="507"/>
      <c r="AA1227" s="507"/>
      <c r="BA1227" s="507"/>
      <c r="BB1227" s="507"/>
      <c r="BC1227" s="507"/>
    </row>
    <row r="1228" spans="1:55" ht="16.5" thickBot="1">
      <c r="A1228" s="20"/>
      <c r="B1228" s="507"/>
      <c r="C1228" s="507"/>
      <c r="D1228" s="507"/>
      <c r="E1228" s="4"/>
      <c r="F1228" s="507"/>
      <c r="G1228" s="507"/>
      <c r="H1228" s="4"/>
      <c r="I1228" s="507"/>
      <c r="J1228" s="507"/>
      <c r="K1228" s="4"/>
      <c r="L1228" s="507"/>
      <c r="M1228" s="507"/>
      <c r="N1228" s="4"/>
      <c r="O1228" s="507"/>
      <c r="P1228" s="507"/>
      <c r="Q1228" s="4"/>
      <c r="R1228" s="507"/>
      <c r="S1228" s="507"/>
      <c r="T1228" s="707"/>
      <c r="U1228" s="507"/>
      <c r="V1228" s="507"/>
      <c r="W1228" s="507"/>
      <c r="X1228" s="508"/>
      <c r="Y1228" s="507"/>
      <c r="Z1228" s="507"/>
      <c r="AA1228" s="507"/>
      <c r="BA1228" s="507"/>
      <c r="BB1228" s="507"/>
      <c r="BC1228" s="507"/>
    </row>
    <row r="1229" spans="1:55" ht="16.5" thickBot="1">
      <c r="A1229" s="87"/>
      <c r="B1229" s="84" t="s">
        <v>19</v>
      </c>
      <c r="C1229" s="235">
        <v>6</v>
      </c>
      <c r="D1229" s="236">
        <v>0</v>
      </c>
      <c r="E1229" s="264"/>
      <c r="F1229" s="235">
        <v>5</v>
      </c>
      <c r="G1229" s="237">
        <v>0</v>
      </c>
      <c r="H1229" s="264"/>
      <c r="I1229" s="235">
        <v>6</v>
      </c>
      <c r="J1229" s="237">
        <v>0</v>
      </c>
      <c r="K1229" s="264"/>
      <c r="L1229" s="235">
        <v>5</v>
      </c>
      <c r="M1229" s="237">
        <v>0</v>
      </c>
      <c r="N1229" s="264"/>
      <c r="O1229" s="235">
        <v>5</v>
      </c>
      <c r="P1229" s="237">
        <v>0</v>
      </c>
      <c r="Q1229" s="264"/>
      <c r="R1229" s="235">
        <v>6</v>
      </c>
      <c r="S1229" s="237">
        <v>0</v>
      </c>
      <c r="T1229" s="264"/>
      <c r="U1229" s="235">
        <v>10</v>
      </c>
      <c r="V1229" s="237">
        <v>0</v>
      </c>
      <c r="W1229" s="1001">
        <v>0</v>
      </c>
      <c r="X1229" s="1078"/>
      <c r="Y1229" s="235"/>
      <c r="Z1229" s="236"/>
      <c r="AA1229" s="237">
        <v>43</v>
      </c>
      <c r="AB1229" s="616"/>
      <c r="AC1229" s="616"/>
      <c r="AD1229" s="616"/>
      <c r="AE1229" s="616"/>
      <c r="AF1229" s="616"/>
      <c r="AG1229" s="616"/>
      <c r="AH1229" s="616"/>
      <c r="AI1229" s="616"/>
      <c r="AJ1229" s="616"/>
      <c r="AK1229" s="616"/>
      <c r="AL1229" s="616"/>
      <c r="AM1229" s="616"/>
      <c r="AN1229" s="616"/>
      <c r="AO1229" s="616"/>
      <c r="AP1229" s="616"/>
      <c r="AQ1229" s="616"/>
      <c r="AR1229" s="616"/>
      <c r="AS1229" s="616"/>
      <c r="AT1229" s="616"/>
      <c r="AU1229" s="616"/>
      <c r="AV1229" s="616"/>
      <c r="AW1229" s="616"/>
      <c r="AX1229" s="616"/>
      <c r="AY1229" s="616"/>
      <c r="AZ1229" s="616"/>
      <c r="BA1229" s="235">
        <f>C1229+F1229+I1229+L1229+O1229+R1229+U1229</f>
        <v>43</v>
      </c>
      <c r="BB1229" s="235">
        <f>D1229+G1229+J1229+M1229+P1229+S1229+V1229</f>
        <v>0</v>
      </c>
      <c r="BC1229" s="237">
        <v>43</v>
      </c>
    </row>
    <row r="1230" spans="1:55" ht="16.5" thickBot="1">
      <c r="A1230" s="88" t="s">
        <v>9</v>
      </c>
      <c r="B1230" s="85" t="s">
        <v>21</v>
      </c>
      <c r="C1230" s="401">
        <v>1</v>
      </c>
      <c r="D1230" s="402">
        <v>0</v>
      </c>
      <c r="E1230" s="264"/>
      <c r="F1230" s="401">
        <v>2</v>
      </c>
      <c r="G1230" s="406">
        <v>0</v>
      </c>
      <c r="H1230" s="264"/>
      <c r="I1230" s="401">
        <v>1</v>
      </c>
      <c r="J1230" s="406">
        <v>0</v>
      </c>
      <c r="K1230" s="264"/>
      <c r="L1230" s="401">
        <v>3</v>
      </c>
      <c r="M1230" s="406">
        <v>0</v>
      </c>
      <c r="N1230" s="264"/>
      <c r="O1230" s="401">
        <v>3</v>
      </c>
      <c r="P1230" s="406">
        <v>0</v>
      </c>
      <c r="Q1230" s="264"/>
      <c r="R1230" s="401">
        <v>6</v>
      </c>
      <c r="S1230" s="406">
        <v>0</v>
      </c>
      <c r="T1230" s="264"/>
      <c r="U1230" s="401">
        <v>6</v>
      </c>
      <c r="V1230" s="406">
        <v>0</v>
      </c>
      <c r="W1230" s="887">
        <v>0</v>
      </c>
      <c r="X1230" s="1078"/>
      <c r="Y1230" s="401"/>
      <c r="Z1230" s="402"/>
      <c r="AA1230" s="406">
        <v>22</v>
      </c>
      <c r="AB1230" s="616"/>
      <c r="AC1230" s="616"/>
      <c r="AD1230" s="616"/>
      <c r="AE1230" s="616"/>
      <c r="AF1230" s="616"/>
      <c r="AG1230" s="616"/>
      <c r="AH1230" s="616"/>
      <c r="AI1230" s="616"/>
      <c r="AJ1230" s="616"/>
      <c r="AK1230" s="616"/>
      <c r="AL1230" s="616"/>
      <c r="AM1230" s="616"/>
      <c r="AN1230" s="616"/>
      <c r="AO1230" s="616"/>
      <c r="AP1230" s="616"/>
      <c r="AQ1230" s="616"/>
      <c r="AR1230" s="616"/>
      <c r="AS1230" s="616"/>
      <c r="AT1230" s="616"/>
      <c r="AU1230" s="616"/>
      <c r="AV1230" s="616"/>
      <c r="AW1230" s="616"/>
      <c r="AX1230" s="616"/>
      <c r="AY1230" s="616"/>
      <c r="AZ1230" s="616"/>
      <c r="BA1230" s="235">
        <f t="shared" ref="BA1230:BB1231" si="786">C1230+F1230+I1230+L1230+O1230+R1230+U1230</f>
        <v>22</v>
      </c>
      <c r="BB1230" s="235">
        <f t="shared" si="786"/>
        <v>0</v>
      </c>
      <c r="BC1230" s="406">
        <v>22</v>
      </c>
    </row>
    <row r="1231" spans="1:55" ht="16.5" thickBot="1">
      <c r="A1231" s="83"/>
      <c r="B1231" s="86" t="s">
        <v>22</v>
      </c>
      <c r="C1231" s="403">
        <v>0</v>
      </c>
      <c r="D1231" s="404">
        <v>0</v>
      </c>
      <c r="E1231" s="264"/>
      <c r="F1231" s="403">
        <v>0</v>
      </c>
      <c r="G1231" s="407">
        <v>0</v>
      </c>
      <c r="H1231" s="264"/>
      <c r="I1231" s="403">
        <v>0</v>
      </c>
      <c r="J1231" s="407">
        <v>0</v>
      </c>
      <c r="K1231" s="264"/>
      <c r="L1231" s="403">
        <v>0</v>
      </c>
      <c r="M1231" s="407">
        <v>0</v>
      </c>
      <c r="N1231" s="264"/>
      <c r="O1231" s="403">
        <v>0</v>
      </c>
      <c r="P1231" s="407">
        <v>0</v>
      </c>
      <c r="Q1231" s="264"/>
      <c r="R1231" s="403">
        <v>0</v>
      </c>
      <c r="S1231" s="407">
        <v>0</v>
      </c>
      <c r="T1231" s="264"/>
      <c r="U1231" s="403">
        <v>0</v>
      </c>
      <c r="V1231" s="407">
        <v>0</v>
      </c>
      <c r="W1231" s="774">
        <v>0</v>
      </c>
      <c r="X1231" s="1078"/>
      <c r="Y1231" s="403"/>
      <c r="Z1231" s="404"/>
      <c r="AA1231" s="407">
        <v>0</v>
      </c>
      <c r="AB1231" s="616"/>
      <c r="AC1231" s="616"/>
      <c r="AD1231" s="616"/>
      <c r="AE1231" s="616"/>
      <c r="AF1231" s="616"/>
      <c r="AG1231" s="616"/>
      <c r="AH1231" s="616"/>
      <c r="AI1231" s="616"/>
      <c r="AJ1231" s="616"/>
      <c r="AK1231" s="616"/>
      <c r="AL1231" s="616"/>
      <c r="AM1231" s="616"/>
      <c r="AN1231" s="616"/>
      <c r="AO1231" s="616"/>
      <c r="AP1231" s="616"/>
      <c r="AQ1231" s="616"/>
      <c r="AR1231" s="616"/>
      <c r="AS1231" s="616"/>
      <c r="AT1231" s="616"/>
      <c r="AU1231" s="616"/>
      <c r="AV1231" s="616"/>
      <c r="AW1231" s="616"/>
      <c r="AX1231" s="616"/>
      <c r="AY1231" s="616"/>
      <c r="AZ1231" s="616"/>
      <c r="BA1231" s="235">
        <f t="shared" si="786"/>
        <v>0</v>
      </c>
      <c r="BB1231" s="235">
        <f t="shared" si="786"/>
        <v>0</v>
      </c>
      <c r="BC1231" s="407">
        <v>0</v>
      </c>
    </row>
    <row r="1232" spans="1:55">
      <c r="A1232" s="89" t="s">
        <v>40</v>
      </c>
      <c r="B1232" s="24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619"/>
      <c r="W1232" s="2"/>
      <c r="X1232" s="3"/>
    </row>
    <row r="1233" spans="1:64">
      <c r="A1233" s="89" t="s">
        <v>54</v>
      </c>
      <c r="B1233" s="24"/>
      <c r="C1233" s="25"/>
      <c r="D1233" s="25"/>
      <c r="E1233" s="25"/>
      <c r="F1233" s="25"/>
      <c r="G1233" s="25"/>
      <c r="H1233" s="25"/>
      <c r="I1233" s="25"/>
      <c r="J1233" s="25"/>
      <c r="K1233" s="25"/>
      <c r="L1233" s="508"/>
      <c r="M1233" s="508"/>
      <c r="N1233" s="508"/>
      <c r="O1233" s="508"/>
      <c r="P1233" s="508"/>
      <c r="Q1233" s="508"/>
      <c r="R1233" s="508"/>
      <c r="S1233" s="508"/>
      <c r="T1233" s="508"/>
    </row>
    <row r="1234" spans="1:64">
      <c r="A1234" s="89" t="s">
        <v>363</v>
      </c>
      <c r="B1234" s="24"/>
      <c r="C1234" s="25"/>
      <c r="D1234" s="25"/>
      <c r="E1234" s="25"/>
      <c r="F1234" s="25"/>
      <c r="G1234" s="25"/>
      <c r="H1234" s="25"/>
      <c r="I1234" s="25"/>
      <c r="J1234" s="25"/>
      <c r="K1234" s="25"/>
      <c r="L1234" s="508"/>
      <c r="M1234" s="508"/>
      <c r="N1234" s="508"/>
      <c r="O1234" s="508"/>
      <c r="P1234" s="508"/>
      <c r="Q1234" s="508"/>
      <c r="R1234" s="508"/>
      <c r="S1234" s="508"/>
      <c r="T1234" s="508"/>
    </row>
    <row r="1235" spans="1:64">
      <c r="A1235" s="508"/>
      <c r="B1235" s="508"/>
      <c r="C1235" s="508"/>
      <c r="D1235" s="508"/>
      <c r="E1235" s="508"/>
      <c r="F1235" s="508"/>
      <c r="G1235" s="508"/>
      <c r="H1235" s="508"/>
      <c r="I1235" s="508"/>
      <c r="J1235" s="508"/>
      <c r="K1235" s="508"/>
      <c r="L1235" s="508"/>
      <c r="M1235" s="508"/>
      <c r="N1235" s="508"/>
      <c r="O1235" s="508"/>
      <c r="P1235" s="508"/>
      <c r="Q1235" s="508"/>
      <c r="R1235" s="508"/>
      <c r="S1235" s="508"/>
      <c r="T1235" s="508"/>
    </row>
    <row r="1236" spans="1:64">
      <c r="A1236" s="508"/>
      <c r="B1236" s="508"/>
      <c r="C1236" s="508"/>
      <c r="D1236" s="508"/>
      <c r="E1236" s="508"/>
      <c r="F1236" s="508"/>
      <c r="G1236" s="508"/>
      <c r="H1236" s="508"/>
      <c r="I1236" s="508"/>
      <c r="J1236" s="508"/>
      <c r="K1236" s="508"/>
      <c r="L1236" s="508"/>
      <c r="M1236" s="508"/>
      <c r="N1236" s="508"/>
      <c r="O1236" s="508"/>
      <c r="P1236" s="508"/>
      <c r="Q1236" s="508"/>
      <c r="R1236" s="508"/>
      <c r="S1236" s="508"/>
      <c r="T1236" s="508"/>
    </row>
    <row r="1237" spans="1:64">
      <c r="A1237" s="508"/>
      <c r="B1237" s="508"/>
      <c r="C1237" s="508"/>
      <c r="D1237" s="508"/>
      <c r="E1237" s="508"/>
      <c r="F1237" s="508"/>
      <c r="G1237" s="508"/>
      <c r="H1237" s="508"/>
      <c r="I1237" s="508"/>
      <c r="J1237" s="508"/>
      <c r="K1237" s="508"/>
      <c r="L1237" s="508"/>
      <c r="M1237" s="508"/>
      <c r="N1237" s="508"/>
      <c r="O1237" s="508"/>
      <c r="P1237" s="508"/>
      <c r="Q1237" s="508"/>
      <c r="R1237" s="508"/>
      <c r="S1237" s="508"/>
      <c r="T1237" s="508"/>
    </row>
    <row r="1238" spans="1:64">
      <c r="A1238" s="508"/>
      <c r="B1238" s="508"/>
      <c r="C1238" s="508"/>
      <c r="D1238" s="508"/>
      <c r="E1238" s="508"/>
      <c r="F1238" s="508"/>
      <c r="G1238" s="508"/>
      <c r="H1238" s="508"/>
      <c r="I1238" s="508"/>
      <c r="J1238" s="508"/>
      <c r="K1238" s="508"/>
      <c r="L1238" s="508"/>
      <c r="M1238" s="508"/>
      <c r="N1238" s="508"/>
      <c r="O1238" s="508"/>
      <c r="P1238" s="508"/>
      <c r="Q1238" s="508"/>
      <c r="R1238" s="508"/>
      <c r="S1238" s="508"/>
      <c r="T1238" s="508"/>
    </row>
    <row r="1239" spans="1:64">
      <c r="A1239" s="508"/>
      <c r="B1239" s="508"/>
      <c r="C1239" s="508"/>
      <c r="D1239" s="508"/>
      <c r="E1239" s="508"/>
      <c r="F1239" s="508"/>
      <c r="G1239" s="508"/>
      <c r="H1239" s="508"/>
      <c r="I1239" s="508"/>
      <c r="J1239" s="508"/>
      <c r="K1239" s="508"/>
      <c r="L1239" s="508"/>
      <c r="M1239" s="508"/>
      <c r="N1239" s="508"/>
      <c r="O1239" s="508"/>
      <c r="P1239" s="508"/>
      <c r="Q1239" s="508"/>
      <c r="R1239" s="508"/>
      <c r="S1239" s="508"/>
      <c r="T1239" s="508"/>
    </row>
    <row r="1240" spans="1:64">
      <c r="A1240" s="508"/>
      <c r="B1240" s="508"/>
      <c r="C1240" s="508"/>
      <c r="D1240" s="508"/>
      <c r="E1240" s="508"/>
      <c r="F1240" s="508"/>
      <c r="G1240" s="508"/>
      <c r="H1240" s="508"/>
      <c r="I1240" s="508"/>
      <c r="J1240" s="508"/>
      <c r="K1240" s="508"/>
      <c r="L1240" s="508"/>
      <c r="M1240" s="508"/>
      <c r="N1240" s="508"/>
      <c r="O1240" s="508"/>
      <c r="P1240" s="508"/>
      <c r="Q1240" s="508"/>
      <c r="R1240" s="508"/>
      <c r="S1240" s="508"/>
      <c r="T1240" s="508"/>
    </row>
    <row r="1241" spans="1:64">
      <c r="A1241" s="508"/>
      <c r="B1241" s="508"/>
      <c r="C1241" s="508"/>
      <c r="D1241" s="508"/>
      <c r="E1241" s="508"/>
      <c r="F1241" s="508"/>
      <c r="G1241" s="508"/>
      <c r="H1241" s="508"/>
      <c r="I1241" s="508"/>
      <c r="J1241" s="508"/>
      <c r="K1241" s="508"/>
      <c r="L1241" s="508"/>
      <c r="M1241" s="508"/>
      <c r="N1241" s="508"/>
      <c r="O1241" s="508"/>
      <c r="P1241" s="508"/>
      <c r="Q1241" s="508"/>
      <c r="R1241" s="508"/>
      <c r="S1241" s="508"/>
      <c r="T1241" s="508"/>
    </row>
    <row r="1242" spans="1:64">
      <c r="A1242" s="508"/>
      <c r="B1242" s="508"/>
      <c r="C1242" s="508"/>
      <c r="D1242" s="508"/>
      <c r="E1242" s="508"/>
      <c r="F1242" s="508"/>
      <c r="G1242" s="508"/>
      <c r="H1242" s="508"/>
      <c r="I1242" s="508"/>
      <c r="J1242" s="508"/>
      <c r="K1242" s="508"/>
      <c r="L1242" s="508"/>
      <c r="M1242" s="508"/>
      <c r="N1242" s="508"/>
      <c r="O1242" s="508"/>
      <c r="P1242" s="508"/>
      <c r="Q1242" s="508"/>
      <c r="R1242" s="508"/>
      <c r="S1242" s="508"/>
      <c r="T1242" s="508"/>
    </row>
    <row r="1243" spans="1:64" ht="18.75">
      <c r="A1243" s="1222" t="s">
        <v>26</v>
      </c>
      <c r="B1243" s="1222"/>
      <c r="C1243" s="1222"/>
      <c r="D1243" s="1222"/>
      <c r="E1243" s="1222"/>
      <c r="F1243" s="1222"/>
      <c r="G1243" s="1222"/>
      <c r="H1243" s="1222"/>
      <c r="I1243" s="1222"/>
      <c r="J1243" s="1222"/>
      <c r="K1243" s="1222"/>
      <c r="L1243" s="1222"/>
      <c r="M1243" s="1222"/>
      <c r="N1243" s="1222"/>
      <c r="O1243" s="1222"/>
      <c r="P1243" s="1222"/>
      <c r="Q1243" s="1222"/>
      <c r="R1243" s="1222"/>
      <c r="S1243" s="1222"/>
      <c r="T1243" s="1222"/>
    </row>
    <row r="1244" spans="1:64" ht="16.5" thickBot="1">
      <c r="A1244" s="1225" t="s">
        <v>27</v>
      </c>
      <c r="B1244" s="1225"/>
      <c r="C1244" s="1225"/>
      <c r="D1244" s="1225"/>
      <c r="E1244" s="1225"/>
      <c r="F1244" s="1225"/>
      <c r="G1244" s="1225"/>
      <c r="H1244" s="1225"/>
      <c r="I1244" s="1225"/>
      <c r="J1244" s="1225"/>
      <c r="K1244" s="1225"/>
      <c r="L1244" s="1225"/>
      <c r="M1244" s="1225"/>
      <c r="N1244" s="1225"/>
      <c r="O1244" s="1225"/>
      <c r="P1244" s="1225"/>
      <c r="Q1244" s="1225"/>
      <c r="R1244" s="1225"/>
      <c r="S1244" s="1225"/>
      <c r="T1244" s="1225"/>
    </row>
    <row r="1245" spans="1:64" ht="24" thickBot="1">
      <c r="A1245" s="1226" t="s">
        <v>53</v>
      </c>
      <c r="B1245" s="1227"/>
      <c r="C1245" s="1227"/>
      <c r="D1245" s="1227"/>
      <c r="E1245" s="1227"/>
      <c r="F1245" s="1227"/>
      <c r="G1245" s="1227"/>
      <c r="H1245" s="1227"/>
      <c r="I1245" s="1227"/>
      <c r="J1245" s="1227"/>
      <c r="K1245" s="1227"/>
      <c r="L1245" s="1227"/>
      <c r="M1245" s="1227"/>
      <c r="N1245" s="1227"/>
      <c r="O1245" s="1227"/>
      <c r="P1245" s="1227"/>
      <c r="Q1245" s="1227"/>
      <c r="R1245" s="1227"/>
      <c r="S1245" s="1227"/>
      <c r="T1245" s="1228"/>
    </row>
    <row r="1246" spans="1:64" ht="16.5" thickBot="1">
      <c r="A1246" s="474"/>
      <c r="B1246" s="475"/>
      <c r="C1246" s="475"/>
      <c r="D1246" s="475"/>
      <c r="E1246" s="475"/>
      <c r="F1246" s="475"/>
      <c r="G1246" s="475"/>
      <c r="H1246" s="475"/>
      <c r="I1246" s="475"/>
      <c r="J1246" s="475"/>
      <c r="K1246" s="475"/>
      <c r="L1246" s="475"/>
      <c r="M1246" s="475"/>
      <c r="N1246" s="475"/>
      <c r="O1246" s="475"/>
      <c r="P1246" s="475"/>
      <c r="Q1246" s="475"/>
      <c r="R1246" s="475"/>
      <c r="S1246" s="475"/>
      <c r="T1246" s="475"/>
    </row>
    <row r="1247" spans="1:64" ht="16.5">
      <c r="A1247" s="476" t="s">
        <v>802</v>
      </c>
      <c r="B1247" s="477"/>
      <c r="C1247" s="477" t="s">
        <v>794</v>
      </c>
      <c r="D1247" s="477"/>
      <c r="E1247" s="477"/>
      <c r="F1247" s="477"/>
      <c r="G1247" s="477"/>
      <c r="H1247" s="477"/>
      <c r="I1247" s="477"/>
      <c r="J1247" s="477"/>
      <c r="K1247" s="477"/>
      <c r="L1247" s="477"/>
      <c r="M1247" s="477"/>
      <c r="N1247" s="477"/>
      <c r="O1247" s="477"/>
      <c r="P1247" s="477"/>
      <c r="Q1247" s="477"/>
      <c r="R1247" s="478"/>
      <c r="S1247" s="478"/>
      <c r="T1247" s="478"/>
      <c r="U1247" s="712"/>
      <c r="V1247" s="712"/>
      <c r="W1247" s="712"/>
      <c r="X1247" s="739"/>
      <c r="Y1247" s="712"/>
      <c r="Z1247" s="712"/>
      <c r="AA1247" s="712"/>
      <c r="AB1247" s="712"/>
      <c r="AC1247" s="712"/>
      <c r="AD1247" s="712"/>
      <c r="AE1247" s="712"/>
      <c r="AF1247" s="712"/>
      <c r="AG1247" s="712"/>
      <c r="AH1247" s="712"/>
      <c r="AI1247" s="712"/>
      <c r="AJ1247" s="712"/>
      <c r="AK1247" s="712"/>
      <c r="AL1247" s="712"/>
      <c r="AM1247" s="712"/>
      <c r="AN1247" s="712"/>
      <c r="AO1247" s="712"/>
      <c r="AP1247" s="712"/>
      <c r="AQ1247" s="712"/>
      <c r="AR1247" s="712"/>
      <c r="AS1247" s="712"/>
      <c r="AT1247" s="712"/>
      <c r="AU1247" s="712"/>
      <c r="AV1247" s="712"/>
      <c r="AW1247" s="712"/>
      <c r="AX1247" s="712"/>
      <c r="AY1247" s="712"/>
      <c r="AZ1247" s="712"/>
      <c r="BA1247" s="712"/>
      <c r="BB1247" s="712"/>
      <c r="BC1247" s="712"/>
      <c r="BD1247" s="712"/>
      <c r="BE1247" s="712"/>
      <c r="BF1247" s="712"/>
      <c r="BG1247" s="712"/>
      <c r="BH1247" s="712"/>
      <c r="BI1247" s="712"/>
      <c r="BJ1247" s="712"/>
      <c r="BK1247" s="712"/>
      <c r="BL1247" s="713"/>
    </row>
    <row r="1248" spans="1:64" ht="16.5">
      <c r="A1248" s="480" t="s">
        <v>866</v>
      </c>
      <c r="B1248" s="481"/>
      <c r="C1248" s="481" t="s">
        <v>74</v>
      </c>
      <c r="D1248" s="481"/>
      <c r="E1248" s="481"/>
      <c r="F1248" s="481"/>
      <c r="G1248" s="481"/>
      <c r="H1248" s="481"/>
      <c r="I1248" s="481"/>
      <c r="J1248" s="481"/>
      <c r="K1248" s="481"/>
      <c r="L1248" s="481"/>
      <c r="M1248" s="481"/>
      <c r="N1248" s="481"/>
      <c r="O1248" s="481"/>
      <c r="P1248" s="481"/>
      <c r="Q1248" s="481"/>
      <c r="R1248" s="482"/>
      <c r="S1248" s="482"/>
      <c r="T1248" s="482"/>
      <c r="U1248" s="611"/>
      <c r="V1248" s="611"/>
      <c r="W1248" s="611"/>
      <c r="X1248" s="618"/>
      <c r="Y1248" s="611"/>
      <c r="Z1248" s="611"/>
      <c r="AA1248" s="611"/>
      <c r="AB1248" s="611"/>
      <c r="AC1248" s="611"/>
      <c r="AD1248" s="611"/>
      <c r="AE1248" s="611"/>
      <c r="AF1248" s="611"/>
      <c r="AG1248" s="611"/>
      <c r="AH1248" s="611"/>
      <c r="AI1248" s="611"/>
      <c r="AJ1248" s="611"/>
      <c r="AK1248" s="611"/>
      <c r="AL1248" s="611"/>
      <c r="AM1248" s="611"/>
      <c r="AN1248" s="611"/>
      <c r="AO1248" s="611"/>
      <c r="AP1248" s="611"/>
      <c r="AQ1248" s="611"/>
      <c r="AR1248" s="611"/>
      <c r="AS1248" s="611"/>
      <c r="AT1248" s="611"/>
      <c r="AU1248" s="611"/>
      <c r="AV1248" s="611"/>
      <c r="AW1248" s="611"/>
      <c r="AX1248" s="611"/>
      <c r="AY1248" s="611"/>
      <c r="AZ1248" s="611"/>
      <c r="BA1248" s="611"/>
      <c r="BB1248" s="611"/>
      <c r="BC1248" s="611"/>
      <c r="BD1248" s="611"/>
      <c r="BE1248" s="611"/>
      <c r="BF1248" s="611"/>
      <c r="BG1248" s="611"/>
      <c r="BH1248" s="611"/>
      <c r="BI1248" s="611"/>
      <c r="BJ1248" s="611"/>
      <c r="BK1248" s="611"/>
      <c r="BL1248" s="714"/>
    </row>
    <row r="1249" spans="1:64" ht="17.25" thickBot="1">
      <c r="A1249" s="484" t="s">
        <v>867</v>
      </c>
      <c r="B1249" s="485"/>
      <c r="C1249" s="939" t="s">
        <v>868</v>
      </c>
      <c r="D1249" s="485"/>
      <c r="E1249" s="485"/>
      <c r="F1249" s="485"/>
      <c r="G1249" s="485"/>
      <c r="H1249" s="485"/>
      <c r="I1249" s="485"/>
      <c r="J1249" s="485"/>
      <c r="K1249" s="485"/>
      <c r="L1249" s="485"/>
      <c r="M1249" s="485"/>
      <c r="N1249" s="485"/>
      <c r="O1249" s="485"/>
      <c r="P1249" s="485"/>
      <c r="Q1249" s="485"/>
      <c r="R1249" s="486"/>
      <c r="S1249" s="486"/>
      <c r="T1249" s="486"/>
      <c r="U1249" s="715"/>
      <c r="V1249" s="715"/>
      <c r="W1249" s="715"/>
      <c r="X1249" s="783"/>
      <c r="Y1249" s="715"/>
      <c r="Z1249" s="715"/>
      <c r="AA1249" s="715"/>
      <c r="AB1249" s="715"/>
      <c r="AC1249" s="715"/>
      <c r="AD1249" s="715"/>
      <c r="AE1249" s="715"/>
      <c r="AF1249" s="715"/>
      <c r="AG1249" s="715"/>
      <c r="AH1249" s="715"/>
      <c r="AI1249" s="715"/>
      <c r="AJ1249" s="715"/>
      <c r="AK1249" s="715"/>
      <c r="AL1249" s="715"/>
      <c r="AM1249" s="715"/>
      <c r="AN1249" s="715"/>
      <c r="AO1249" s="715"/>
      <c r="AP1249" s="715"/>
      <c r="AQ1249" s="715"/>
      <c r="AR1249" s="715"/>
      <c r="AS1249" s="715"/>
      <c r="AT1249" s="715"/>
      <c r="AU1249" s="715"/>
      <c r="AV1249" s="715"/>
      <c r="AW1249" s="715"/>
      <c r="AX1249" s="715"/>
      <c r="AY1249" s="715"/>
      <c r="AZ1249" s="715"/>
      <c r="BA1249" s="715"/>
      <c r="BB1249" s="715"/>
      <c r="BC1249" s="715"/>
      <c r="BD1249" s="715"/>
      <c r="BE1249" s="715"/>
      <c r="BF1249" s="715"/>
      <c r="BG1249" s="715"/>
      <c r="BH1249" s="715"/>
      <c r="BI1249" s="715"/>
      <c r="BJ1249" s="715"/>
      <c r="BK1249" s="715"/>
      <c r="BL1249" s="716"/>
    </row>
    <row r="1250" spans="1:64" ht="16.5" thickBot="1">
      <c r="A1250" s="474"/>
      <c r="B1250" s="475"/>
      <c r="C1250" s="475"/>
      <c r="D1250" s="475"/>
      <c r="E1250" s="475"/>
      <c r="F1250" s="475"/>
      <c r="G1250" s="475"/>
      <c r="H1250" s="475"/>
      <c r="I1250" s="475"/>
      <c r="J1250" s="475"/>
      <c r="K1250" s="475"/>
      <c r="L1250" s="475"/>
      <c r="M1250" s="475"/>
      <c r="N1250" s="475"/>
      <c r="O1250" s="475"/>
      <c r="P1250" s="475"/>
      <c r="Q1250" s="475"/>
      <c r="R1250" s="475"/>
      <c r="S1250" s="475"/>
      <c r="T1250" s="475"/>
    </row>
    <row r="1251" spans="1:64" ht="17.25" thickBot="1">
      <c r="A1251" s="475"/>
      <c r="B1251" s="475"/>
      <c r="C1251" s="1223" t="s">
        <v>640</v>
      </c>
      <c r="D1251" s="1224"/>
      <c r="E1251" s="1224"/>
      <c r="F1251" s="1224"/>
      <c r="G1251" s="1224"/>
      <c r="H1251" s="1224"/>
      <c r="I1251" s="1224"/>
      <c r="J1251" s="1224"/>
      <c r="K1251" s="1224"/>
      <c r="L1251" s="1224"/>
      <c r="M1251" s="1224"/>
      <c r="N1251" s="1224"/>
      <c r="O1251" s="1224"/>
      <c r="P1251" s="1224"/>
      <c r="Q1251" s="1224"/>
      <c r="R1251" s="1224"/>
      <c r="S1251" s="1224"/>
      <c r="T1251" s="488"/>
    </row>
    <row r="1252" spans="1:64" ht="16.5" thickBot="1">
      <c r="A1252" s="1"/>
    </row>
    <row r="1253" spans="1:64" ht="50.25" customHeight="1">
      <c r="A1253" s="6"/>
      <c r="B1253" s="7"/>
      <c r="C1253" s="1210" t="s">
        <v>42</v>
      </c>
      <c r="D1253" s="1211"/>
      <c r="E1253" s="888"/>
      <c r="F1253" s="1218" t="s">
        <v>853</v>
      </c>
      <c r="G1253" s="1219"/>
      <c r="H1253" s="888"/>
      <c r="I1253" s="1218" t="s">
        <v>854</v>
      </c>
      <c r="J1253" s="1219"/>
      <c r="K1253" s="888"/>
      <c r="L1253" s="1218" t="s">
        <v>855</v>
      </c>
      <c r="M1253" s="1219"/>
      <c r="N1253" s="888"/>
      <c r="O1253" s="1218" t="s">
        <v>856</v>
      </c>
      <c r="P1253" s="1219"/>
      <c r="Q1253" s="888"/>
      <c r="R1253" s="1210" t="s">
        <v>628</v>
      </c>
      <c r="S1253" s="1211"/>
      <c r="T1253" s="1079"/>
      <c r="U1253" s="1210" t="s">
        <v>629</v>
      </c>
      <c r="V1253" s="1211"/>
      <c r="W1253" s="698"/>
      <c r="X1253" s="610"/>
      <c r="Y1253" s="610"/>
      <c r="Z1253" s="610"/>
      <c r="AA1253" s="610"/>
      <c r="AB1253" s="610"/>
      <c r="AC1253" s="610"/>
      <c r="AD1253" s="610"/>
      <c r="AE1253" s="610"/>
      <c r="AF1253" s="610"/>
      <c r="AG1253" s="610"/>
      <c r="AH1253" s="610"/>
      <c r="AI1253" s="610"/>
      <c r="AJ1253" s="610"/>
      <c r="AK1253" s="610"/>
      <c r="AL1253" s="610"/>
      <c r="AM1253" s="610"/>
      <c r="AN1253" s="610"/>
      <c r="AO1253" s="610"/>
      <c r="AP1253" s="610"/>
      <c r="AQ1253" s="610"/>
      <c r="AR1253" s="610"/>
      <c r="AS1253" s="610"/>
      <c r="AT1253" s="610"/>
      <c r="AU1253" s="610"/>
      <c r="AV1253" s="610"/>
      <c r="AW1253" s="610"/>
      <c r="AX1253" s="610"/>
      <c r="AY1253" s="610"/>
      <c r="AZ1253" s="610"/>
      <c r="BA1253" s="132"/>
      <c r="BB1253" s="133" t="s">
        <v>9</v>
      </c>
      <c r="BC1253" s="134"/>
    </row>
    <row r="1254" spans="1:64" ht="133.5" thickBot="1">
      <c r="A1254" s="348"/>
      <c r="B1254" s="46"/>
      <c r="C1254" s="54" t="s">
        <v>41</v>
      </c>
      <c r="D1254" s="57" t="s">
        <v>32</v>
      </c>
      <c r="E1254" s="50"/>
      <c r="F1254" s="54" t="s">
        <v>15</v>
      </c>
      <c r="G1254" s="57" t="s">
        <v>32</v>
      </c>
      <c r="H1254" s="50"/>
      <c r="I1254" s="54" t="s">
        <v>15</v>
      </c>
      <c r="J1254" s="57" t="s">
        <v>32</v>
      </c>
      <c r="K1254" s="50"/>
      <c r="L1254" s="54" t="s">
        <v>15</v>
      </c>
      <c r="M1254" s="57" t="s">
        <v>32</v>
      </c>
      <c r="N1254" s="50"/>
      <c r="O1254" s="54" t="s">
        <v>15</v>
      </c>
      <c r="P1254" s="57" t="s">
        <v>32</v>
      </c>
      <c r="Q1254" s="50"/>
      <c r="R1254" s="630" t="s">
        <v>15</v>
      </c>
      <c r="S1254" s="727" t="s">
        <v>32</v>
      </c>
      <c r="T1254" s="729"/>
      <c r="U1254" s="630" t="s">
        <v>15</v>
      </c>
      <c r="V1254" s="632" t="s">
        <v>32</v>
      </c>
      <c r="W1254" s="747"/>
      <c r="X1254" s="610"/>
      <c r="Y1254" s="610"/>
      <c r="Z1254" s="610"/>
      <c r="AA1254" s="610"/>
      <c r="AB1254" s="610"/>
      <c r="AC1254" s="610"/>
      <c r="AD1254" s="610"/>
      <c r="AE1254" s="610"/>
      <c r="AF1254" s="610"/>
      <c r="AG1254" s="610"/>
      <c r="AH1254" s="610"/>
      <c r="AI1254" s="610"/>
      <c r="AJ1254" s="610"/>
      <c r="AK1254" s="610"/>
      <c r="AL1254" s="610"/>
      <c r="AM1254" s="610"/>
      <c r="AN1254" s="610"/>
      <c r="AO1254" s="610"/>
      <c r="AP1254" s="610"/>
      <c r="AQ1254" s="610"/>
      <c r="AR1254" s="610"/>
      <c r="AS1254" s="610"/>
      <c r="AT1254" s="610"/>
      <c r="AU1254" s="610"/>
      <c r="AV1254" s="610"/>
      <c r="AW1254" s="610"/>
      <c r="AX1254" s="610"/>
      <c r="AY1254" s="610"/>
      <c r="AZ1254" s="610"/>
      <c r="BA1254" s="630" t="s">
        <v>15</v>
      </c>
      <c r="BB1254" s="631" t="s">
        <v>32</v>
      </c>
      <c r="BC1254" s="71" t="s">
        <v>9</v>
      </c>
    </row>
    <row r="1255" spans="1:64" ht="16.5" thickBot="1">
      <c r="A1255" s="20"/>
      <c r="B1255" s="507"/>
      <c r="C1255" s="507"/>
      <c r="D1255" s="507"/>
      <c r="E1255" s="4"/>
      <c r="F1255" s="507"/>
      <c r="G1255" s="507"/>
      <c r="H1255" s="4"/>
      <c r="I1255" s="507"/>
      <c r="J1255" s="507"/>
      <c r="K1255" s="4"/>
      <c r="L1255" s="507"/>
      <c r="M1255" s="507"/>
      <c r="N1255" s="4"/>
      <c r="O1255" s="507"/>
      <c r="P1255" s="507"/>
      <c r="Q1255" s="4"/>
      <c r="R1255" s="507"/>
      <c r="S1255" s="507"/>
      <c r="T1255" s="707"/>
      <c r="U1255" s="507"/>
      <c r="V1255" s="507"/>
      <c r="W1255" s="507"/>
      <c r="X1255" s="610"/>
      <c r="Y1255" s="610"/>
      <c r="Z1255" s="610"/>
      <c r="AA1255" s="610"/>
      <c r="AB1255" s="610"/>
      <c r="AC1255" s="610"/>
      <c r="AD1255" s="610"/>
      <c r="AE1255" s="610"/>
      <c r="AF1255" s="610"/>
      <c r="AG1255" s="610"/>
      <c r="AH1255" s="610"/>
      <c r="AI1255" s="610"/>
      <c r="AJ1255" s="610"/>
      <c r="AK1255" s="610"/>
      <c r="AL1255" s="610"/>
      <c r="AM1255" s="610"/>
      <c r="AN1255" s="610"/>
      <c r="AO1255" s="610"/>
      <c r="AP1255" s="610"/>
      <c r="AQ1255" s="610"/>
      <c r="AR1255" s="610"/>
      <c r="AS1255" s="610"/>
      <c r="AT1255" s="610"/>
      <c r="AU1255" s="610"/>
      <c r="AV1255" s="610"/>
      <c r="AW1255" s="610"/>
      <c r="AX1255" s="610"/>
      <c r="AY1255" s="610"/>
      <c r="AZ1255" s="610"/>
      <c r="BA1255" s="507"/>
      <c r="BB1255" s="507"/>
      <c r="BC1255" s="507"/>
    </row>
    <row r="1256" spans="1:64" ht="16.5" thickBot="1">
      <c r="A1256" s="1177" t="s">
        <v>676</v>
      </c>
      <c r="B1256" s="84" t="s">
        <v>19</v>
      </c>
      <c r="C1256" s="61">
        <v>2</v>
      </c>
      <c r="D1256" s="62"/>
      <c r="E1256" s="4"/>
      <c r="F1256" s="61">
        <v>2</v>
      </c>
      <c r="G1256" s="63"/>
      <c r="H1256" s="4"/>
      <c r="I1256" s="61">
        <v>1</v>
      </c>
      <c r="J1256" s="63"/>
      <c r="K1256" s="4"/>
      <c r="L1256" s="61">
        <v>0</v>
      </c>
      <c r="M1256" s="63"/>
      <c r="N1256" s="4"/>
      <c r="O1256" s="61">
        <v>1</v>
      </c>
      <c r="P1256" s="63"/>
      <c r="Q1256" s="4"/>
      <c r="R1256" s="645">
        <v>1</v>
      </c>
      <c r="S1256" s="730"/>
      <c r="T1256" s="678"/>
      <c r="U1256" s="645">
        <v>5</v>
      </c>
      <c r="V1256" s="647"/>
      <c r="W1256" s="518">
        <v>0</v>
      </c>
      <c r="X1256" s="610"/>
      <c r="Y1256" s="610"/>
      <c r="Z1256" s="610"/>
      <c r="AA1256" s="610"/>
      <c r="AB1256" s="610"/>
      <c r="AC1256" s="610"/>
      <c r="AD1256" s="610"/>
      <c r="AE1256" s="610"/>
      <c r="AF1256" s="610"/>
      <c r="AG1256" s="610"/>
      <c r="AH1256" s="610"/>
      <c r="AI1256" s="610"/>
      <c r="AJ1256" s="610"/>
      <c r="AK1256" s="610"/>
      <c r="AL1256" s="610"/>
      <c r="AM1256" s="610"/>
      <c r="AN1256" s="610"/>
      <c r="AO1256" s="610"/>
      <c r="AP1256" s="610"/>
      <c r="AQ1256" s="610"/>
      <c r="AR1256" s="610"/>
      <c r="AS1256" s="610"/>
      <c r="AT1256" s="610"/>
      <c r="AU1256" s="610"/>
      <c r="AV1256" s="610"/>
      <c r="AW1256" s="610"/>
      <c r="AX1256" s="610"/>
      <c r="AY1256" s="610"/>
      <c r="AZ1256" s="610"/>
      <c r="BA1256" s="235">
        <f>C1256+F1256+I1256+L1256+O1256+R1256+U1256</f>
        <v>12</v>
      </c>
      <c r="BB1256" s="235">
        <f>D1256+G1256+J1256+M1256+P1256+S1256+V1256</f>
        <v>0</v>
      </c>
      <c r="BC1256" s="237">
        <v>12</v>
      </c>
    </row>
    <row r="1257" spans="1:64" ht="16.5" thickBot="1">
      <c r="A1257" s="1178"/>
      <c r="B1257" s="85" t="s">
        <v>21</v>
      </c>
      <c r="C1257" s="64">
        <v>0</v>
      </c>
      <c r="D1257" s="16"/>
      <c r="E1257" s="4"/>
      <c r="F1257" s="64">
        <v>1</v>
      </c>
      <c r="G1257" s="65"/>
      <c r="H1257" s="4"/>
      <c r="I1257" s="64">
        <v>1</v>
      </c>
      <c r="J1257" s="65"/>
      <c r="K1257" s="4"/>
      <c r="L1257" s="64">
        <v>0</v>
      </c>
      <c r="M1257" s="65"/>
      <c r="N1257" s="4"/>
      <c r="O1257" s="64">
        <v>0</v>
      </c>
      <c r="P1257" s="65"/>
      <c r="Q1257" s="4"/>
      <c r="R1257" s="648">
        <v>0</v>
      </c>
      <c r="S1257" s="731"/>
      <c r="T1257" s="678"/>
      <c r="U1257" s="648">
        <v>2</v>
      </c>
      <c r="V1257" s="649"/>
      <c r="W1257" s="748">
        <v>0</v>
      </c>
      <c r="X1257" s="610"/>
      <c r="Y1257" s="610"/>
      <c r="Z1257" s="610"/>
      <c r="AA1257" s="610"/>
      <c r="AB1257" s="610"/>
      <c r="AC1257" s="610"/>
      <c r="AD1257" s="610"/>
      <c r="AE1257" s="610"/>
      <c r="AF1257" s="610"/>
      <c r="AG1257" s="610"/>
      <c r="AH1257" s="610"/>
      <c r="AI1257" s="610"/>
      <c r="AJ1257" s="610"/>
      <c r="AK1257" s="610"/>
      <c r="AL1257" s="610"/>
      <c r="AM1257" s="610"/>
      <c r="AN1257" s="610"/>
      <c r="AO1257" s="610"/>
      <c r="AP1257" s="610"/>
      <c r="AQ1257" s="610"/>
      <c r="AR1257" s="610"/>
      <c r="AS1257" s="610"/>
      <c r="AT1257" s="610"/>
      <c r="AU1257" s="610"/>
      <c r="AV1257" s="610"/>
      <c r="AW1257" s="610"/>
      <c r="AX1257" s="610"/>
      <c r="AY1257" s="610"/>
      <c r="AZ1257" s="610"/>
      <c r="BA1257" s="235">
        <f t="shared" ref="BA1257:BB1258" si="787">C1257+F1257+I1257+L1257+O1257+R1257+U1257</f>
        <v>4</v>
      </c>
      <c r="BB1257" s="235">
        <f t="shared" si="787"/>
        <v>0</v>
      </c>
      <c r="BC1257" s="406">
        <v>4</v>
      </c>
    </row>
    <row r="1258" spans="1:64" ht="16.5" thickBot="1">
      <c r="A1258" s="1179"/>
      <c r="B1258" s="86" t="s">
        <v>22</v>
      </c>
      <c r="C1258" s="66">
        <v>0</v>
      </c>
      <c r="D1258" s="67"/>
      <c r="E1258" s="4"/>
      <c r="F1258" s="66">
        <v>0</v>
      </c>
      <c r="G1258" s="68"/>
      <c r="H1258" s="4"/>
      <c r="I1258" s="66">
        <v>0</v>
      </c>
      <c r="J1258" s="68"/>
      <c r="K1258" s="4"/>
      <c r="L1258" s="66">
        <v>0</v>
      </c>
      <c r="M1258" s="68"/>
      <c r="N1258" s="4"/>
      <c r="O1258" s="66">
        <v>0</v>
      </c>
      <c r="P1258" s="68"/>
      <c r="Q1258" s="4"/>
      <c r="R1258" s="650">
        <v>0</v>
      </c>
      <c r="S1258" s="732"/>
      <c r="T1258" s="678"/>
      <c r="U1258" s="650">
        <v>0</v>
      </c>
      <c r="V1258" s="652"/>
      <c r="W1258" s="749">
        <v>0</v>
      </c>
      <c r="X1258" s="610"/>
      <c r="Y1258" s="610"/>
      <c r="Z1258" s="610"/>
      <c r="AA1258" s="610"/>
      <c r="AB1258" s="610"/>
      <c r="AC1258" s="610"/>
      <c r="AD1258" s="610"/>
      <c r="AE1258" s="610"/>
      <c r="AF1258" s="610"/>
      <c r="AG1258" s="610"/>
      <c r="AH1258" s="610"/>
      <c r="AI1258" s="610"/>
      <c r="AJ1258" s="610"/>
      <c r="AK1258" s="610"/>
      <c r="AL1258" s="610"/>
      <c r="AM1258" s="610"/>
      <c r="AN1258" s="610"/>
      <c r="AO1258" s="610"/>
      <c r="AP1258" s="610"/>
      <c r="AQ1258" s="610"/>
      <c r="AR1258" s="610"/>
      <c r="AS1258" s="610"/>
      <c r="AT1258" s="610"/>
      <c r="AU1258" s="610"/>
      <c r="AV1258" s="610"/>
      <c r="AW1258" s="610"/>
      <c r="AX1258" s="610"/>
      <c r="AY1258" s="610"/>
      <c r="AZ1258" s="610"/>
      <c r="BA1258" s="235">
        <f t="shared" si="787"/>
        <v>0</v>
      </c>
      <c r="BB1258" s="235">
        <f t="shared" si="787"/>
        <v>0</v>
      </c>
      <c r="BC1258" s="407">
        <v>0</v>
      </c>
    </row>
    <row r="1259" spans="1:64" ht="16.5" thickBot="1">
      <c r="A1259" s="20"/>
      <c r="B1259" s="507"/>
      <c r="C1259" s="507"/>
      <c r="D1259" s="507"/>
      <c r="E1259" s="4"/>
      <c r="F1259" s="507"/>
      <c r="G1259" s="507"/>
      <c r="H1259" s="4"/>
      <c r="I1259" s="507"/>
      <c r="J1259" s="507"/>
      <c r="K1259" s="4"/>
      <c r="L1259" s="507"/>
      <c r="M1259" s="507"/>
      <c r="N1259" s="4"/>
      <c r="O1259" s="507"/>
      <c r="P1259" s="507"/>
      <c r="Q1259" s="4"/>
      <c r="R1259" s="507"/>
      <c r="S1259" s="509"/>
      <c r="T1259" s="707"/>
      <c r="U1259" s="507"/>
      <c r="V1259" s="507"/>
      <c r="W1259" s="507"/>
      <c r="X1259" s="610"/>
      <c r="Y1259" s="610"/>
      <c r="Z1259" s="610"/>
      <c r="AA1259" s="610"/>
      <c r="AB1259" s="610"/>
      <c r="AC1259" s="610"/>
      <c r="AD1259" s="610"/>
      <c r="AE1259" s="610"/>
      <c r="AF1259" s="610"/>
      <c r="AG1259" s="610"/>
      <c r="AH1259" s="610"/>
      <c r="AI1259" s="610"/>
      <c r="AJ1259" s="610"/>
      <c r="AK1259" s="610"/>
      <c r="AL1259" s="610"/>
      <c r="AM1259" s="610"/>
      <c r="AN1259" s="610"/>
      <c r="AO1259" s="610"/>
      <c r="AP1259" s="610"/>
      <c r="AQ1259" s="610"/>
      <c r="AR1259" s="610"/>
      <c r="AS1259" s="610"/>
      <c r="AT1259" s="610"/>
      <c r="AU1259" s="610"/>
      <c r="AV1259" s="610"/>
      <c r="AW1259" s="610"/>
      <c r="AX1259" s="610"/>
      <c r="AY1259" s="610"/>
      <c r="AZ1259" s="610"/>
      <c r="BA1259" s="1059"/>
      <c r="BB1259" s="1059"/>
      <c r="BC1259" s="1059"/>
    </row>
    <row r="1260" spans="1:64" ht="16.5" thickBot="1">
      <c r="A1260" s="1177" t="s">
        <v>677</v>
      </c>
      <c r="B1260" s="84" t="s">
        <v>19</v>
      </c>
      <c r="C1260" s="61">
        <v>0</v>
      </c>
      <c r="D1260" s="62"/>
      <c r="E1260" s="4"/>
      <c r="F1260" s="61">
        <v>2</v>
      </c>
      <c r="G1260" s="63"/>
      <c r="H1260" s="4"/>
      <c r="I1260" s="61">
        <v>1</v>
      </c>
      <c r="J1260" s="63"/>
      <c r="K1260" s="4"/>
      <c r="L1260" s="61">
        <v>0</v>
      </c>
      <c r="M1260" s="63"/>
      <c r="N1260" s="4"/>
      <c r="O1260" s="61">
        <v>1</v>
      </c>
      <c r="P1260" s="63"/>
      <c r="Q1260" s="4"/>
      <c r="R1260" s="645">
        <v>1</v>
      </c>
      <c r="S1260" s="730"/>
      <c r="T1260" s="678"/>
      <c r="U1260" s="645">
        <v>3</v>
      </c>
      <c r="V1260" s="647"/>
      <c r="W1260" s="518">
        <v>0</v>
      </c>
      <c r="X1260" s="610"/>
      <c r="Y1260" s="610"/>
      <c r="Z1260" s="610"/>
      <c r="AA1260" s="610"/>
      <c r="AB1260" s="610"/>
      <c r="AC1260" s="610"/>
      <c r="AD1260" s="610"/>
      <c r="AE1260" s="610"/>
      <c r="AF1260" s="610"/>
      <c r="AG1260" s="610"/>
      <c r="AH1260" s="610"/>
      <c r="AI1260" s="610"/>
      <c r="AJ1260" s="610"/>
      <c r="AK1260" s="610"/>
      <c r="AL1260" s="610"/>
      <c r="AM1260" s="610"/>
      <c r="AN1260" s="610"/>
      <c r="AO1260" s="610"/>
      <c r="AP1260" s="610"/>
      <c r="AQ1260" s="610"/>
      <c r="AR1260" s="610"/>
      <c r="AS1260" s="610"/>
      <c r="AT1260" s="610"/>
      <c r="AU1260" s="610"/>
      <c r="AV1260" s="610"/>
      <c r="AW1260" s="610"/>
      <c r="AX1260" s="610"/>
      <c r="AY1260" s="610"/>
      <c r="AZ1260" s="610"/>
      <c r="BA1260" s="235">
        <f>C1260+F1260+I1260+L1260+O1260+R1260+U1260</f>
        <v>8</v>
      </c>
      <c r="BB1260" s="235">
        <f>D1260+G1260+J1260+M1260+P1260+S1260+V1260</f>
        <v>0</v>
      </c>
      <c r="BC1260" s="237">
        <v>8</v>
      </c>
    </row>
    <row r="1261" spans="1:64" ht="16.5" thickBot="1">
      <c r="A1261" s="1178"/>
      <c r="B1261" s="85" t="s">
        <v>21</v>
      </c>
      <c r="C1261" s="64">
        <v>0</v>
      </c>
      <c r="D1261" s="16"/>
      <c r="E1261" s="4"/>
      <c r="F1261" s="64">
        <v>1</v>
      </c>
      <c r="G1261" s="65"/>
      <c r="H1261" s="4"/>
      <c r="I1261" s="64">
        <v>0</v>
      </c>
      <c r="J1261" s="65"/>
      <c r="K1261" s="4"/>
      <c r="L1261" s="64">
        <v>0</v>
      </c>
      <c r="M1261" s="65"/>
      <c r="N1261" s="4"/>
      <c r="O1261" s="64">
        <v>0</v>
      </c>
      <c r="P1261" s="65"/>
      <c r="Q1261" s="4"/>
      <c r="R1261" s="648">
        <v>0</v>
      </c>
      <c r="S1261" s="731"/>
      <c r="T1261" s="678"/>
      <c r="U1261" s="648">
        <v>2</v>
      </c>
      <c r="V1261" s="649"/>
      <c r="W1261" s="748">
        <v>0</v>
      </c>
      <c r="X1261" s="610"/>
      <c r="Y1261" s="610"/>
      <c r="Z1261" s="610"/>
      <c r="AA1261" s="610"/>
      <c r="AB1261" s="610"/>
      <c r="AC1261" s="610"/>
      <c r="AD1261" s="610"/>
      <c r="AE1261" s="610"/>
      <c r="AF1261" s="610"/>
      <c r="AG1261" s="610"/>
      <c r="AH1261" s="610"/>
      <c r="AI1261" s="610"/>
      <c r="AJ1261" s="610"/>
      <c r="AK1261" s="610"/>
      <c r="AL1261" s="610"/>
      <c r="AM1261" s="610"/>
      <c r="AN1261" s="610"/>
      <c r="AO1261" s="610"/>
      <c r="AP1261" s="610"/>
      <c r="AQ1261" s="610"/>
      <c r="AR1261" s="610"/>
      <c r="AS1261" s="610"/>
      <c r="AT1261" s="610"/>
      <c r="AU1261" s="610"/>
      <c r="AV1261" s="610"/>
      <c r="AW1261" s="610"/>
      <c r="AX1261" s="610"/>
      <c r="AY1261" s="610"/>
      <c r="AZ1261" s="610"/>
      <c r="BA1261" s="235">
        <f t="shared" ref="BA1261:BB1262" si="788">C1261+F1261+I1261+L1261+O1261+R1261+U1261</f>
        <v>3</v>
      </c>
      <c r="BB1261" s="235">
        <f t="shared" si="788"/>
        <v>0</v>
      </c>
      <c r="BC1261" s="406">
        <v>3</v>
      </c>
    </row>
    <row r="1262" spans="1:64" ht="16.5" thickBot="1">
      <c r="A1262" s="1179"/>
      <c r="B1262" s="86" t="s">
        <v>22</v>
      </c>
      <c r="C1262" s="66">
        <v>0</v>
      </c>
      <c r="D1262" s="67"/>
      <c r="E1262" s="4"/>
      <c r="F1262" s="66">
        <v>0</v>
      </c>
      <c r="G1262" s="68"/>
      <c r="H1262" s="4"/>
      <c r="I1262" s="66">
        <v>0</v>
      </c>
      <c r="J1262" s="68"/>
      <c r="K1262" s="4"/>
      <c r="L1262" s="66">
        <v>0</v>
      </c>
      <c r="M1262" s="68"/>
      <c r="N1262" s="4"/>
      <c r="O1262" s="66">
        <v>0</v>
      </c>
      <c r="P1262" s="68"/>
      <c r="Q1262" s="4"/>
      <c r="R1262" s="650">
        <v>0</v>
      </c>
      <c r="S1262" s="732"/>
      <c r="T1262" s="678"/>
      <c r="U1262" s="650">
        <v>0</v>
      </c>
      <c r="V1262" s="652"/>
      <c r="W1262" s="749">
        <v>0</v>
      </c>
      <c r="X1262" s="610"/>
      <c r="Y1262" s="610"/>
      <c r="Z1262" s="610"/>
      <c r="AA1262" s="610"/>
      <c r="AB1262" s="610"/>
      <c r="AC1262" s="610"/>
      <c r="AD1262" s="610"/>
      <c r="AE1262" s="610"/>
      <c r="AF1262" s="610"/>
      <c r="AG1262" s="610"/>
      <c r="AH1262" s="610"/>
      <c r="AI1262" s="610"/>
      <c r="AJ1262" s="610"/>
      <c r="AK1262" s="610"/>
      <c r="AL1262" s="610"/>
      <c r="AM1262" s="610"/>
      <c r="AN1262" s="610"/>
      <c r="AO1262" s="610"/>
      <c r="AP1262" s="610"/>
      <c r="AQ1262" s="610"/>
      <c r="AR1262" s="610"/>
      <c r="AS1262" s="610"/>
      <c r="AT1262" s="610"/>
      <c r="AU1262" s="610"/>
      <c r="AV1262" s="610"/>
      <c r="AW1262" s="610"/>
      <c r="AX1262" s="610"/>
      <c r="AY1262" s="610"/>
      <c r="AZ1262" s="610"/>
      <c r="BA1262" s="235">
        <f t="shared" si="788"/>
        <v>0</v>
      </c>
      <c r="BB1262" s="235">
        <f t="shared" si="788"/>
        <v>0</v>
      </c>
      <c r="BC1262" s="407">
        <v>0</v>
      </c>
    </row>
    <row r="1263" spans="1:64">
      <c r="A1263" s="20"/>
      <c r="B1263" s="507"/>
      <c r="C1263" s="507"/>
      <c r="D1263" s="507"/>
      <c r="E1263" s="4"/>
      <c r="F1263" s="507"/>
      <c r="G1263" s="507"/>
      <c r="H1263" s="4"/>
      <c r="I1263" s="507"/>
      <c r="J1263" s="507"/>
      <c r="K1263" s="4"/>
      <c r="L1263" s="507"/>
      <c r="M1263" s="507"/>
      <c r="N1263" s="4"/>
      <c r="O1263" s="507"/>
      <c r="P1263" s="507"/>
      <c r="Q1263" s="4"/>
      <c r="R1263" s="507"/>
      <c r="S1263" s="745"/>
      <c r="T1263" s="707"/>
      <c r="U1263" s="507"/>
      <c r="V1263" s="507"/>
      <c r="W1263" s="507"/>
      <c r="X1263" s="610"/>
      <c r="Y1263" s="610"/>
      <c r="Z1263" s="610"/>
      <c r="AA1263" s="610"/>
      <c r="AB1263" s="610"/>
      <c r="AC1263" s="610"/>
      <c r="AD1263" s="610"/>
      <c r="AE1263" s="610"/>
      <c r="AF1263" s="610"/>
      <c r="AG1263" s="610"/>
      <c r="AH1263" s="610"/>
      <c r="AI1263" s="610"/>
      <c r="AJ1263" s="610"/>
      <c r="AK1263" s="610"/>
      <c r="AL1263" s="610"/>
      <c r="AM1263" s="610"/>
      <c r="AN1263" s="610"/>
      <c r="AO1263" s="610"/>
      <c r="AP1263" s="610"/>
      <c r="AQ1263" s="610"/>
      <c r="AR1263" s="610"/>
      <c r="AS1263" s="610"/>
      <c r="AT1263" s="610"/>
      <c r="AU1263" s="610"/>
      <c r="AV1263" s="610"/>
      <c r="AW1263" s="610"/>
      <c r="AX1263" s="610"/>
      <c r="AY1263" s="610"/>
      <c r="AZ1263" s="610"/>
      <c r="BA1263" s="507"/>
      <c r="BB1263" s="507"/>
      <c r="BC1263" s="507"/>
    </row>
    <row r="1264" spans="1:64">
      <c r="A1264" s="20"/>
      <c r="B1264" s="507"/>
      <c r="C1264" s="507"/>
      <c r="D1264" s="507"/>
      <c r="E1264" s="4"/>
      <c r="F1264" s="507"/>
      <c r="G1264" s="507"/>
      <c r="H1264" s="4"/>
      <c r="I1264" s="507"/>
      <c r="J1264" s="507"/>
      <c r="K1264" s="4"/>
      <c r="L1264" s="507"/>
      <c r="M1264" s="507"/>
      <c r="N1264" s="4"/>
      <c r="O1264" s="507"/>
      <c r="P1264" s="507"/>
      <c r="Q1264" s="4"/>
      <c r="R1264" s="507"/>
      <c r="S1264" s="707"/>
      <c r="T1264" s="707"/>
      <c r="U1264" s="507"/>
      <c r="V1264" s="507"/>
      <c r="W1264" s="507"/>
      <c r="X1264" s="610"/>
      <c r="Y1264" s="610"/>
      <c r="Z1264" s="610"/>
      <c r="AA1264" s="610"/>
      <c r="AB1264" s="610"/>
      <c r="AC1264" s="610"/>
      <c r="AD1264" s="610"/>
      <c r="AE1264" s="610"/>
      <c r="AF1264" s="610"/>
      <c r="AG1264" s="610"/>
      <c r="AH1264" s="610"/>
      <c r="AI1264" s="610"/>
      <c r="AJ1264" s="610"/>
      <c r="AK1264" s="610"/>
      <c r="AL1264" s="610"/>
      <c r="AM1264" s="610"/>
      <c r="AN1264" s="610"/>
      <c r="AO1264" s="610"/>
      <c r="AP1264" s="610"/>
      <c r="AQ1264" s="610"/>
      <c r="AR1264" s="610"/>
      <c r="AS1264" s="610"/>
      <c r="AT1264" s="610"/>
      <c r="AU1264" s="610"/>
      <c r="AV1264" s="610"/>
      <c r="AW1264" s="610"/>
      <c r="AX1264" s="610"/>
      <c r="AY1264" s="610"/>
      <c r="AZ1264" s="610"/>
      <c r="BA1264" s="507"/>
      <c r="BB1264" s="507"/>
      <c r="BC1264" s="507"/>
    </row>
    <row r="1265" spans="1:64" ht="16.5" thickBot="1">
      <c r="A1265" s="20"/>
      <c r="B1265" s="507"/>
      <c r="C1265" s="507"/>
      <c r="D1265" s="507"/>
      <c r="E1265" s="4"/>
      <c r="F1265" s="507"/>
      <c r="G1265" s="507"/>
      <c r="H1265" s="4"/>
      <c r="I1265" s="507"/>
      <c r="J1265" s="507"/>
      <c r="K1265" s="4"/>
      <c r="L1265" s="507"/>
      <c r="M1265" s="507"/>
      <c r="N1265" s="4"/>
      <c r="O1265" s="507"/>
      <c r="P1265" s="507"/>
      <c r="Q1265" s="4"/>
      <c r="R1265" s="507"/>
      <c r="S1265" s="507"/>
      <c r="T1265" s="707"/>
      <c r="U1265" s="507"/>
      <c r="V1265" s="507"/>
      <c r="W1265" s="507"/>
      <c r="X1265" s="610"/>
      <c r="Y1265" s="610"/>
      <c r="Z1265" s="610"/>
      <c r="AA1265" s="610"/>
      <c r="AB1265" s="610"/>
      <c r="AC1265" s="610"/>
      <c r="AD1265" s="610"/>
      <c r="AE1265" s="610"/>
      <c r="AF1265" s="610"/>
      <c r="AG1265" s="610"/>
      <c r="AH1265" s="610"/>
      <c r="AI1265" s="610"/>
      <c r="AJ1265" s="610"/>
      <c r="AK1265" s="610"/>
      <c r="AL1265" s="610"/>
      <c r="AM1265" s="610"/>
      <c r="AN1265" s="610"/>
      <c r="AO1265" s="610"/>
      <c r="AP1265" s="610"/>
      <c r="AQ1265" s="610"/>
      <c r="AR1265" s="610"/>
      <c r="AS1265" s="610"/>
      <c r="AT1265" s="610"/>
      <c r="AU1265" s="610"/>
      <c r="AV1265" s="610"/>
      <c r="AW1265" s="610"/>
      <c r="AX1265" s="610"/>
      <c r="AY1265" s="610"/>
      <c r="AZ1265" s="610"/>
      <c r="BA1265" s="507"/>
      <c r="BB1265" s="507"/>
      <c r="BC1265" s="507"/>
    </row>
    <row r="1266" spans="1:64" ht="16.5" thickBot="1">
      <c r="A1266" s="87"/>
      <c r="B1266" s="84" t="s">
        <v>19</v>
      </c>
      <c r="C1266" s="73">
        <v>2</v>
      </c>
      <c r="D1266" s="74"/>
      <c r="E1266" s="25"/>
      <c r="F1266" s="73">
        <v>4</v>
      </c>
      <c r="G1266" s="75"/>
      <c r="H1266" s="25"/>
      <c r="I1266" s="73">
        <v>2</v>
      </c>
      <c r="J1266" s="75"/>
      <c r="K1266" s="25"/>
      <c r="L1266" s="73">
        <v>0</v>
      </c>
      <c r="M1266" s="75"/>
      <c r="N1266" s="25"/>
      <c r="O1266" s="73">
        <v>2</v>
      </c>
      <c r="P1266" s="75"/>
      <c r="Q1266" s="25"/>
      <c r="R1266" s="645">
        <v>2</v>
      </c>
      <c r="S1266" s="647"/>
      <c r="T1266" s="619"/>
      <c r="U1266" s="645">
        <v>8</v>
      </c>
      <c r="V1266" s="647"/>
      <c r="W1266" s="518">
        <v>0</v>
      </c>
      <c r="X1266" s="610"/>
      <c r="Y1266" s="610"/>
      <c r="Z1266" s="610"/>
      <c r="AA1266" s="610"/>
      <c r="AB1266" s="610"/>
      <c r="AC1266" s="610"/>
      <c r="AD1266" s="610"/>
      <c r="AE1266" s="610"/>
      <c r="AF1266" s="610"/>
      <c r="AG1266" s="610"/>
      <c r="AH1266" s="610"/>
      <c r="AI1266" s="610"/>
      <c r="AJ1266" s="610"/>
      <c r="AK1266" s="610"/>
      <c r="AL1266" s="610"/>
      <c r="AM1266" s="610"/>
      <c r="AN1266" s="610"/>
      <c r="AO1266" s="610"/>
      <c r="AP1266" s="610"/>
      <c r="AQ1266" s="610"/>
      <c r="AR1266" s="610"/>
      <c r="AS1266" s="610"/>
      <c r="AT1266" s="610"/>
      <c r="AU1266" s="610"/>
      <c r="AV1266" s="610"/>
      <c r="AW1266" s="610"/>
      <c r="AX1266" s="610"/>
      <c r="AY1266" s="610"/>
      <c r="AZ1266" s="610"/>
      <c r="BA1266" s="645">
        <f>C1266+F1266+I1266+L1266+O1266+R1266+U1266</f>
        <v>20</v>
      </c>
      <c r="BB1266" s="645">
        <f>D1266+G1266+J1266+M1266+P1266+S1266+V1266</f>
        <v>0</v>
      </c>
      <c r="BC1266" s="75">
        <f>BC1256+BC1260</f>
        <v>20</v>
      </c>
    </row>
    <row r="1267" spans="1:64" ht="16.5" thickBot="1">
      <c r="A1267" s="88" t="s">
        <v>9</v>
      </c>
      <c r="B1267" s="85" t="s">
        <v>21</v>
      </c>
      <c r="C1267" s="76">
        <v>0</v>
      </c>
      <c r="D1267" s="17"/>
      <c r="E1267" s="25"/>
      <c r="F1267" s="76">
        <v>2</v>
      </c>
      <c r="G1267" s="77"/>
      <c r="H1267" s="25"/>
      <c r="I1267" s="76">
        <v>1</v>
      </c>
      <c r="J1267" s="77"/>
      <c r="K1267" s="25"/>
      <c r="L1267" s="76">
        <v>0</v>
      </c>
      <c r="M1267" s="77"/>
      <c r="N1267" s="25"/>
      <c r="O1267" s="76">
        <v>0</v>
      </c>
      <c r="P1267" s="77"/>
      <c r="Q1267" s="25"/>
      <c r="R1267" s="648">
        <v>0</v>
      </c>
      <c r="S1267" s="649"/>
      <c r="T1267" s="619"/>
      <c r="U1267" s="648">
        <v>4</v>
      </c>
      <c r="V1267" s="649"/>
      <c r="W1267" s="748">
        <v>0</v>
      </c>
      <c r="X1267" s="610"/>
      <c r="Y1267" s="610"/>
      <c r="Z1267" s="610"/>
      <c r="AA1267" s="610"/>
      <c r="AB1267" s="610"/>
      <c r="AC1267" s="610"/>
      <c r="AD1267" s="610"/>
      <c r="AE1267" s="610"/>
      <c r="AF1267" s="610"/>
      <c r="AG1267" s="610"/>
      <c r="AH1267" s="610"/>
      <c r="AI1267" s="610"/>
      <c r="AJ1267" s="610"/>
      <c r="AK1267" s="610"/>
      <c r="AL1267" s="610"/>
      <c r="AM1267" s="610"/>
      <c r="AN1267" s="610"/>
      <c r="AO1267" s="610"/>
      <c r="AP1267" s="610"/>
      <c r="AQ1267" s="610"/>
      <c r="AR1267" s="610"/>
      <c r="AS1267" s="610"/>
      <c r="AT1267" s="610"/>
      <c r="AU1267" s="610"/>
      <c r="AV1267" s="610"/>
      <c r="AW1267" s="610"/>
      <c r="AX1267" s="610"/>
      <c r="AY1267" s="610"/>
      <c r="AZ1267" s="610"/>
      <c r="BA1267" s="645">
        <f t="shared" ref="BA1267:BB1268" si="789">C1267+F1267+I1267+L1267+O1267+R1267+U1267</f>
        <v>7</v>
      </c>
      <c r="BB1267" s="645">
        <f t="shared" si="789"/>
        <v>0</v>
      </c>
      <c r="BC1267" s="77">
        <f>BC1257+BC1261</f>
        <v>7</v>
      </c>
    </row>
    <row r="1268" spans="1:64" ht="16.5" thickBot="1">
      <c r="A1268" s="83"/>
      <c r="B1268" s="86" t="s">
        <v>22</v>
      </c>
      <c r="C1268" s="78">
        <v>0</v>
      </c>
      <c r="D1268" s="79"/>
      <c r="E1268" s="25"/>
      <c r="F1268" s="78">
        <v>0</v>
      </c>
      <c r="G1268" s="80"/>
      <c r="H1268" s="25"/>
      <c r="I1268" s="78">
        <v>0</v>
      </c>
      <c r="J1268" s="80"/>
      <c r="K1268" s="25"/>
      <c r="L1268" s="78">
        <v>0</v>
      </c>
      <c r="M1268" s="80"/>
      <c r="N1268" s="25"/>
      <c r="O1268" s="78">
        <v>0</v>
      </c>
      <c r="P1268" s="80"/>
      <c r="Q1268" s="25"/>
      <c r="R1268" s="650">
        <v>0</v>
      </c>
      <c r="S1268" s="652"/>
      <c r="T1268" s="619"/>
      <c r="U1268" s="650">
        <v>0</v>
      </c>
      <c r="V1268" s="652"/>
      <c r="W1268" s="749">
        <v>0</v>
      </c>
      <c r="X1268" s="610"/>
      <c r="Y1268" s="610"/>
      <c r="Z1268" s="610"/>
      <c r="AA1268" s="610"/>
      <c r="AB1268" s="610"/>
      <c r="AC1268" s="610"/>
      <c r="AD1268" s="610"/>
      <c r="AE1268" s="610"/>
      <c r="AF1268" s="610"/>
      <c r="AG1268" s="610"/>
      <c r="AH1268" s="610"/>
      <c r="AI1268" s="610"/>
      <c r="AJ1268" s="610"/>
      <c r="AK1268" s="610"/>
      <c r="AL1268" s="610"/>
      <c r="AM1268" s="610"/>
      <c r="AN1268" s="610"/>
      <c r="AO1268" s="610"/>
      <c r="AP1268" s="610"/>
      <c r="AQ1268" s="610"/>
      <c r="AR1268" s="610"/>
      <c r="AS1268" s="610"/>
      <c r="AT1268" s="610"/>
      <c r="AU1268" s="610"/>
      <c r="AV1268" s="610"/>
      <c r="AW1268" s="610"/>
      <c r="AX1268" s="610"/>
      <c r="AY1268" s="610"/>
      <c r="AZ1268" s="610"/>
      <c r="BA1268" s="645">
        <f t="shared" si="789"/>
        <v>0</v>
      </c>
      <c r="BB1268" s="645">
        <f t="shared" si="789"/>
        <v>0</v>
      </c>
      <c r="BC1268" s="80">
        <v>0</v>
      </c>
    </row>
    <row r="1269" spans="1:64">
      <c r="A1269" s="89" t="s">
        <v>40</v>
      </c>
      <c r="B1269" s="24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619"/>
      <c r="U1269" s="610"/>
      <c r="V1269" s="610"/>
      <c r="W1269" s="609"/>
      <c r="X1269" s="610"/>
      <c r="Y1269" s="610"/>
      <c r="Z1269" s="610"/>
      <c r="AA1269" s="610"/>
      <c r="AB1269" s="610"/>
      <c r="AC1269" s="610"/>
      <c r="AD1269" s="610"/>
      <c r="AE1269" s="610"/>
      <c r="AF1269" s="610"/>
      <c r="AG1269" s="610"/>
      <c r="AH1269" s="610"/>
      <c r="AI1269" s="610"/>
      <c r="AJ1269" s="610"/>
      <c r="AK1269" s="610"/>
      <c r="AL1269" s="610"/>
      <c r="AM1269" s="610"/>
      <c r="AN1269" s="610"/>
      <c r="AO1269" s="610"/>
      <c r="AP1269" s="610"/>
      <c r="AQ1269" s="610"/>
      <c r="AR1269" s="610"/>
      <c r="AS1269" s="610"/>
      <c r="AT1269" s="610"/>
      <c r="AU1269" s="610"/>
      <c r="AV1269" s="610"/>
      <c r="AW1269" s="610"/>
      <c r="AX1269" s="610"/>
      <c r="AY1269" s="610"/>
      <c r="AZ1269" s="610"/>
      <c r="BA1269" s="610"/>
      <c r="BB1269" s="610"/>
    </row>
    <row r="1270" spans="1:64">
      <c r="A1270" s="89" t="s">
        <v>54</v>
      </c>
      <c r="B1270" s="24"/>
      <c r="C1270" s="25"/>
      <c r="D1270" s="25"/>
      <c r="E1270" s="25"/>
      <c r="F1270" s="25"/>
      <c r="G1270" s="25"/>
      <c r="H1270" s="25"/>
      <c r="I1270" s="25"/>
      <c r="J1270" s="25"/>
      <c r="K1270" s="25"/>
      <c r="L1270" s="508"/>
      <c r="M1270" s="508"/>
      <c r="N1270" s="508"/>
      <c r="O1270" s="508"/>
      <c r="P1270" s="508"/>
      <c r="Q1270" s="508"/>
      <c r="R1270" s="508"/>
      <c r="S1270" s="508"/>
      <c r="T1270" s="508"/>
    </row>
    <row r="1271" spans="1:64">
      <c r="A1271" s="89" t="s">
        <v>363</v>
      </c>
      <c r="B1271" s="24"/>
      <c r="C1271" s="25"/>
      <c r="D1271" s="25"/>
      <c r="E1271" s="25"/>
      <c r="F1271" s="25"/>
      <c r="G1271" s="25"/>
      <c r="H1271" s="25"/>
      <c r="I1271" s="25"/>
      <c r="J1271" s="25"/>
      <c r="K1271" s="25"/>
      <c r="L1271" s="508"/>
      <c r="M1271" s="508"/>
      <c r="N1271" s="508"/>
      <c r="O1271" s="508"/>
      <c r="P1271" s="508"/>
      <c r="Q1271" s="508"/>
      <c r="R1271" s="508"/>
      <c r="S1271" s="508"/>
      <c r="T1271" s="508"/>
    </row>
    <row r="1272" spans="1:64">
      <c r="A1272" s="508"/>
      <c r="B1272" s="508"/>
      <c r="C1272" s="508"/>
      <c r="D1272" s="508"/>
      <c r="E1272" s="508"/>
      <c r="F1272" s="508"/>
      <c r="G1272" s="508"/>
      <c r="H1272" s="508"/>
      <c r="I1272" s="508"/>
      <c r="J1272" s="508"/>
      <c r="K1272" s="508"/>
      <c r="L1272" s="508"/>
      <c r="M1272" s="508"/>
      <c r="N1272" s="508"/>
      <c r="O1272" s="508"/>
      <c r="P1272" s="508"/>
      <c r="Q1272" s="508"/>
      <c r="R1272" s="508"/>
      <c r="S1272" s="508"/>
      <c r="T1272" s="508"/>
    </row>
    <row r="1273" spans="1:64">
      <c r="A1273" s="508"/>
      <c r="B1273" s="508"/>
      <c r="C1273" s="508"/>
      <c r="D1273" s="508"/>
      <c r="E1273" s="508"/>
      <c r="F1273" s="508"/>
      <c r="G1273" s="508"/>
      <c r="H1273" s="508"/>
      <c r="I1273" s="508"/>
      <c r="J1273" s="508"/>
      <c r="K1273" s="508"/>
      <c r="L1273" s="508"/>
      <c r="M1273" s="508"/>
      <c r="N1273" s="508"/>
      <c r="O1273" s="508"/>
      <c r="P1273" s="508"/>
      <c r="Q1273" s="508"/>
      <c r="R1273" s="508"/>
      <c r="S1273" s="508"/>
      <c r="T1273" s="508"/>
    </row>
    <row r="1274" spans="1:64">
      <c r="A1274" s="508"/>
      <c r="B1274" s="508"/>
      <c r="C1274" s="508"/>
      <c r="D1274" s="508"/>
      <c r="E1274" s="508"/>
      <c r="F1274" s="508"/>
      <c r="G1274" s="508"/>
      <c r="H1274" s="508"/>
      <c r="I1274" s="508"/>
      <c r="J1274" s="508"/>
      <c r="K1274" s="508"/>
      <c r="L1274" s="508"/>
      <c r="M1274" s="508"/>
      <c r="N1274" s="508"/>
      <c r="O1274" s="508"/>
      <c r="P1274" s="508"/>
      <c r="Q1274" s="508"/>
      <c r="R1274" s="508"/>
      <c r="S1274" s="508"/>
      <c r="T1274" s="508"/>
    </row>
    <row r="1275" spans="1:64" ht="18.75">
      <c r="A1275" s="1222" t="s">
        <v>26</v>
      </c>
      <c r="B1275" s="1222"/>
      <c r="C1275" s="1222"/>
      <c r="D1275" s="1222"/>
      <c r="E1275" s="1222"/>
      <c r="F1275" s="1222"/>
      <c r="G1275" s="1222"/>
      <c r="H1275" s="1222"/>
      <c r="I1275" s="1222"/>
      <c r="J1275" s="1222"/>
      <c r="K1275" s="1222"/>
      <c r="L1275" s="1222"/>
      <c r="M1275" s="1222"/>
      <c r="N1275" s="1222"/>
      <c r="O1275" s="1222"/>
      <c r="P1275" s="1222"/>
      <c r="Q1275" s="1222"/>
      <c r="R1275" s="1222"/>
      <c r="S1275" s="1222"/>
      <c r="T1275" s="1222"/>
    </row>
    <row r="1276" spans="1:64" ht="16.5" thickBot="1">
      <c r="A1276" s="1225" t="s">
        <v>27</v>
      </c>
      <c r="B1276" s="1225"/>
      <c r="C1276" s="1225"/>
      <c r="D1276" s="1225"/>
      <c r="E1276" s="1225"/>
      <c r="F1276" s="1225"/>
      <c r="G1276" s="1225"/>
      <c r="H1276" s="1225"/>
      <c r="I1276" s="1225"/>
      <c r="J1276" s="1225"/>
      <c r="K1276" s="1225"/>
      <c r="L1276" s="1225"/>
      <c r="M1276" s="1225"/>
      <c r="N1276" s="1225"/>
      <c r="O1276" s="1225"/>
      <c r="P1276" s="1225"/>
      <c r="Q1276" s="1225"/>
      <c r="R1276" s="1225"/>
      <c r="S1276" s="1225"/>
      <c r="T1276" s="1225"/>
    </row>
    <row r="1277" spans="1:64" ht="24" thickBot="1">
      <c r="A1277" s="1226" t="s">
        <v>53</v>
      </c>
      <c r="B1277" s="1227"/>
      <c r="C1277" s="1227"/>
      <c r="D1277" s="1227"/>
      <c r="E1277" s="1227"/>
      <c r="F1277" s="1227"/>
      <c r="G1277" s="1227"/>
      <c r="H1277" s="1227"/>
      <c r="I1277" s="1227"/>
      <c r="J1277" s="1227"/>
      <c r="K1277" s="1227"/>
      <c r="L1277" s="1227"/>
      <c r="M1277" s="1227"/>
      <c r="N1277" s="1227"/>
      <c r="O1277" s="1227"/>
      <c r="P1277" s="1227"/>
      <c r="Q1277" s="1227"/>
      <c r="R1277" s="1227"/>
      <c r="S1277" s="1227"/>
      <c r="T1277" s="1228"/>
    </row>
    <row r="1278" spans="1:64" ht="16.5" thickBot="1">
      <c r="A1278" s="474"/>
      <c r="B1278" s="475"/>
      <c r="C1278" s="475"/>
      <c r="D1278" s="475"/>
      <c r="E1278" s="475"/>
      <c r="F1278" s="475"/>
      <c r="G1278" s="475"/>
      <c r="H1278" s="475"/>
      <c r="I1278" s="475"/>
      <c r="J1278" s="475"/>
      <c r="K1278" s="475"/>
      <c r="L1278" s="475"/>
      <c r="M1278" s="475"/>
      <c r="N1278" s="475"/>
      <c r="O1278" s="475"/>
      <c r="P1278" s="475"/>
      <c r="Q1278" s="475"/>
      <c r="R1278" s="475"/>
      <c r="S1278" s="475"/>
      <c r="T1278" s="475"/>
    </row>
    <row r="1279" spans="1:64" ht="16.5">
      <c r="A1279" s="476" t="s">
        <v>802</v>
      </c>
      <c r="B1279" s="477"/>
      <c r="C1279" s="477" t="s">
        <v>794</v>
      </c>
      <c r="D1279" s="477"/>
      <c r="E1279" s="477"/>
      <c r="F1279" s="477"/>
      <c r="G1279" s="477"/>
      <c r="H1279" s="477"/>
      <c r="I1279" s="477"/>
      <c r="J1279" s="477"/>
      <c r="K1279" s="477"/>
      <c r="L1279" s="477"/>
      <c r="M1279" s="477"/>
      <c r="N1279" s="477"/>
      <c r="O1279" s="477"/>
      <c r="P1279" s="477"/>
      <c r="Q1279" s="477"/>
      <c r="R1279" s="478"/>
      <c r="S1279" s="478"/>
      <c r="T1279" s="478"/>
      <c r="U1279" s="712"/>
      <c r="V1279" s="712"/>
      <c r="W1279" s="712"/>
      <c r="X1279" s="739"/>
      <c r="Y1279" s="712"/>
      <c r="Z1279" s="712"/>
      <c r="AA1279" s="712"/>
      <c r="AB1279" s="712"/>
      <c r="AC1279" s="712"/>
      <c r="AD1279" s="712"/>
      <c r="AE1279" s="712"/>
      <c r="AF1279" s="712"/>
      <c r="AG1279" s="712"/>
      <c r="AH1279" s="712"/>
      <c r="AI1279" s="712"/>
      <c r="AJ1279" s="712"/>
      <c r="AK1279" s="712"/>
      <c r="AL1279" s="712"/>
      <c r="AM1279" s="712"/>
      <c r="AN1279" s="712"/>
      <c r="AO1279" s="712"/>
      <c r="AP1279" s="712"/>
      <c r="AQ1279" s="712"/>
      <c r="AR1279" s="712"/>
      <c r="AS1279" s="712"/>
      <c r="AT1279" s="712"/>
      <c r="AU1279" s="712"/>
      <c r="AV1279" s="712"/>
      <c r="AW1279" s="712"/>
      <c r="AX1279" s="712"/>
      <c r="AY1279" s="712"/>
      <c r="AZ1279" s="712"/>
      <c r="BA1279" s="712"/>
      <c r="BB1279" s="712"/>
      <c r="BC1279" s="712"/>
      <c r="BD1279" s="712"/>
      <c r="BE1279" s="712"/>
      <c r="BF1279" s="712"/>
      <c r="BG1279" s="712"/>
      <c r="BH1279" s="712"/>
      <c r="BI1279" s="712"/>
      <c r="BJ1279" s="712"/>
      <c r="BK1279" s="712"/>
      <c r="BL1279" s="713"/>
    </row>
    <row r="1280" spans="1:64" ht="16.5">
      <c r="A1280" s="480" t="s">
        <v>866</v>
      </c>
      <c r="B1280" s="481"/>
      <c r="C1280" s="481" t="s">
        <v>863</v>
      </c>
      <c r="D1280" s="481"/>
      <c r="E1280" s="481"/>
      <c r="F1280" s="481"/>
      <c r="G1280" s="481"/>
      <c r="H1280" s="481"/>
      <c r="I1280" s="481"/>
      <c r="J1280" s="481"/>
      <c r="K1280" s="481"/>
      <c r="L1280" s="481"/>
      <c r="M1280" s="481"/>
      <c r="N1280" s="481"/>
      <c r="O1280" s="481"/>
      <c r="P1280" s="481"/>
      <c r="Q1280" s="481"/>
      <c r="R1280" s="482"/>
      <c r="S1280" s="482"/>
      <c r="T1280" s="482"/>
      <c r="U1280" s="611"/>
      <c r="V1280" s="611"/>
      <c r="W1280" s="611"/>
      <c r="X1280" s="618"/>
      <c r="Y1280" s="611"/>
      <c r="Z1280" s="611"/>
      <c r="AA1280" s="611"/>
      <c r="AB1280" s="611"/>
      <c r="AC1280" s="611"/>
      <c r="AD1280" s="611"/>
      <c r="AE1280" s="611"/>
      <c r="AF1280" s="611"/>
      <c r="AG1280" s="611"/>
      <c r="AH1280" s="611"/>
      <c r="AI1280" s="611"/>
      <c r="AJ1280" s="611"/>
      <c r="AK1280" s="611"/>
      <c r="AL1280" s="611"/>
      <c r="AM1280" s="611"/>
      <c r="AN1280" s="611"/>
      <c r="AO1280" s="611"/>
      <c r="AP1280" s="611"/>
      <c r="AQ1280" s="611"/>
      <c r="AR1280" s="611"/>
      <c r="AS1280" s="611"/>
      <c r="AT1280" s="611"/>
      <c r="AU1280" s="611"/>
      <c r="AV1280" s="611"/>
      <c r="AW1280" s="611"/>
      <c r="AX1280" s="611"/>
      <c r="AY1280" s="611"/>
      <c r="AZ1280" s="611"/>
      <c r="BA1280" s="611"/>
      <c r="BB1280" s="611"/>
      <c r="BC1280" s="611"/>
      <c r="BD1280" s="611"/>
      <c r="BE1280" s="611"/>
      <c r="BF1280" s="611"/>
      <c r="BG1280" s="611"/>
      <c r="BH1280" s="611"/>
      <c r="BI1280" s="611"/>
      <c r="BJ1280" s="611"/>
      <c r="BK1280" s="611"/>
      <c r="BL1280" s="714"/>
    </row>
    <row r="1281" spans="1:64" ht="17.25" thickBot="1">
      <c r="A1281" s="484" t="s">
        <v>870</v>
      </c>
      <c r="B1281" s="485"/>
      <c r="C1281" s="485" t="s">
        <v>908</v>
      </c>
      <c r="D1281" s="485"/>
      <c r="E1281" s="485"/>
      <c r="F1281" s="485"/>
      <c r="G1281" s="485"/>
      <c r="H1281" s="485"/>
      <c r="I1281" s="485"/>
      <c r="J1281" s="485"/>
      <c r="K1281" s="485"/>
      <c r="L1281" s="485"/>
      <c r="M1281" s="485"/>
      <c r="N1281" s="485"/>
      <c r="O1281" s="485"/>
      <c r="P1281" s="485"/>
      <c r="Q1281" s="485"/>
      <c r="R1281" s="486"/>
      <c r="S1281" s="486"/>
      <c r="T1281" s="486"/>
      <c r="U1281" s="715"/>
      <c r="V1281" s="715"/>
      <c r="W1281" s="715"/>
      <c r="X1281" s="783"/>
      <c r="Y1281" s="715"/>
      <c r="Z1281" s="715"/>
      <c r="AA1281" s="715"/>
      <c r="AB1281" s="715"/>
      <c r="AC1281" s="715"/>
      <c r="AD1281" s="715"/>
      <c r="AE1281" s="715"/>
      <c r="AF1281" s="715"/>
      <c r="AG1281" s="715"/>
      <c r="AH1281" s="715"/>
      <c r="AI1281" s="715"/>
      <c r="AJ1281" s="715"/>
      <c r="AK1281" s="715"/>
      <c r="AL1281" s="715"/>
      <c r="AM1281" s="715"/>
      <c r="AN1281" s="715"/>
      <c r="AO1281" s="715"/>
      <c r="AP1281" s="715"/>
      <c r="AQ1281" s="715"/>
      <c r="AR1281" s="715"/>
      <c r="AS1281" s="715"/>
      <c r="AT1281" s="715"/>
      <c r="AU1281" s="715"/>
      <c r="AV1281" s="715"/>
      <c r="AW1281" s="715"/>
      <c r="AX1281" s="715"/>
      <c r="AY1281" s="715"/>
      <c r="AZ1281" s="715"/>
      <c r="BA1281" s="715"/>
      <c r="BB1281" s="715"/>
      <c r="BC1281" s="715"/>
      <c r="BD1281" s="715"/>
      <c r="BE1281" s="715"/>
      <c r="BF1281" s="715"/>
      <c r="BG1281" s="715"/>
      <c r="BH1281" s="715"/>
      <c r="BI1281" s="715"/>
      <c r="BJ1281" s="715"/>
      <c r="BK1281" s="715"/>
      <c r="BL1281" s="716"/>
    </row>
    <row r="1282" spans="1:64" ht="16.5" thickBot="1">
      <c r="A1282" s="474"/>
      <c r="B1282" s="475"/>
      <c r="C1282" s="475"/>
      <c r="D1282" s="475"/>
      <c r="E1282" s="475"/>
      <c r="F1282" s="475"/>
      <c r="G1282" s="475"/>
      <c r="H1282" s="475"/>
      <c r="I1282" s="475"/>
      <c r="J1282" s="475"/>
      <c r="K1282" s="475"/>
      <c r="L1282" s="475"/>
      <c r="M1282" s="475"/>
      <c r="N1282" s="475"/>
      <c r="O1282" s="475"/>
      <c r="P1282" s="475"/>
      <c r="Q1282" s="475"/>
      <c r="R1282" s="475"/>
      <c r="S1282" s="475"/>
      <c r="T1282" s="475"/>
    </row>
    <row r="1283" spans="1:64" ht="17.25" thickBot="1">
      <c r="A1283" s="475"/>
      <c r="B1283" s="475"/>
      <c r="C1283" s="1223" t="s">
        <v>640</v>
      </c>
      <c r="D1283" s="1224"/>
      <c r="E1283" s="1224"/>
      <c r="F1283" s="1224"/>
      <c r="G1283" s="1224"/>
      <c r="H1283" s="1224"/>
      <c r="I1283" s="1224"/>
      <c r="J1283" s="1224"/>
      <c r="K1283" s="1224"/>
      <c r="L1283" s="1224"/>
      <c r="M1283" s="1224"/>
      <c r="N1283" s="1224"/>
      <c r="O1283" s="1224"/>
      <c r="P1283" s="1224"/>
      <c r="Q1283" s="1224"/>
      <c r="R1283" s="1224"/>
      <c r="S1283" s="1224"/>
      <c r="T1283" s="488"/>
    </row>
    <row r="1284" spans="1:64" ht="16.5" thickBot="1">
      <c r="A1284" s="1"/>
    </row>
    <row r="1285" spans="1:64" ht="33" customHeight="1">
      <c r="A1285" s="6"/>
      <c r="B1285" s="7"/>
      <c r="C1285" s="1210" t="s">
        <v>42</v>
      </c>
      <c r="D1285" s="1211"/>
      <c r="E1285" s="888"/>
      <c r="F1285" s="1216" t="s">
        <v>853</v>
      </c>
      <c r="G1285" s="1217"/>
      <c r="H1285" s="888"/>
      <c r="I1285" s="1216" t="s">
        <v>854</v>
      </c>
      <c r="J1285" s="1217"/>
      <c r="K1285" s="888"/>
      <c r="L1285" s="1216" t="s">
        <v>855</v>
      </c>
      <c r="M1285" s="1217"/>
      <c r="N1285" s="888"/>
      <c r="O1285" s="1216" t="s">
        <v>856</v>
      </c>
      <c r="P1285" s="1217"/>
      <c r="Q1285" s="888"/>
      <c r="R1285" s="1210" t="s">
        <v>628</v>
      </c>
      <c r="S1285" s="1211"/>
      <c r="T1285" s="938"/>
      <c r="U1285" s="1210" t="s">
        <v>629</v>
      </c>
      <c r="V1285" s="1211"/>
      <c r="W1285" s="698"/>
      <c r="X1285" s="610"/>
      <c r="Y1285" s="610"/>
      <c r="Z1285" s="610"/>
      <c r="AA1285" s="610"/>
      <c r="AB1285" s="610"/>
      <c r="AC1285" s="610"/>
      <c r="AD1285" s="610"/>
      <c r="AE1285" s="610"/>
      <c r="AF1285" s="610"/>
      <c r="AG1285" s="610"/>
      <c r="AH1285" s="610"/>
      <c r="AI1285" s="610"/>
      <c r="AJ1285" s="610"/>
      <c r="AK1285" s="610"/>
      <c r="AL1285" s="610"/>
      <c r="AM1285" s="610"/>
      <c r="AN1285" s="610"/>
      <c r="AO1285" s="610"/>
      <c r="AP1285" s="610"/>
      <c r="AQ1285" s="610"/>
      <c r="AR1285" s="610"/>
      <c r="AS1285" s="610"/>
      <c r="AT1285" s="610"/>
      <c r="AU1285" s="610"/>
      <c r="AV1285" s="610"/>
      <c r="AW1285" s="610"/>
      <c r="AX1285" s="610"/>
      <c r="AY1285" s="610"/>
      <c r="AZ1285" s="610"/>
      <c r="BA1285" s="132"/>
      <c r="BB1285" s="133" t="s">
        <v>9</v>
      </c>
      <c r="BC1285" s="134"/>
    </row>
    <row r="1286" spans="1:64" ht="133.5" thickBot="1">
      <c r="A1286" s="348"/>
      <c r="B1286" s="46"/>
      <c r="C1286" s="54" t="s">
        <v>41</v>
      </c>
      <c r="D1286" s="57" t="s">
        <v>32</v>
      </c>
      <c r="E1286" s="50"/>
      <c r="F1286" s="54" t="s">
        <v>15</v>
      </c>
      <c r="G1286" s="57" t="s">
        <v>32</v>
      </c>
      <c r="H1286" s="50"/>
      <c r="I1286" s="54" t="s">
        <v>15</v>
      </c>
      <c r="J1286" s="57" t="s">
        <v>32</v>
      </c>
      <c r="K1286" s="50"/>
      <c r="L1286" s="54" t="s">
        <v>15</v>
      </c>
      <c r="M1286" s="57" t="s">
        <v>32</v>
      </c>
      <c r="N1286" s="50"/>
      <c r="O1286" s="54" t="s">
        <v>15</v>
      </c>
      <c r="P1286" s="57" t="s">
        <v>32</v>
      </c>
      <c r="Q1286" s="50"/>
      <c r="R1286" s="630" t="s">
        <v>15</v>
      </c>
      <c r="S1286" s="727" t="s">
        <v>32</v>
      </c>
      <c r="T1286" s="729"/>
      <c r="U1286" s="630" t="s">
        <v>15</v>
      </c>
      <c r="V1286" s="632" t="s">
        <v>32</v>
      </c>
      <c r="W1286" s="747"/>
      <c r="X1286" s="610"/>
      <c r="Y1286" s="610"/>
      <c r="Z1286" s="610"/>
      <c r="AA1286" s="610"/>
      <c r="AB1286" s="610"/>
      <c r="AC1286" s="610"/>
      <c r="AD1286" s="610"/>
      <c r="AE1286" s="610"/>
      <c r="AF1286" s="610"/>
      <c r="AG1286" s="610"/>
      <c r="AH1286" s="610"/>
      <c r="AI1286" s="610"/>
      <c r="AJ1286" s="610"/>
      <c r="AK1286" s="610"/>
      <c r="AL1286" s="610"/>
      <c r="AM1286" s="610"/>
      <c r="AN1286" s="610"/>
      <c r="AO1286" s="610"/>
      <c r="AP1286" s="610"/>
      <c r="AQ1286" s="610"/>
      <c r="AR1286" s="610"/>
      <c r="AS1286" s="610"/>
      <c r="AT1286" s="610"/>
      <c r="AU1286" s="610"/>
      <c r="AV1286" s="610"/>
      <c r="AW1286" s="610"/>
      <c r="AX1286" s="610"/>
      <c r="AY1286" s="610"/>
      <c r="AZ1286" s="610"/>
      <c r="BA1286" s="630" t="s">
        <v>15</v>
      </c>
      <c r="BB1286" s="631" t="s">
        <v>32</v>
      </c>
      <c r="BC1286" s="71" t="s">
        <v>9</v>
      </c>
    </row>
    <row r="1287" spans="1:64" ht="16.5" thickBot="1">
      <c r="A1287" s="20"/>
      <c r="B1287" s="507"/>
      <c r="C1287" s="507"/>
      <c r="D1287" s="507"/>
      <c r="E1287" s="4"/>
      <c r="F1287" s="507"/>
      <c r="G1287" s="507"/>
      <c r="H1287" s="4"/>
      <c r="I1287" s="507"/>
      <c r="J1287" s="507"/>
      <c r="K1287" s="4"/>
      <c r="L1287" s="507"/>
      <c r="M1287" s="507"/>
      <c r="N1287" s="4"/>
      <c r="O1287" s="507"/>
      <c r="P1287" s="507"/>
      <c r="Q1287" s="4"/>
      <c r="R1287" s="507"/>
      <c r="S1287" s="507"/>
      <c r="T1287" s="707"/>
      <c r="U1287" s="507"/>
      <c r="V1287" s="507"/>
      <c r="W1287" s="507"/>
      <c r="X1287" s="610"/>
      <c r="Y1287" s="610"/>
      <c r="Z1287" s="610"/>
      <c r="AA1287" s="610"/>
      <c r="AB1287" s="610"/>
      <c r="AC1287" s="610"/>
      <c r="AD1287" s="610"/>
      <c r="AE1287" s="610"/>
      <c r="AF1287" s="610"/>
      <c r="AG1287" s="610"/>
      <c r="AH1287" s="610"/>
      <c r="AI1287" s="610"/>
      <c r="AJ1287" s="610"/>
      <c r="AK1287" s="610"/>
      <c r="AL1287" s="610"/>
      <c r="AM1287" s="610"/>
      <c r="AN1287" s="610"/>
      <c r="AO1287" s="610"/>
      <c r="AP1287" s="610"/>
      <c r="AQ1287" s="610"/>
      <c r="AR1287" s="610"/>
      <c r="AS1287" s="610"/>
      <c r="AT1287" s="610"/>
      <c r="AU1287" s="610"/>
      <c r="AV1287" s="610"/>
      <c r="AW1287" s="610"/>
      <c r="AX1287" s="610"/>
      <c r="AY1287" s="610"/>
      <c r="AZ1287" s="610"/>
      <c r="BA1287" s="507"/>
      <c r="BB1287" s="507"/>
      <c r="BC1287" s="507"/>
    </row>
    <row r="1288" spans="1:64" ht="16.5" thickBot="1">
      <c r="A1288" s="1177" t="s">
        <v>678</v>
      </c>
      <c r="B1288" s="84" t="s">
        <v>19</v>
      </c>
      <c r="C1288" s="683">
        <v>1</v>
      </c>
      <c r="D1288" s="684"/>
      <c r="E1288" s="617"/>
      <c r="F1288" s="683">
        <v>2</v>
      </c>
      <c r="G1288" s="685"/>
      <c r="H1288" s="617"/>
      <c r="I1288" s="683">
        <v>0</v>
      </c>
      <c r="J1288" s="685"/>
      <c r="K1288" s="617"/>
      <c r="L1288" s="683">
        <v>3</v>
      </c>
      <c r="M1288" s="685"/>
      <c r="N1288" s="617"/>
      <c r="O1288" s="683">
        <v>3</v>
      </c>
      <c r="P1288" s="685"/>
      <c r="Q1288" s="617"/>
      <c r="R1288" s="235">
        <v>2</v>
      </c>
      <c r="S1288" s="237"/>
      <c r="T1288" s="264"/>
      <c r="U1288" s="235">
        <v>6</v>
      </c>
      <c r="V1288" s="237"/>
      <c r="W1288" s="1001">
        <v>0</v>
      </c>
      <c r="X1288" s="616"/>
      <c r="Y1288" s="616"/>
      <c r="Z1288" s="616"/>
      <c r="AA1288" s="616"/>
      <c r="AB1288" s="616"/>
      <c r="AC1288" s="616"/>
      <c r="AD1288" s="616"/>
      <c r="AE1288" s="616"/>
      <c r="AF1288" s="616"/>
      <c r="AG1288" s="616"/>
      <c r="AH1288" s="616"/>
      <c r="AI1288" s="616"/>
      <c r="AJ1288" s="616"/>
      <c r="AK1288" s="616"/>
      <c r="AL1288" s="616"/>
      <c r="AM1288" s="616"/>
      <c r="AN1288" s="616"/>
      <c r="AO1288" s="616"/>
      <c r="AP1288" s="616"/>
      <c r="AQ1288" s="616"/>
      <c r="AR1288" s="616"/>
      <c r="AS1288" s="616"/>
      <c r="AT1288" s="616"/>
      <c r="AU1288" s="616"/>
      <c r="AV1288" s="616"/>
      <c r="AW1288" s="616"/>
      <c r="AX1288" s="616"/>
      <c r="AY1288" s="616"/>
      <c r="AZ1288" s="616"/>
      <c r="BA1288" s="235">
        <f>C1288+F1288+I1288+L1288+O1288+R1288+U1288</f>
        <v>17</v>
      </c>
      <c r="BB1288" s="235">
        <f>D1288+G1288+J1288+M1288+P1288+S1288+V1288</f>
        <v>0</v>
      </c>
      <c r="BC1288" s="237">
        <v>17</v>
      </c>
    </row>
    <row r="1289" spans="1:64" ht="16.5" thickBot="1">
      <c r="A1289" s="1178"/>
      <c r="B1289" s="85" t="s">
        <v>21</v>
      </c>
      <c r="C1289" s="686">
        <v>0</v>
      </c>
      <c r="D1289" s="687"/>
      <c r="E1289" s="617"/>
      <c r="F1289" s="686">
        <v>1</v>
      </c>
      <c r="G1289" s="688"/>
      <c r="H1289" s="617"/>
      <c r="I1289" s="686">
        <v>0</v>
      </c>
      <c r="J1289" s="688"/>
      <c r="K1289" s="617"/>
      <c r="L1289" s="686">
        <v>1</v>
      </c>
      <c r="M1289" s="688"/>
      <c r="N1289" s="617"/>
      <c r="O1289" s="686">
        <v>2</v>
      </c>
      <c r="P1289" s="688"/>
      <c r="Q1289" s="617"/>
      <c r="R1289" s="401">
        <v>1</v>
      </c>
      <c r="S1289" s="406"/>
      <c r="T1289" s="264"/>
      <c r="U1289" s="401">
        <v>1</v>
      </c>
      <c r="V1289" s="406"/>
      <c r="W1289" s="887">
        <v>0</v>
      </c>
      <c r="X1289" s="616"/>
      <c r="Y1289" s="616"/>
      <c r="Z1289" s="616"/>
      <c r="AA1289" s="616"/>
      <c r="AB1289" s="616"/>
      <c r="AC1289" s="616"/>
      <c r="AD1289" s="616"/>
      <c r="AE1289" s="616"/>
      <c r="AF1289" s="616"/>
      <c r="AG1289" s="616"/>
      <c r="AH1289" s="616"/>
      <c r="AI1289" s="616"/>
      <c r="AJ1289" s="616"/>
      <c r="AK1289" s="616"/>
      <c r="AL1289" s="616"/>
      <c r="AM1289" s="616"/>
      <c r="AN1289" s="616"/>
      <c r="AO1289" s="616"/>
      <c r="AP1289" s="616"/>
      <c r="AQ1289" s="616"/>
      <c r="AR1289" s="616"/>
      <c r="AS1289" s="616"/>
      <c r="AT1289" s="616"/>
      <c r="AU1289" s="616"/>
      <c r="AV1289" s="616"/>
      <c r="AW1289" s="616"/>
      <c r="AX1289" s="616"/>
      <c r="AY1289" s="616"/>
      <c r="AZ1289" s="616"/>
      <c r="BA1289" s="235">
        <f t="shared" ref="BA1289:BB1290" si="790">C1289+F1289+I1289+L1289+O1289+R1289+U1289</f>
        <v>6</v>
      </c>
      <c r="BB1289" s="235">
        <f t="shared" si="790"/>
        <v>0</v>
      </c>
      <c r="BC1289" s="406">
        <v>6</v>
      </c>
    </row>
    <row r="1290" spans="1:64" ht="16.5" thickBot="1">
      <c r="A1290" s="1179"/>
      <c r="B1290" s="86" t="s">
        <v>22</v>
      </c>
      <c r="C1290" s="689">
        <v>0</v>
      </c>
      <c r="D1290" s="690"/>
      <c r="E1290" s="617"/>
      <c r="F1290" s="689">
        <v>0</v>
      </c>
      <c r="G1290" s="691"/>
      <c r="H1290" s="617"/>
      <c r="I1290" s="689">
        <v>0</v>
      </c>
      <c r="J1290" s="691"/>
      <c r="K1290" s="617"/>
      <c r="L1290" s="689">
        <v>0</v>
      </c>
      <c r="M1290" s="691"/>
      <c r="N1290" s="617"/>
      <c r="O1290" s="689">
        <v>0</v>
      </c>
      <c r="P1290" s="691"/>
      <c r="Q1290" s="617"/>
      <c r="R1290" s="403">
        <v>0</v>
      </c>
      <c r="S1290" s="407"/>
      <c r="T1290" s="264"/>
      <c r="U1290" s="403">
        <v>0</v>
      </c>
      <c r="V1290" s="407"/>
      <c r="W1290" s="774">
        <v>0</v>
      </c>
      <c r="X1290" s="616"/>
      <c r="Y1290" s="616"/>
      <c r="Z1290" s="616"/>
      <c r="AA1290" s="616"/>
      <c r="AB1290" s="616"/>
      <c r="AC1290" s="616"/>
      <c r="AD1290" s="616"/>
      <c r="AE1290" s="616"/>
      <c r="AF1290" s="616"/>
      <c r="AG1290" s="616"/>
      <c r="AH1290" s="616"/>
      <c r="AI1290" s="616"/>
      <c r="AJ1290" s="616"/>
      <c r="AK1290" s="616"/>
      <c r="AL1290" s="616"/>
      <c r="AM1290" s="616"/>
      <c r="AN1290" s="616"/>
      <c r="AO1290" s="616"/>
      <c r="AP1290" s="616"/>
      <c r="AQ1290" s="616"/>
      <c r="AR1290" s="616"/>
      <c r="AS1290" s="616"/>
      <c r="AT1290" s="616"/>
      <c r="AU1290" s="616"/>
      <c r="AV1290" s="616"/>
      <c r="AW1290" s="616"/>
      <c r="AX1290" s="616"/>
      <c r="AY1290" s="616"/>
      <c r="AZ1290" s="616"/>
      <c r="BA1290" s="235">
        <f t="shared" si="790"/>
        <v>0</v>
      </c>
      <c r="BB1290" s="235">
        <f t="shared" si="790"/>
        <v>0</v>
      </c>
      <c r="BC1290" s="407">
        <v>0</v>
      </c>
    </row>
    <row r="1291" spans="1:64">
      <c r="A1291" s="20"/>
      <c r="B1291" s="507"/>
      <c r="C1291" s="1059"/>
      <c r="D1291" s="1059"/>
      <c r="E1291" s="617"/>
      <c r="F1291" s="1059"/>
      <c r="G1291" s="1059"/>
      <c r="H1291" s="617"/>
      <c r="I1291" s="1059"/>
      <c r="J1291" s="1059"/>
      <c r="K1291" s="617"/>
      <c r="L1291" s="1059"/>
      <c r="M1291" s="1059"/>
      <c r="N1291" s="617"/>
      <c r="O1291" s="1059"/>
      <c r="P1291" s="1059"/>
      <c r="Q1291" s="617"/>
      <c r="R1291" s="1059"/>
      <c r="S1291" s="1080"/>
      <c r="T1291" s="1061"/>
      <c r="U1291" s="1059"/>
      <c r="V1291" s="1059"/>
      <c r="W1291" s="1059"/>
      <c r="X1291" s="616"/>
      <c r="Y1291" s="616"/>
      <c r="Z1291" s="616"/>
      <c r="AA1291" s="616"/>
      <c r="AB1291" s="616"/>
      <c r="AC1291" s="616"/>
      <c r="AD1291" s="616"/>
      <c r="AE1291" s="616"/>
      <c r="AF1291" s="616"/>
      <c r="AG1291" s="616"/>
      <c r="AH1291" s="616"/>
      <c r="AI1291" s="616"/>
      <c r="AJ1291" s="616"/>
      <c r="AK1291" s="616"/>
      <c r="AL1291" s="616"/>
      <c r="AM1291" s="616"/>
      <c r="AN1291" s="616"/>
      <c r="AO1291" s="616"/>
      <c r="AP1291" s="616"/>
      <c r="AQ1291" s="616"/>
      <c r="AR1291" s="616"/>
      <c r="AS1291" s="616"/>
      <c r="AT1291" s="616"/>
      <c r="AU1291" s="616"/>
      <c r="AV1291" s="616"/>
      <c r="AW1291" s="616"/>
      <c r="AX1291" s="616"/>
      <c r="AY1291" s="616"/>
      <c r="AZ1291" s="616"/>
      <c r="BA1291" s="1059"/>
      <c r="BB1291" s="1059"/>
      <c r="BC1291" s="1059"/>
    </row>
    <row r="1292" spans="1:64">
      <c r="A1292" s="20"/>
      <c r="B1292" s="507"/>
      <c r="C1292" s="1059"/>
      <c r="D1292" s="1059"/>
      <c r="E1292" s="617"/>
      <c r="F1292" s="1059"/>
      <c r="G1292" s="1059"/>
      <c r="H1292" s="617"/>
      <c r="I1292" s="1059"/>
      <c r="J1292" s="1059"/>
      <c r="K1292" s="617"/>
      <c r="L1292" s="1059"/>
      <c r="M1292" s="1059"/>
      <c r="N1292" s="617"/>
      <c r="O1292" s="1059"/>
      <c r="P1292" s="1059"/>
      <c r="Q1292" s="617"/>
      <c r="R1292" s="1059"/>
      <c r="S1292" s="1061"/>
      <c r="T1292" s="1061"/>
      <c r="U1292" s="1059"/>
      <c r="V1292" s="1059"/>
      <c r="W1292" s="1059"/>
      <c r="X1292" s="616"/>
      <c r="Y1292" s="616"/>
      <c r="Z1292" s="616"/>
      <c r="AA1292" s="616"/>
      <c r="AB1292" s="616"/>
      <c r="AC1292" s="616"/>
      <c r="AD1292" s="616"/>
      <c r="AE1292" s="616"/>
      <c r="AF1292" s="616"/>
      <c r="AG1292" s="616"/>
      <c r="AH1292" s="616"/>
      <c r="AI1292" s="616"/>
      <c r="AJ1292" s="616"/>
      <c r="AK1292" s="616"/>
      <c r="AL1292" s="616"/>
      <c r="AM1292" s="616"/>
      <c r="AN1292" s="616"/>
      <c r="AO1292" s="616"/>
      <c r="AP1292" s="616"/>
      <c r="AQ1292" s="616"/>
      <c r="AR1292" s="616"/>
      <c r="AS1292" s="616"/>
      <c r="AT1292" s="616"/>
      <c r="AU1292" s="616"/>
      <c r="AV1292" s="616"/>
      <c r="AW1292" s="616"/>
      <c r="AX1292" s="616"/>
      <c r="AY1292" s="616"/>
      <c r="AZ1292" s="616"/>
      <c r="BA1292" s="1059"/>
      <c r="BB1292" s="1059"/>
      <c r="BC1292" s="1059"/>
    </row>
    <row r="1293" spans="1:64" ht="16.5" thickBot="1">
      <c r="A1293" s="20"/>
      <c r="B1293" s="507"/>
      <c r="C1293" s="1059"/>
      <c r="D1293" s="1059"/>
      <c r="E1293" s="617"/>
      <c r="F1293" s="1059"/>
      <c r="G1293" s="1059"/>
      <c r="H1293" s="617"/>
      <c r="I1293" s="1059"/>
      <c r="J1293" s="1059"/>
      <c r="K1293" s="617"/>
      <c r="L1293" s="1059"/>
      <c r="M1293" s="1059"/>
      <c r="N1293" s="617"/>
      <c r="O1293" s="1059"/>
      <c r="P1293" s="1059"/>
      <c r="Q1293" s="617"/>
      <c r="R1293" s="1059"/>
      <c r="S1293" s="1059"/>
      <c r="T1293" s="1061"/>
      <c r="U1293" s="1059"/>
      <c r="V1293" s="1059"/>
      <c r="W1293" s="1059"/>
      <c r="X1293" s="616"/>
      <c r="Y1293" s="616"/>
      <c r="Z1293" s="616"/>
      <c r="AA1293" s="616"/>
      <c r="AB1293" s="616"/>
      <c r="AC1293" s="616"/>
      <c r="AD1293" s="616"/>
      <c r="AE1293" s="616"/>
      <c r="AF1293" s="616"/>
      <c r="AG1293" s="616"/>
      <c r="AH1293" s="616"/>
      <c r="AI1293" s="616"/>
      <c r="AJ1293" s="616"/>
      <c r="AK1293" s="616"/>
      <c r="AL1293" s="616"/>
      <c r="AM1293" s="616"/>
      <c r="AN1293" s="616"/>
      <c r="AO1293" s="616"/>
      <c r="AP1293" s="616"/>
      <c r="AQ1293" s="616"/>
      <c r="AR1293" s="616"/>
      <c r="AS1293" s="616"/>
      <c r="AT1293" s="616"/>
      <c r="AU1293" s="616"/>
      <c r="AV1293" s="616"/>
      <c r="AW1293" s="616"/>
      <c r="AX1293" s="616"/>
      <c r="AY1293" s="616"/>
      <c r="AZ1293" s="616"/>
      <c r="BA1293" s="1059"/>
      <c r="BB1293" s="1059"/>
      <c r="BC1293" s="1059"/>
    </row>
    <row r="1294" spans="1:64" ht="16.5" thickBot="1">
      <c r="A1294" s="87"/>
      <c r="B1294" s="84" t="s">
        <v>19</v>
      </c>
      <c r="C1294" s="235">
        <v>1</v>
      </c>
      <c r="D1294" s="236"/>
      <c r="E1294" s="264"/>
      <c r="F1294" s="235">
        <v>2</v>
      </c>
      <c r="G1294" s="237"/>
      <c r="H1294" s="264"/>
      <c r="I1294" s="235">
        <v>0</v>
      </c>
      <c r="J1294" s="237"/>
      <c r="K1294" s="264"/>
      <c r="L1294" s="235">
        <v>3</v>
      </c>
      <c r="M1294" s="237"/>
      <c r="N1294" s="264"/>
      <c r="O1294" s="235">
        <v>3</v>
      </c>
      <c r="P1294" s="237"/>
      <c r="Q1294" s="264"/>
      <c r="R1294" s="235">
        <v>2</v>
      </c>
      <c r="S1294" s="237"/>
      <c r="T1294" s="264"/>
      <c r="U1294" s="235">
        <v>6</v>
      </c>
      <c r="V1294" s="237"/>
      <c r="W1294" s="1001">
        <v>0</v>
      </c>
      <c r="X1294" s="616"/>
      <c r="Y1294" s="616"/>
      <c r="Z1294" s="616"/>
      <c r="AA1294" s="616"/>
      <c r="AB1294" s="616"/>
      <c r="AC1294" s="616"/>
      <c r="AD1294" s="616"/>
      <c r="AE1294" s="616"/>
      <c r="AF1294" s="616"/>
      <c r="AG1294" s="616"/>
      <c r="AH1294" s="616"/>
      <c r="AI1294" s="616"/>
      <c r="AJ1294" s="616"/>
      <c r="AK1294" s="616"/>
      <c r="AL1294" s="616"/>
      <c r="AM1294" s="616"/>
      <c r="AN1294" s="616"/>
      <c r="AO1294" s="616"/>
      <c r="AP1294" s="616"/>
      <c r="AQ1294" s="616"/>
      <c r="AR1294" s="616"/>
      <c r="AS1294" s="616"/>
      <c r="AT1294" s="616"/>
      <c r="AU1294" s="616"/>
      <c r="AV1294" s="616"/>
      <c r="AW1294" s="616"/>
      <c r="AX1294" s="616"/>
      <c r="AY1294" s="616"/>
      <c r="AZ1294" s="616"/>
      <c r="BA1294" s="235">
        <f>C1294+F1294+I1294+L1294+O1294+R1294+U1294</f>
        <v>17</v>
      </c>
      <c r="BB1294" s="235">
        <f>D1294+G1294+J1294+M1294+P1294+S1294+V1294</f>
        <v>0</v>
      </c>
      <c r="BC1294" s="237">
        <v>17</v>
      </c>
    </row>
    <row r="1295" spans="1:64" ht="16.5" thickBot="1">
      <c r="A1295" s="88" t="s">
        <v>9</v>
      </c>
      <c r="B1295" s="85" t="s">
        <v>21</v>
      </c>
      <c r="C1295" s="401">
        <v>0</v>
      </c>
      <c r="D1295" s="402"/>
      <c r="E1295" s="264"/>
      <c r="F1295" s="401">
        <v>1</v>
      </c>
      <c r="G1295" s="406"/>
      <c r="H1295" s="264"/>
      <c r="I1295" s="401">
        <v>0</v>
      </c>
      <c r="J1295" s="406"/>
      <c r="K1295" s="264"/>
      <c r="L1295" s="401">
        <v>1</v>
      </c>
      <c r="M1295" s="406"/>
      <c r="N1295" s="264"/>
      <c r="O1295" s="401">
        <v>2</v>
      </c>
      <c r="P1295" s="406"/>
      <c r="Q1295" s="264"/>
      <c r="R1295" s="401">
        <v>1</v>
      </c>
      <c r="S1295" s="406"/>
      <c r="T1295" s="264"/>
      <c r="U1295" s="401">
        <v>1</v>
      </c>
      <c r="V1295" s="406"/>
      <c r="W1295" s="887">
        <v>0</v>
      </c>
      <c r="X1295" s="616"/>
      <c r="Y1295" s="616"/>
      <c r="Z1295" s="616"/>
      <c r="AA1295" s="616"/>
      <c r="AB1295" s="616"/>
      <c r="AC1295" s="616"/>
      <c r="AD1295" s="616"/>
      <c r="AE1295" s="616"/>
      <c r="AF1295" s="616"/>
      <c r="AG1295" s="616"/>
      <c r="AH1295" s="616"/>
      <c r="AI1295" s="616"/>
      <c r="AJ1295" s="616"/>
      <c r="AK1295" s="616"/>
      <c r="AL1295" s="616"/>
      <c r="AM1295" s="616"/>
      <c r="AN1295" s="616"/>
      <c r="AO1295" s="616"/>
      <c r="AP1295" s="616"/>
      <c r="AQ1295" s="616"/>
      <c r="AR1295" s="616"/>
      <c r="AS1295" s="616"/>
      <c r="AT1295" s="616"/>
      <c r="AU1295" s="616"/>
      <c r="AV1295" s="616"/>
      <c r="AW1295" s="616"/>
      <c r="AX1295" s="616"/>
      <c r="AY1295" s="616"/>
      <c r="AZ1295" s="616"/>
      <c r="BA1295" s="235">
        <f t="shared" ref="BA1295:BB1296" si="791">C1295+F1295+I1295+L1295+O1295+R1295+U1295</f>
        <v>6</v>
      </c>
      <c r="BB1295" s="235">
        <f t="shared" si="791"/>
        <v>0</v>
      </c>
      <c r="BC1295" s="406">
        <v>6</v>
      </c>
    </row>
    <row r="1296" spans="1:64" ht="16.5" thickBot="1">
      <c r="A1296" s="83"/>
      <c r="B1296" s="86" t="s">
        <v>22</v>
      </c>
      <c r="C1296" s="403">
        <v>0</v>
      </c>
      <c r="D1296" s="404"/>
      <c r="E1296" s="264"/>
      <c r="F1296" s="403">
        <v>0</v>
      </c>
      <c r="G1296" s="407"/>
      <c r="H1296" s="264"/>
      <c r="I1296" s="403">
        <v>0</v>
      </c>
      <c r="J1296" s="407"/>
      <c r="K1296" s="264"/>
      <c r="L1296" s="403">
        <v>0</v>
      </c>
      <c r="M1296" s="407"/>
      <c r="N1296" s="264"/>
      <c r="O1296" s="403">
        <v>0</v>
      </c>
      <c r="P1296" s="407"/>
      <c r="Q1296" s="264"/>
      <c r="R1296" s="403">
        <v>0</v>
      </c>
      <c r="S1296" s="407"/>
      <c r="T1296" s="264"/>
      <c r="U1296" s="403">
        <v>0</v>
      </c>
      <c r="V1296" s="407"/>
      <c r="W1296" s="774">
        <v>0</v>
      </c>
      <c r="X1296" s="616"/>
      <c r="Y1296" s="616"/>
      <c r="Z1296" s="616"/>
      <c r="AA1296" s="616"/>
      <c r="AB1296" s="616"/>
      <c r="AC1296" s="616"/>
      <c r="AD1296" s="616"/>
      <c r="AE1296" s="616"/>
      <c r="AF1296" s="616"/>
      <c r="AG1296" s="616"/>
      <c r="AH1296" s="616"/>
      <c r="AI1296" s="616"/>
      <c r="AJ1296" s="616"/>
      <c r="AK1296" s="616"/>
      <c r="AL1296" s="616"/>
      <c r="AM1296" s="616"/>
      <c r="AN1296" s="616"/>
      <c r="AO1296" s="616"/>
      <c r="AP1296" s="616"/>
      <c r="AQ1296" s="616"/>
      <c r="AR1296" s="616"/>
      <c r="AS1296" s="616"/>
      <c r="AT1296" s="616"/>
      <c r="AU1296" s="616"/>
      <c r="AV1296" s="616"/>
      <c r="AW1296" s="616"/>
      <c r="AX1296" s="616"/>
      <c r="AY1296" s="616"/>
      <c r="AZ1296" s="616"/>
      <c r="BA1296" s="235">
        <f t="shared" si="791"/>
        <v>0</v>
      </c>
      <c r="BB1296" s="235">
        <f t="shared" si="791"/>
        <v>0</v>
      </c>
      <c r="BC1296" s="407">
        <v>0</v>
      </c>
    </row>
    <row r="1297" spans="1:54">
      <c r="A1297" s="89" t="s">
        <v>40</v>
      </c>
      <c r="B1297" s="24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619"/>
      <c r="U1297" s="610"/>
      <c r="V1297" s="610"/>
      <c r="W1297" s="609"/>
      <c r="X1297" s="610"/>
      <c r="Y1297" s="610"/>
      <c r="Z1297" s="610"/>
      <c r="AA1297" s="610"/>
      <c r="AB1297" s="610"/>
      <c r="AC1297" s="610"/>
      <c r="AD1297" s="610"/>
      <c r="AE1297" s="610"/>
      <c r="AF1297" s="610"/>
      <c r="AG1297" s="610"/>
      <c r="AH1297" s="610"/>
      <c r="AI1297" s="610"/>
      <c r="AJ1297" s="610"/>
      <c r="AK1297" s="610"/>
      <c r="AL1297" s="610"/>
      <c r="AM1297" s="610"/>
      <c r="AN1297" s="610"/>
      <c r="AO1297" s="610"/>
      <c r="AP1297" s="610"/>
      <c r="AQ1297" s="610"/>
      <c r="AR1297" s="610"/>
      <c r="AS1297" s="610"/>
      <c r="AT1297" s="610"/>
      <c r="AU1297" s="610"/>
      <c r="AV1297" s="610"/>
      <c r="AW1297" s="610"/>
      <c r="AX1297" s="610"/>
      <c r="AY1297" s="610"/>
      <c r="AZ1297" s="610"/>
      <c r="BA1297" s="610"/>
      <c r="BB1297" s="610"/>
    </row>
    <row r="1298" spans="1:54">
      <c r="A1298" s="89" t="s">
        <v>54</v>
      </c>
      <c r="B1298" s="24"/>
      <c r="C1298" s="25"/>
      <c r="D1298" s="25"/>
      <c r="E1298" s="25"/>
      <c r="F1298" s="25"/>
      <c r="G1298" s="25"/>
      <c r="H1298" s="25"/>
      <c r="I1298" s="25"/>
      <c r="J1298" s="25"/>
      <c r="K1298" s="25"/>
      <c r="L1298" s="508"/>
      <c r="M1298" s="508"/>
      <c r="N1298" s="508"/>
      <c r="O1298" s="508"/>
      <c r="P1298" s="508"/>
      <c r="Q1298" s="508"/>
      <c r="R1298" s="508"/>
      <c r="S1298" s="508"/>
      <c r="T1298" s="508"/>
    </row>
    <row r="1299" spans="1:54">
      <c r="A1299" s="89" t="s">
        <v>363</v>
      </c>
      <c r="B1299" s="24"/>
      <c r="C1299" s="25"/>
      <c r="D1299" s="25"/>
      <c r="E1299" s="25"/>
      <c r="F1299" s="25"/>
      <c r="G1299" s="25"/>
      <c r="H1299" s="25"/>
      <c r="I1299" s="25"/>
      <c r="J1299" s="25"/>
      <c r="K1299" s="25"/>
      <c r="L1299" s="508"/>
      <c r="M1299" s="508"/>
      <c r="N1299" s="508"/>
      <c r="O1299" s="508"/>
      <c r="P1299" s="508"/>
      <c r="Q1299" s="508"/>
      <c r="R1299" s="508"/>
      <c r="S1299" s="508"/>
      <c r="T1299" s="508"/>
    </row>
    <row r="1300" spans="1:54">
      <c r="A1300" s="508"/>
      <c r="B1300" s="508"/>
      <c r="C1300" s="508"/>
      <c r="D1300" s="508"/>
      <c r="E1300" s="508"/>
      <c r="F1300" s="508"/>
      <c r="G1300" s="508"/>
      <c r="H1300" s="508"/>
      <c r="I1300" s="508"/>
      <c r="J1300" s="508"/>
      <c r="K1300" s="508"/>
      <c r="L1300" s="508"/>
      <c r="M1300" s="508"/>
      <c r="N1300" s="508"/>
      <c r="O1300" s="508"/>
      <c r="P1300" s="508"/>
      <c r="Q1300" s="508"/>
      <c r="R1300" s="508"/>
      <c r="S1300" s="508"/>
      <c r="T1300" s="508"/>
    </row>
    <row r="1301" spans="1:54">
      <c r="A1301" s="508"/>
      <c r="B1301" s="508"/>
      <c r="C1301" s="508"/>
      <c r="D1301" s="508"/>
      <c r="E1301" s="508"/>
      <c r="F1301" s="508"/>
      <c r="G1301" s="508"/>
      <c r="H1301" s="508"/>
      <c r="I1301" s="508"/>
      <c r="J1301" s="508"/>
      <c r="K1301" s="508"/>
      <c r="L1301" s="508"/>
      <c r="M1301" s="508"/>
      <c r="N1301" s="508"/>
      <c r="O1301" s="508"/>
      <c r="P1301" s="508"/>
      <c r="Q1301" s="508"/>
      <c r="R1301" s="508"/>
      <c r="S1301" s="508"/>
      <c r="T1301" s="508"/>
    </row>
    <row r="1302" spans="1:54">
      <c r="A1302" s="508"/>
      <c r="B1302" s="508"/>
      <c r="C1302" s="508"/>
      <c r="D1302" s="508"/>
      <c r="E1302" s="508"/>
      <c r="F1302" s="508"/>
      <c r="G1302" s="508"/>
      <c r="H1302" s="508"/>
      <c r="I1302" s="508"/>
      <c r="J1302" s="508"/>
      <c r="K1302" s="508"/>
      <c r="L1302" s="508"/>
      <c r="M1302" s="508"/>
      <c r="N1302" s="508"/>
      <c r="O1302" s="508"/>
      <c r="P1302" s="508"/>
      <c r="Q1302" s="508"/>
      <c r="R1302" s="508"/>
      <c r="S1302" s="508"/>
      <c r="T1302" s="508"/>
    </row>
    <row r="1303" spans="1:54">
      <c r="A1303" s="508"/>
      <c r="B1303" s="508"/>
      <c r="C1303" s="508"/>
      <c r="D1303" s="508"/>
      <c r="E1303" s="508"/>
      <c r="F1303" s="508"/>
      <c r="G1303" s="508"/>
      <c r="H1303" s="508"/>
      <c r="I1303" s="508"/>
      <c r="J1303" s="508"/>
      <c r="K1303" s="508"/>
      <c r="L1303" s="508"/>
      <c r="M1303" s="508"/>
      <c r="N1303" s="508"/>
      <c r="O1303" s="508"/>
      <c r="P1303" s="508"/>
      <c r="Q1303" s="508"/>
      <c r="R1303" s="508"/>
      <c r="S1303" s="508"/>
      <c r="T1303" s="508"/>
    </row>
    <row r="1304" spans="1:54">
      <c r="A1304" s="508"/>
      <c r="B1304" s="508"/>
      <c r="C1304" s="508"/>
      <c r="D1304" s="508"/>
      <c r="E1304" s="508"/>
      <c r="F1304" s="508"/>
      <c r="G1304" s="508"/>
      <c r="H1304" s="508"/>
      <c r="I1304" s="508"/>
      <c r="J1304" s="508"/>
      <c r="K1304" s="508"/>
      <c r="L1304" s="508"/>
      <c r="M1304" s="508"/>
      <c r="N1304" s="508"/>
      <c r="O1304" s="508"/>
      <c r="P1304" s="508"/>
      <c r="Q1304" s="508"/>
      <c r="R1304" s="508"/>
      <c r="S1304" s="508"/>
      <c r="T1304" s="508"/>
    </row>
    <row r="1305" spans="1:54">
      <c r="A1305" s="508"/>
      <c r="B1305" s="508"/>
      <c r="C1305" s="508"/>
      <c r="D1305" s="508"/>
      <c r="E1305" s="508"/>
      <c r="F1305" s="508"/>
      <c r="G1305" s="508"/>
      <c r="H1305" s="508"/>
      <c r="I1305" s="508"/>
      <c r="J1305" s="508"/>
      <c r="K1305" s="508"/>
      <c r="L1305" s="508"/>
      <c r="M1305" s="508"/>
      <c r="N1305" s="508"/>
      <c r="O1305" s="508"/>
      <c r="P1305" s="508"/>
      <c r="Q1305" s="508"/>
      <c r="R1305" s="508"/>
      <c r="S1305" s="508"/>
      <c r="T1305" s="508"/>
    </row>
    <row r="1306" spans="1:54">
      <c r="A1306" s="508"/>
      <c r="B1306" s="508"/>
      <c r="C1306" s="508"/>
      <c r="D1306" s="508"/>
      <c r="E1306" s="508"/>
      <c r="F1306" s="508"/>
      <c r="G1306" s="508"/>
      <c r="H1306" s="508"/>
      <c r="I1306" s="508"/>
      <c r="J1306" s="508"/>
      <c r="K1306" s="508"/>
      <c r="L1306" s="508"/>
      <c r="M1306" s="508"/>
      <c r="N1306" s="508"/>
      <c r="O1306" s="508"/>
      <c r="P1306" s="508"/>
      <c r="Q1306" s="508"/>
      <c r="R1306" s="508"/>
      <c r="S1306" s="508"/>
      <c r="T1306" s="508"/>
    </row>
    <row r="1307" spans="1:54">
      <c r="A1307" s="508"/>
      <c r="B1307" s="508"/>
      <c r="C1307" s="508"/>
      <c r="D1307" s="508"/>
      <c r="E1307" s="508"/>
      <c r="F1307" s="508"/>
      <c r="G1307" s="508"/>
      <c r="H1307" s="508"/>
      <c r="I1307" s="508"/>
      <c r="J1307" s="508"/>
      <c r="K1307" s="508"/>
      <c r="L1307" s="508"/>
      <c r="M1307" s="508"/>
      <c r="N1307" s="508"/>
      <c r="O1307" s="508"/>
      <c r="P1307" s="508"/>
      <c r="Q1307" s="508"/>
      <c r="R1307" s="508"/>
      <c r="S1307" s="508"/>
      <c r="T1307" s="508"/>
    </row>
    <row r="1308" spans="1:54">
      <c r="A1308" s="508"/>
      <c r="B1308" s="508"/>
      <c r="C1308" s="508"/>
      <c r="D1308" s="508"/>
      <c r="E1308" s="508"/>
      <c r="F1308" s="508"/>
      <c r="G1308" s="508"/>
      <c r="H1308" s="508"/>
      <c r="I1308" s="508"/>
      <c r="J1308" s="508"/>
      <c r="K1308" s="508"/>
      <c r="L1308" s="508"/>
      <c r="M1308" s="508"/>
      <c r="N1308" s="508"/>
      <c r="O1308" s="508"/>
      <c r="P1308" s="508"/>
      <c r="Q1308" s="508"/>
      <c r="R1308" s="508"/>
      <c r="S1308" s="508"/>
      <c r="T1308" s="508"/>
    </row>
    <row r="1309" spans="1:54" ht="18.75">
      <c r="A1309" s="1222" t="s">
        <v>26</v>
      </c>
      <c r="B1309" s="1222"/>
      <c r="C1309" s="1222"/>
      <c r="D1309" s="1222"/>
      <c r="E1309" s="1222"/>
      <c r="F1309" s="1222"/>
      <c r="G1309" s="1222"/>
      <c r="H1309" s="1222"/>
      <c r="I1309" s="1222"/>
      <c r="J1309" s="1222"/>
      <c r="K1309" s="1222"/>
      <c r="L1309" s="1222"/>
      <c r="M1309" s="1222"/>
      <c r="N1309" s="1222"/>
      <c r="O1309" s="1222"/>
      <c r="P1309" s="1222"/>
      <c r="Q1309" s="1222"/>
      <c r="R1309" s="1222"/>
      <c r="S1309" s="1222"/>
      <c r="T1309" s="1222"/>
    </row>
    <row r="1310" spans="1:54" ht="16.5" thickBot="1">
      <c r="A1310" s="1225" t="s">
        <v>27</v>
      </c>
      <c r="B1310" s="1225"/>
      <c r="C1310" s="1225"/>
      <c r="D1310" s="1225"/>
      <c r="E1310" s="1225"/>
      <c r="F1310" s="1225"/>
      <c r="G1310" s="1225"/>
      <c r="H1310" s="1225"/>
      <c r="I1310" s="1225"/>
      <c r="J1310" s="1225"/>
      <c r="K1310" s="1225"/>
      <c r="L1310" s="1225"/>
      <c r="M1310" s="1225"/>
      <c r="N1310" s="1225"/>
      <c r="O1310" s="1225"/>
      <c r="P1310" s="1225"/>
      <c r="Q1310" s="1225"/>
      <c r="R1310" s="1225"/>
      <c r="S1310" s="1225"/>
      <c r="T1310" s="1225"/>
    </row>
    <row r="1311" spans="1:54" ht="24" thickBot="1">
      <c r="A1311" s="1226" t="s">
        <v>53</v>
      </c>
      <c r="B1311" s="1227"/>
      <c r="C1311" s="1227"/>
      <c r="D1311" s="1227"/>
      <c r="E1311" s="1227"/>
      <c r="F1311" s="1227"/>
      <c r="G1311" s="1227"/>
      <c r="H1311" s="1227"/>
      <c r="I1311" s="1227"/>
      <c r="J1311" s="1227"/>
      <c r="K1311" s="1227"/>
      <c r="L1311" s="1227"/>
      <c r="M1311" s="1227"/>
      <c r="N1311" s="1227"/>
      <c r="O1311" s="1227"/>
      <c r="P1311" s="1227"/>
      <c r="Q1311" s="1227"/>
      <c r="R1311" s="1227"/>
      <c r="S1311" s="1227"/>
      <c r="T1311" s="1228"/>
    </row>
    <row r="1312" spans="1:54" ht="16.5" thickBot="1">
      <c r="A1312" s="474"/>
      <c r="B1312" s="475"/>
      <c r="C1312" s="475"/>
      <c r="D1312" s="475"/>
      <c r="E1312" s="475"/>
      <c r="F1312" s="475"/>
      <c r="G1312" s="475"/>
      <c r="H1312" s="475"/>
      <c r="I1312" s="475"/>
      <c r="J1312" s="475"/>
      <c r="K1312" s="475"/>
      <c r="L1312" s="475"/>
      <c r="M1312" s="475"/>
      <c r="N1312" s="475"/>
      <c r="O1312" s="475"/>
      <c r="P1312" s="475"/>
      <c r="Q1312" s="475"/>
      <c r="R1312" s="475"/>
      <c r="S1312" s="475"/>
      <c r="T1312" s="475"/>
    </row>
    <row r="1313" spans="1:64" ht="16.5">
      <c r="A1313" s="476" t="s">
        <v>802</v>
      </c>
      <c r="B1313" s="477"/>
      <c r="C1313" s="477" t="s">
        <v>794</v>
      </c>
      <c r="D1313" s="477"/>
      <c r="E1313" s="477"/>
      <c r="F1313" s="477"/>
      <c r="G1313" s="477"/>
      <c r="H1313" s="477"/>
      <c r="I1313" s="477"/>
      <c r="J1313" s="477"/>
      <c r="K1313" s="477"/>
      <c r="L1313" s="477"/>
      <c r="M1313" s="477"/>
      <c r="N1313" s="477"/>
      <c r="O1313" s="477"/>
      <c r="P1313" s="477"/>
      <c r="Q1313" s="477"/>
      <c r="R1313" s="478"/>
      <c r="S1313" s="478"/>
      <c r="T1313" s="478"/>
      <c r="U1313" s="712"/>
      <c r="V1313" s="712"/>
      <c r="W1313" s="712"/>
      <c r="X1313" s="739"/>
      <c r="Y1313" s="712"/>
      <c r="Z1313" s="712"/>
      <c r="AA1313" s="712"/>
      <c r="AB1313" s="712"/>
      <c r="AC1313" s="712"/>
      <c r="AD1313" s="712"/>
      <c r="AE1313" s="712"/>
      <c r="AF1313" s="712"/>
      <c r="AG1313" s="712"/>
      <c r="AH1313" s="712"/>
      <c r="AI1313" s="712"/>
      <c r="AJ1313" s="712"/>
      <c r="AK1313" s="712"/>
      <c r="AL1313" s="712"/>
      <c r="AM1313" s="712"/>
      <c r="AN1313" s="712"/>
      <c r="AO1313" s="712"/>
      <c r="AP1313" s="712"/>
      <c r="AQ1313" s="712"/>
      <c r="AR1313" s="712"/>
      <c r="AS1313" s="712"/>
      <c r="AT1313" s="712"/>
      <c r="AU1313" s="712"/>
      <c r="AV1313" s="712"/>
      <c r="AW1313" s="712"/>
      <c r="AX1313" s="712"/>
      <c r="AY1313" s="712"/>
      <c r="AZ1313" s="712"/>
      <c r="BA1313" s="712"/>
      <c r="BB1313" s="712"/>
      <c r="BC1313" s="712"/>
      <c r="BD1313" s="712"/>
      <c r="BE1313" s="712"/>
      <c r="BF1313" s="712"/>
      <c r="BG1313" s="712"/>
      <c r="BH1313" s="712"/>
      <c r="BI1313" s="712"/>
      <c r="BJ1313" s="712"/>
      <c r="BK1313" s="712"/>
      <c r="BL1313" s="713"/>
    </row>
    <row r="1314" spans="1:64" ht="16.5">
      <c r="A1314" s="480" t="s">
        <v>781</v>
      </c>
      <c r="B1314" s="481"/>
      <c r="C1314" s="481" t="s">
        <v>869</v>
      </c>
      <c r="D1314" s="481"/>
      <c r="E1314" s="481"/>
      <c r="F1314" s="481"/>
      <c r="G1314" s="481"/>
      <c r="H1314" s="481"/>
      <c r="I1314" s="481"/>
      <c r="J1314" s="481"/>
      <c r="K1314" s="481"/>
      <c r="L1314" s="481"/>
      <c r="M1314" s="481"/>
      <c r="N1314" s="481"/>
      <c r="O1314" s="481"/>
      <c r="P1314" s="481"/>
      <c r="Q1314" s="481"/>
      <c r="R1314" s="482"/>
      <c r="S1314" s="482"/>
      <c r="T1314" s="482"/>
      <c r="U1314" s="611"/>
      <c r="V1314" s="611"/>
      <c r="W1314" s="611"/>
      <c r="X1314" s="618"/>
      <c r="Y1314" s="611"/>
      <c r="Z1314" s="611"/>
      <c r="AA1314" s="611"/>
      <c r="AB1314" s="611"/>
      <c r="AC1314" s="611"/>
      <c r="AD1314" s="611"/>
      <c r="AE1314" s="611"/>
      <c r="AF1314" s="611"/>
      <c r="AG1314" s="611"/>
      <c r="AH1314" s="611"/>
      <c r="AI1314" s="611"/>
      <c r="AJ1314" s="611"/>
      <c r="AK1314" s="611"/>
      <c r="AL1314" s="611"/>
      <c r="AM1314" s="611"/>
      <c r="AN1314" s="611"/>
      <c r="AO1314" s="611"/>
      <c r="AP1314" s="611"/>
      <c r="AQ1314" s="611"/>
      <c r="AR1314" s="611"/>
      <c r="AS1314" s="611"/>
      <c r="AT1314" s="611"/>
      <c r="AU1314" s="611"/>
      <c r="AV1314" s="611"/>
      <c r="AW1314" s="611"/>
      <c r="AX1314" s="611"/>
      <c r="AY1314" s="611"/>
      <c r="AZ1314" s="611"/>
      <c r="BA1314" s="611"/>
      <c r="BB1314" s="611"/>
      <c r="BC1314" s="611"/>
      <c r="BD1314" s="611"/>
      <c r="BE1314" s="611"/>
      <c r="BF1314" s="611"/>
      <c r="BG1314" s="611"/>
      <c r="BH1314" s="611"/>
      <c r="BI1314" s="611"/>
      <c r="BJ1314" s="611"/>
      <c r="BK1314" s="611"/>
      <c r="BL1314" s="714"/>
    </row>
    <row r="1315" spans="1:64" ht="17.25" thickBot="1">
      <c r="A1315" s="484" t="s">
        <v>870</v>
      </c>
      <c r="B1315" s="485"/>
      <c r="C1315" s="485" t="s">
        <v>871</v>
      </c>
      <c r="D1315" s="485"/>
      <c r="E1315" s="485"/>
      <c r="F1315" s="485"/>
      <c r="G1315" s="485"/>
      <c r="H1315" s="485"/>
      <c r="I1315" s="485"/>
      <c r="J1315" s="485"/>
      <c r="K1315" s="485"/>
      <c r="L1315" s="485"/>
      <c r="M1315" s="485"/>
      <c r="N1315" s="485"/>
      <c r="O1315" s="485"/>
      <c r="P1315" s="485"/>
      <c r="Q1315" s="485"/>
      <c r="R1315" s="486"/>
      <c r="S1315" s="486"/>
      <c r="T1315" s="486"/>
      <c r="U1315" s="715"/>
      <c r="V1315" s="715"/>
      <c r="W1315" s="715"/>
      <c r="X1315" s="783"/>
      <c r="Y1315" s="715"/>
      <c r="Z1315" s="715"/>
      <c r="AA1315" s="715"/>
      <c r="AB1315" s="715"/>
      <c r="AC1315" s="715"/>
      <c r="AD1315" s="715"/>
      <c r="AE1315" s="715"/>
      <c r="AF1315" s="715"/>
      <c r="AG1315" s="715"/>
      <c r="AH1315" s="715"/>
      <c r="AI1315" s="715"/>
      <c r="AJ1315" s="715"/>
      <c r="AK1315" s="715"/>
      <c r="AL1315" s="715"/>
      <c r="AM1315" s="715"/>
      <c r="AN1315" s="715"/>
      <c r="AO1315" s="715"/>
      <c r="AP1315" s="715"/>
      <c r="AQ1315" s="715"/>
      <c r="AR1315" s="715"/>
      <c r="AS1315" s="715"/>
      <c r="AT1315" s="715"/>
      <c r="AU1315" s="715"/>
      <c r="AV1315" s="715"/>
      <c r="AW1315" s="715"/>
      <c r="AX1315" s="715"/>
      <c r="AY1315" s="715"/>
      <c r="AZ1315" s="715"/>
      <c r="BA1315" s="715"/>
      <c r="BB1315" s="715"/>
      <c r="BC1315" s="715"/>
      <c r="BD1315" s="715"/>
      <c r="BE1315" s="715"/>
      <c r="BF1315" s="715"/>
      <c r="BG1315" s="715"/>
      <c r="BH1315" s="715"/>
      <c r="BI1315" s="715"/>
      <c r="BJ1315" s="715"/>
      <c r="BK1315" s="715"/>
      <c r="BL1315" s="716"/>
    </row>
    <row r="1316" spans="1:64" ht="16.5" thickBot="1">
      <c r="A1316" s="474"/>
      <c r="B1316" s="475"/>
      <c r="C1316" s="475"/>
      <c r="D1316" s="475"/>
      <c r="E1316" s="475"/>
      <c r="F1316" s="475"/>
      <c r="G1316" s="475"/>
      <c r="H1316" s="475"/>
      <c r="I1316" s="475"/>
      <c r="J1316" s="475"/>
      <c r="K1316" s="475"/>
      <c r="L1316" s="475"/>
      <c r="M1316" s="475"/>
      <c r="N1316" s="475"/>
      <c r="O1316" s="475"/>
      <c r="P1316" s="475"/>
      <c r="Q1316" s="475"/>
      <c r="R1316" s="475"/>
      <c r="S1316" s="475"/>
      <c r="T1316" s="475"/>
    </row>
    <row r="1317" spans="1:64" ht="17.25" thickBot="1">
      <c r="A1317" s="475"/>
      <c r="B1317" s="475"/>
      <c r="C1317" s="1223" t="s">
        <v>640</v>
      </c>
      <c r="D1317" s="1224"/>
      <c r="E1317" s="1224"/>
      <c r="F1317" s="1224"/>
      <c r="G1317" s="1224"/>
      <c r="H1317" s="1224"/>
      <c r="I1317" s="1224"/>
      <c r="J1317" s="1224"/>
      <c r="K1317" s="1224"/>
      <c r="L1317" s="1224"/>
      <c r="M1317" s="1224"/>
      <c r="N1317" s="1224"/>
      <c r="O1317" s="1224"/>
      <c r="P1317" s="1224"/>
      <c r="Q1317" s="1224"/>
      <c r="R1317" s="1224"/>
      <c r="S1317" s="1224"/>
      <c r="T1317" s="488"/>
    </row>
    <row r="1318" spans="1:64" ht="16.5" thickBot="1">
      <c r="A1318" s="1"/>
    </row>
    <row r="1319" spans="1:64" ht="32.25" customHeight="1">
      <c r="A1319" s="6"/>
      <c r="B1319" s="7"/>
      <c r="C1319" s="1210" t="s">
        <v>42</v>
      </c>
      <c r="D1319" s="1211"/>
      <c r="E1319" s="888"/>
      <c r="F1319" s="1216" t="s">
        <v>853</v>
      </c>
      <c r="G1319" s="1217"/>
      <c r="H1319" s="888"/>
      <c r="I1319" s="1216" t="s">
        <v>854</v>
      </c>
      <c r="J1319" s="1217"/>
      <c r="K1319" s="888"/>
      <c r="L1319" s="1216" t="s">
        <v>855</v>
      </c>
      <c r="M1319" s="1217"/>
      <c r="N1319" s="888"/>
      <c r="O1319" s="1216" t="s">
        <v>856</v>
      </c>
      <c r="P1319" s="1217"/>
      <c r="Q1319" s="888"/>
      <c r="R1319" s="1210" t="s">
        <v>628</v>
      </c>
      <c r="S1319" s="1211"/>
      <c r="T1319" s="938"/>
      <c r="U1319" s="1210" t="s">
        <v>629</v>
      </c>
      <c r="V1319" s="1211"/>
      <c r="W1319" s="698"/>
      <c r="X1319" s="610"/>
      <c r="Y1319" s="610"/>
      <c r="Z1319" s="610"/>
      <c r="AA1319" s="610"/>
      <c r="AB1319" s="610"/>
      <c r="AC1319" s="610"/>
      <c r="AD1319" s="610"/>
      <c r="AE1319" s="610"/>
      <c r="AF1319" s="610"/>
      <c r="AG1319" s="610"/>
      <c r="AH1319" s="610"/>
      <c r="AI1319" s="610"/>
      <c r="AJ1319" s="610"/>
      <c r="AK1319" s="610"/>
      <c r="AL1319" s="610"/>
      <c r="AM1319" s="610"/>
      <c r="AN1319" s="610"/>
      <c r="AO1319" s="610"/>
      <c r="AP1319" s="610"/>
      <c r="AQ1319" s="610"/>
      <c r="AR1319" s="610"/>
      <c r="AS1319" s="610"/>
      <c r="AT1319" s="610"/>
      <c r="AU1319" s="610"/>
      <c r="AV1319" s="610"/>
      <c r="AW1319" s="610"/>
      <c r="AX1319" s="610"/>
      <c r="AY1319" s="610"/>
      <c r="AZ1319" s="610"/>
      <c r="BA1319" s="132"/>
      <c r="BB1319" s="133" t="s">
        <v>9</v>
      </c>
      <c r="BC1319" s="134"/>
    </row>
    <row r="1320" spans="1:64" ht="133.5" thickBot="1">
      <c r="A1320" s="348"/>
      <c r="B1320" s="46"/>
      <c r="C1320" s="54" t="s">
        <v>41</v>
      </c>
      <c r="D1320" s="57" t="s">
        <v>32</v>
      </c>
      <c r="E1320" s="50"/>
      <c r="F1320" s="54" t="s">
        <v>15</v>
      </c>
      <c r="G1320" s="57" t="s">
        <v>32</v>
      </c>
      <c r="H1320" s="50"/>
      <c r="I1320" s="54" t="s">
        <v>15</v>
      </c>
      <c r="J1320" s="57" t="s">
        <v>32</v>
      </c>
      <c r="K1320" s="50"/>
      <c r="L1320" s="54" t="s">
        <v>15</v>
      </c>
      <c r="M1320" s="57" t="s">
        <v>32</v>
      </c>
      <c r="N1320" s="50"/>
      <c r="O1320" s="54" t="s">
        <v>15</v>
      </c>
      <c r="P1320" s="57" t="s">
        <v>32</v>
      </c>
      <c r="Q1320" s="50"/>
      <c r="R1320" s="630" t="s">
        <v>15</v>
      </c>
      <c r="S1320" s="727" t="s">
        <v>32</v>
      </c>
      <c r="T1320" s="729"/>
      <c r="U1320" s="630" t="s">
        <v>15</v>
      </c>
      <c r="V1320" s="632" t="s">
        <v>32</v>
      </c>
      <c r="W1320" s="747"/>
      <c r="X1320" s="610"/>
      <c r="Y1320" s="610"/>
      <c r="Z1320" s="610"/>
      <c r="AA1320" s="610"/>
      <c r="AB1320" s="610"/>
      <c r="AC1320" s="610"/>
      <c r="AD1320" s="610"/>
      <c r="AE1320" s="610"/>
      <c r="AF1320" s="610"/>
      <c r="AG1320" s="610"/>
      <c r="AH1320" s="610"/>
      <c r="AI1320" s="610"/>
      <c r="AJ1320" s="610"/>
      <c r="AK1320" s="610"/>
      <c r="AL1320" s="610"/>
      <c r="AM1320" s="610"/>
      <c r="AN1320" s="610"/>
      <c r="AO1320" s="610"/>
      <c r="AP1320" s="610"/>
      <c r="AQ1320" s="610"/>
      <c r="AR1320" s="610"/>
      <c r="AS1320" s="610"/>
      <c r="AT1320" s="610"/>
      <c r="AU1320" s="610"/>
      <c r="AV1320" s="610"/>
      <c r="AW1320" s="610"/>
      <c r="AX1320" s="610"/>
      <c r="AY1320" s="610"/>
      <c r="AZ1320" s="610"/>
      <c r="BA1320" s="630" t="s">
        <v>15</v>
      </c>
      <c r="BB1320" s="631" t="s">
        <v>32</v>
      </c>
      <c r="BC1320" s="71" t="s">
        <v>9</v>
      </c>
    </row>
    <row r="1321" spans="1:64" ht="16.5" thickBot="1">
      <c r="A1321" s="20"/>
      <c r="B1321" s="507"/>
      <c r="C1321" s="507"/>
      <c r="D1321" s="507"/>
      <c r="E1321" s="4"/>
      <c r="F1321" s="507"/>
      <c r="G1321" s="507"/>
      <c r="H1321" s="4"/>
      <c r="I1321" s="507"/>
      <c r="J1321" s="507"/>
      <c r="K1321" s="4"/>
      <c r="L1321" s="507"/>
      <c r="M1321" s="507"/>
      <c r="N1321" s="4"/>
      <c r="O1321" s="507"/>
      <c r="P1321" s="507"/>
      <c r="Q1321" s="4"/>
      <c r="R1321" s="507"/>
      <c r="S1321" s="507"/>
      <c r="T1321" s="707"/>
      <c r="U1321" s="507"/>
      <c r="V1321" s="507"/>
      <c r="W1321" s="507"/>
      <c r="X1321" s="610"/>
      <c r="Y1321" s="610"/>
      <c r="Z1321" s="610"/>
      <c r="AA1321" s="610"/>
      <c r="AB1321" s="610"/>
      <c r="AC1321" s="610"/>
      <c r="AD1321" s="610"/>
      <c r="AE1321" s="610"/>
      <c r="AF1321" s="610"/>
      <c r="AG1321" s="610"/>
      <c r="AH1321" s="610"/>
      <c r="AI1321" s="610"/>
      <c r="AJ1321" s="610"/>
      <c r="AK1321" s="610"/>
      <c r="AL1321" s="610"/>
      <c r="AM1321" s="610"/>
      <c r="AN1321" s="610"/>
      <c r="AO1321" s="610"/>
      <c r="AP1321" s="610"/>
      <c r="AQ1321" s="610"/>
      <c r="AR1321" s="610"/>
      <c r="AS1321" s="610"/>
      <c r="AT1321" s="610"/>
      <c r="AU1321" s="610"/>
      <c r="AV1321" s="610"/>
      <c r="AW1321" s="610"/>
      <c r="AX1321" s="610"/>
      <c r="AY1321" s="610"/>
      <c r="AZ1321" s="610"/>
      <c r="BA1321" s="507"/>
      <c r="BB1321" s="507"/>
      <c r="BC1321" s="507"/>
    </row>
    <row r="1322" spans="1:64">
      <c r="A1322" s="1177" t="s">
        <v>679</v>
      </c>
      <c r="B1322" s="84" t="s">
        <v>19</v>
      </c>
      <c r="C1322" s="61">
        <v>7</v>
      </c>
      <c r="D1322" s="62"/>
      <c r="E1322" s="4"/>
      <c r="F1322" s="61">
        <v>19</v>
      </c>
      <c r="G1322" s="63"/>
      <c r="H1322" s="4"/>
      <c r="I1322" s="61">
        <v>26</v>
      </c>
      <c r="J1322" s="63"/>
      <c r="K1322" s="4"/>
      <c r="L1322" s="61">
        <v>10</v>
      </c>
      <c r="M1322" s="63"/>
      <c r="N1322" s="4"/>
      <c r="O1322" s="61">
        <v>7</v>
      </c>
      <c r="P1322" s="63"/>
      <c r="Q1322" s="4"/>
      <c r="R1322" s="645">
        <v>13</v>
      </c>
      <c r="S1322" s="730"/>
      <c r="T1322" s="678"/>
      <c r="U1322" s="645">
        <v>0</v>
      </c>
      <c r="V1322" s="647"/>
      <c r="W1322" s="518">
        <v>0</v>
      </c>
      <c r="X1322" s="610"/>
      <c r="Y1322" s="610"/>
      <c r="Z1322" s="610"/>
      <c r="AA1322" s="610"/>
      <c r="AB1322" s="610"/>
      <c r="AC1322" s="610"/>
      <c r="AD1322" s="610"/>
      <c r="AE1322" s="610"/>
      <c r="AF1322" s="610"/>
      <c r="AG1322" s="610"/>
      <c r="AH1322" s="610"/>
      <c r="AI1322" s="610"/>
      <c r="AJ1322" s="610"/>
      <c r="AK1322" s="610"/>
      <c r="AL1322" s="610"/>
      <c r="AM1322" s="610"/>
      <c r="AN1322" s="610"/>
      <c r="AO1322" s="610"/>
      <c r="AP1322" s="610"/>
      <c r="AQ1322" s="610"/>
      <c r="AR1322" s="610"/>
      <c r="AS1322" s="610"/>
      <c r="AT1322" s="610"/>
      <c r="AU1322" s="610"/>
      <c r="AV1322" s="610"/>
      <c r="AW1322" s="610"/>
      <c r="AX1322" s="610"/>
      <c r="AY1322" s="610"/>
      <c r="AZ1322" s="610"/>
      <c r="BA1322" s="645">
        <f>C1322+F1322+I1322+L1322+O1322+R1322+U1322</f>
        <v>82</v>
      </c>
      <c r="BB1322" s="646">
        <f>D1322+G1322+J1322+M1322+P1322+S1322+V1322</f>
        <v>0</v>
      </c>
      <c r="BC1322" s="647">
        <f>BA1322+BB1322</f>
        <v>82</v>
      </c>
    </row>
    <row r="1323" spans="1:64">
      <c r="A1323" s="1178"/>
      <c r="B1323" s="85" t="s">
        <v>21</v>
      </c>
      <c r="C1323" s="64">
        <v>3</v>
      </c>
      <c r="D1323" s="16"/>
      <c r="E1323" s="4"/>
      <c r="F1323" s="64">
        <v>6</v>
      </c>
      <c r="G1323" s="65"/>
      <c r="H1323" s="4"/>
      <c r="I1323" s="64">
        <v>11</v>
      </c>
      <c r="J1323" s="65"/>
      <c r="K1323" s="4"/>
      <c r="L1323" s="64">
        <v>5</v>
      </c>
      <c r="M1323" s="65"/>
      <c r="N1323" s="4"/>
      <c r="O1323" s="64">
        <v>3</v>
      </c>
      <c r="P1323" s="65"/>
      <c r="Q1323" s="4"/>
      <c r="R1323" s="648">
        <v>6</v>
      </c>
      <c r="S1323" s="731"/>
      <c r="T1323" s="678"/>
      <c r="U1323" s="648">
        <v>0</v>
      </c>
      <c r="V1323" s="649"/>
      <c r="W1323" s="748">
        <v>0</v>
      </c>
      <c r="X1323" s="610"/>
      <c r="Y1323" s="610"/>
      <c r="Z1323" s="610"/>
      <c r="AA1323" s="610"/>
      <c r="AB1323" s="610"/>
      <c r="AC1323" s="610"/>
      <c r="AD1323" s="610"/>
      <c r="AE1323" s="610"/>
      <c r="AF1323" s="610"/>
      <c r="AG1323" s="610"/>
      <c r="AH1323" s="610"/>
      <c r="AI1323" s="610"/>
      <c r="AJ1323" s="610"/>
      <c r="AK1323" s="610"/>
      <c r="AL1323" s="610"/>
      <c r="AM1323" s="610"/>
      <c r="AN1323" s="610"/>
      <c r="AO1323" s="610"/>
      <c r="AP1323" s="610"/>
      <c r="AQ1323" s="610"/>
      <c r="AR1323" s="610"/>
      <c r="AS1323" s="610"/>
      <c r="AT1323" s="610"/>
      <c r="AU1323" s="610"/>
      <c r="AV1323" s="610"/>
      <c r="AW1323" s="610"/>
      <c r="AX1323" s="610"/>
      <c r="AY1323" s="610"/>
      <c r="AZ1323" s="610"/>
      <c r="BA1323" s="648">
        <f t="shared" ref="BA1323:BB1324" si="792">C1323+F1323+I1323+L1323+O1323+R1323+U1323</f>
        <v>34</v>
      </c>
      <c r="BB1323" s="615">
        <f t="shared" si="792"/>
        <v>0</v>
      </c>
      <c r="BC1323" s="649">
        <f t="shared" ref="BC1323:BC1324" si="793">BA1323+BB1323</f>
        <v>34</v>
      </c>
    </row>
    <row r="1324" spans="1:64" ht="16.5" thickBot="1">
      <c r="A1324" s="1179"/>
      <c r="B1324" s="86" t="s">
        <v>22</v>
      </c>
      <c r="C1324" s="66">
        <v>0</v>
      </c>
      <c r="D1324" s="67"/>
      <c r="E1324" s="4"/>
      <c r="F1324" s="66">
        <v>0</v>
      </c>
      <c r="G1324" s="68"/>
      <c r="H1324" s="4"/>
      <c r="I1324" s="66">
        <v>0</v>
      </c>
      <c r="J1324" s="68"/>
      <c r="K1324" s="4"/>
      <c r="L1324" s="66">
        <v>0</v>
      </c>
      <c r="M1324" s="68"/>
      <c r="N1324" s="4"/>
      <c r="O1324" s="66">
        <v>0</v>
      </c>
      <c r="P1324" s="68"/>
      <c r="Q1324" s="4"/>
      <c r="R1324" s="650">
        <v>0</v>
      </c>
      <c r="S1324" s="732"/>
      <c r="T1324" s="678"/>
      <c r="U1324" s="650">
        <v>0</v>
      </c>
      <c r="V1324" s="652"/>
      <c r="W1324" s="749">
        <v>0</v>
      </c>
      <c r="X1324" s="610"/>
      <c r="Y1324" s="610"/>
      <c r="Z1324" s="610"/>
      <c r="AA1324" s="610"/>
      <c r="AB1324" s="610"/>
      <c r="AC1324" s="610"/>
      <c r="AD1324" s="610"/>
      <c r="AE1324" s="610"/>
      <c r="AF1324" s="610"/>
      <c r="AG1324" s="610"/>
      <c r="AH1324" s="610"/>
      <c r="AI1324" s="610"/>
      <c r="AJ1324" s="610"/>
      <c r="AK1324" s="610"/>
      <c r="AL1324" s="610"/>
      <c r="AM1324" s="610"/>
      <c r="AN1324" s="610"/>
      <c r="AO1324" s="610"/>
      <c r="AP1324" s="610"/>
      <c r="AQ1324" s="610"/>
      <c r="AR1324" s="610"/>
      <c r="AS1324" s="610"/>
      <c r="AT1324" s="610"/>
      <c r="AU1324" s="610"/>
      <c r="AV1324" s="610"/>
      <c r="AW1324" s="610"/>
      <c r="AX1324" s="610"/>
      <c r="AY1324" s="610"/>
      <c r="AZ1324" s="610"/>
      <c r="BA1324" s="650">
        <f t="shared" si="792"/>
        <v>0</v>
      </c>
      <c r="BB1324" s="651">
        <f t="shared" si="792"/>
        <v>0</v>
      </c>
      <c r="BC1324" s="652">
        <f t="shared" si="793"/>
        <v>0</v>
      </c>
    </row>
    <row r="1325" spans="1:64" ht="16.5" thickBot="1">
      <c r="A1325" s="20"/>
      <c r="B1325" s="507"/>
      <c r="C1325" s="507"/>
      <c r="D1325" s="507"/>
      <c r="E1325" s="4"/>
      <c r="F1325" s="507"/>
      <c r="G1325" s="507"/>
      <c r="H1325" s="4"/>
      <c r="I1325" s="507"/>
      <c r="J1325" s="507"/>
      <c r="K1325" s="4"/>
      <c r="L1325" s="507"/>
      <c r="M1325" s="507"/>
      <c r="N1325" s="4"/>
      <c r="O1325" s="507"/>
      <c r="P1325" s="507"/>
      <c r="Q1325" s="4"/>
      <c r="R1325" s="507"/>
      <c r="S1325" s="509"/>
      <c r="T1325" s="707"/>
      <c r="U1325" s="507"/>
      <c r="V1325" s="507"/>
      <c r="W1325" s="507"/>
      <c r="X1325" s="610"/>
      <c r="Y1325" s="610"/>
      <c r="Z1325" s="610"/>
      <c r="AA1325" s="610"/>
      <c r="AB1325" s="610"/>
      <c r="AC1325" s="610"/>
      <c r="AD1325" s="610"/>
      <c r="AE1325" s="610"/>
      <c r="AF1325" s="610"/>
      <c r="AG1325" s="610"/>
      <c r="AH1325" s="610"/>
      <c r="AI1325" s="610"/>
      <c r="AJ1325" s="610"/>
      <c r="AK1325" s="610"/>
      <c r="AL1325" s="610"/>
      <c r="AM1325" s="610"/>
      <c r="AN1325" s="610"/>
      <c r="AO1325" s="610"/>
      <c r="AP1325" s="610"/>
      <c r="AQ1325" s="610"/>
      <c r="AR1325" s="610"/>
      <c r="AS1325" s="610"/>
      <c r="AT1325" s="610"/>
      <c r="AU1325" s="610"/>
      <c r="AV1325" s="610"/>
      <c r="AW1325" s="610"/>
      <c r="AX1325" s="610"/>
      <c r="AY1325" s="610"/>
      <c r="AZ1325" s="610"/>
      <c r="BA1325" s="507"/>
      <c r="BB1325" s="507"/>
      <c r="BC1325" s="507"/>
    </row>
    <row r="1326" spans="1:64">
      <c r="A1326" s="1120" t="s">
        <v>680</v>
      </c>
      <c r="B1326" s="84" t="s">
        <v>19</v>
      </c>
      <c r="C1326" s="61">
        <v>1</v>
      </c>
      <c r="D1326" s="62"/>
      <c r="E1326" s="4"/>
      <c r="F1326" s="61">
        <v>2</v>
      </c>
      <c r="G1326" s="63"/>
      <c r="H1326" s="4"/>
      <c r="I1326" s="61">
        <v>5</v>
      </c>
      <c r="J1326" s="63"/>
      <c r="K1326" s="4"/>
      <c r="L1326" s="61">
        <v>7</v>
      </c>
      <c r="M1326" s="63"/>
      <c r="N1326" s="4"/>
      <c r="O1326" s="61">
        <v>5</v>
      </c>
      <c r="P1326" s="63"/>
      <c r="Q1326" s="4"/>
      <c r="R1326" s="645">
        <v>0</v>
      </c>
      <c r="S1326" s="730"/>
      <c r="T1326" s="678"/>
      <c r="U1326" s="645">
        <v>39</v>
      </c>
      <c r="V1326" s="647"/>
      <c r="W1326" s="518">
        <v>0</v>
      </c>
      <c r="X1326" s="610"/>
      <c r="Y1326" s="610"/>
      <c r="Z1326" s="610"/>
      <c r="AA1326" s="610"/>
      <c r="AB1326" s="610"/>
      <c r="AC1326" s="610"/>
      <c r="AD1326" s="610"/>
      <c r="AE1326" s="610"/>
      <c r="AF1326" s="610"/>
      <c r="AG1326" s="610"/>
      <c r="AH1326" s="610"/>
      <c r="AI1326" s="610"/>
      <c r="AJ1326" s="610"/>
      <c r="AK1326" s="610"/>
      <c r="AL1326" s="610"/>
      <c r="AM1326" s="610"/>
      <c r="AN1326" s="610"/>
      <c r="AO1326" s="610"/>
      <c r="AP1326" s="610"/>
      <c r="AQ1326" s="610"/>
      <c r="AR1326" s="610"/>
      <c r="AS1326" s="610"/>
      <c r="AT1326" s="610"/>
      <c r="AU1326" s="610"/>
      <c r="AV1326" s="610"/>
      <c r="AW1326" s="610"/>
      <c r="AX1326" s="610"/>
      <c r="AY1326" s="610"/>
      <c r="AZ1326" s="610"/>
      <c r="BA1326" s="645">
        <f>C1326+F1326+I1326+L1326+O1326+R1326+U1326</f>
        <v>59</v>
      </c>
      <c r="BB1326" s="646">
        <f>D1326+G1326+J1326+M1326+P1326+S1326+V1326</f>
        <v>0</v>
      </c>
      <c r="BC1326" s="647">
        <f>BA1326+BB1326</f>
        <v>59</v>
      </c>
    </row>
    <row r="1327" spans="1:64">
      <c r="A1327" s="1121"/>
      <c r="B1327" s="85" t="s">
        <v>21</v>
      </c>
      <c r="C1327" s="64">
        <v>0</v>
      </c>
      <c r="D1327" s="16"/>
      <c r="E1327" s="4"/>
      <c r="F1327" s="64">
        <v>2</v>
      </c>
      <c r="G1327" s="65"/>
      <c r="H1327" s="4"/>
      <c r="I1327" s="64">
        <v>4</v>
      </c>
      <c r="J1327" s="65"/>
      <c r="K1327" s="4"/>
      <c r="L1327" s="64">
        <v>3</v>
      </c>
      <c r="M1327" s="65"/>
      <c r="N1327" s="4"/>
      <c r="O1327" s="64">
        <v>1</v>
      </c>
      <c r="P1327" s="65"/>
      <c r="Q1327" s="4"/>
      <c r="R1327" s="648">
        <v>0</v>
      </c>
      <c r="S1327" s="731"/>
      <c r="T1327" s="678"/>
      <c r="U1327" s="648">
        <v>19</v>
      </c>
      <c r="V1327" s="649"/>
      <c r="W1327" s="748">
        <v>0</v>
      </c>
      <c r="X1327" s="610"/>
      <c r="Y1327" s="610"/>
      <c r="Z1327" s="610"/>
      <c r="AA1327" s="610"/>
      <c r="AB1327" s="610"/>
      <c r="AC1327" s="610"/>
      <c r="AD1327" s="610"/>
      <c r="AE1327" s="610"/>
      <c r="AF1327" s="610"/>
      <c r="AG1327" s="610"/>
      <c r="AH1327" s="610"/>
      <c r="AI1327" s="610"/>
      <c r="AJ1327" s="610"/>
      <c r="AK1327" s="610"/>
      <c r="AL1327" s="610"/>
      <c r="AM1327" s="610"/>
      <c r="AN1327" s="610"/>
      <c r="AO1327" s="610"/>
      <c r="AP1327" s="610"/>
      <c r="AQ1327" s="610"/>
      <c r="AR1327" s="610"/>
      <c r="AS1327" s="610"/>
      <c r="AT1327" s="610"/>
      <c r="AU1327" s="610"/>
      <c r="AV1327" s="610"/>
      <c r="AW1327" s="610"/>
      <c r="AX1327" s="610"/>
      <c r="AY1327" s="610"/>
      <c r="AZ1327" s="610"/>
      <c r="BA1327" s="648">
        <f t="shared" ref="BA1327:BB1328" si="794">C1327+F1327+I1327+L1327+O1327+R1327+U1327</f>
        <v>29</v>
      </c>
      <c r="BB1327" s="615">
        <f t="shared" si="794"/>
        <v>0</v>
      </c>
      <c r="BC1327" s="649">
        <f t="shared" ref="BC1327:BC1328" si="795">BA1327+BB1327</f>
        <v>29</v>
      </c>
    </row>
    <row r="1328" spans="1:64" ht="16.5" thickBot="1">
      <c r="A1328" s="1122"/>
      <c r="B1328" s="86" t="s">
        <v>22</v>
      </c>
      <c r="C1328" s="66">
        <v>0</v>
      </c>
      <c r="D1328" s="67"/>
      <c r="E1328" s="4"/>
      <c r="F1328" s="66">
        <v>0</v>
      </c>
      <c r="G1328" s="68"/>
      <c r="H1328" s="4"/>
      <c r="I1328" s="66">
        <v>0</v>
      </c>
      <c r="J1328" s="68"/>
      <c r="K1328" s="4"/>
      <c r="L1328" s="66">
        <v>0</v>
      </c>
      <c r="M1328" s="68"/>
      <c r="N1328" s="4"/>
      <c r="O1328" s="66">
        <v>0</v>
      </c>
      <c r="P1328" s="68"/>
      <c r="Q1328" s="4"/>
      <c r="R1328" s="650">
        <v>0</v>
      </c>
      <c r="S1328" s="732"/>
      <c r="T1328" s="678"/>
      <c r="U1328" s="650">
        <v>0</v>
      </c>
      <c r="V1328" s="652"/>
      <c r="W1328" s="749">
        <v>0</v>
      </c>
      <c r="X1328" s="610"/>
      <c r="Y1328" s="610"/>
      <c r="Z1328" s="610"/>
      <c r="AA1328" s="610"/>
      <c r="AB1328" s="610"/>
      <c r="AC1328" s="610"/>
      <c r="AD1328" s="610"/>
      <c r="AE1328" s="610"/>
      <c r="AF1328" s="610"/>
      <c r="AG1328" s="610"/>
      <c r="AH1328" s="610"/>
      <c r="AI1328" s="610"/>
      <c r="AJ1328" s="610"/>
      <c r="AK1328" s="610"/>
      <c r="AL1328" s="610"/>
      <c r="AM1328" s="610"/>
      <c r="AN1328" s="610"/>
      <c r="AO1328" s="610"/>
      <c r="AP1328" s="610"/>
      <c r="AQ1328" s="610"/>
      <c r="AR1328" s="610"/>
      <c r="AS1328" s="610"/>
      <c r="AT1328" s="610"/>
      <c r="AU1328" s="610"/>
      <c r="AV1328" s="610"/>
      <c r="AW1328" s="610"/>
      <c r="AX1328" s="610"/>
      <c r="AY1328" s="610"/>
      <c r="AZ1328" s="610"/>
      <c r="BA1328" s="650">
        <f t="shared" si="794"/>
        <v>0</v>
      </c>
      <c r="BB1328" s="651">
        <f t="shared" si="794"/>
        <v>0</v>
      </c>
      <c r="BC1328" s="652">
        <f t="shared" si="795"/>
        <v>0</v>
      </c>
    </row>
    <row r="1329" spans="1:55">
      <c r="A1329" s="20"/>
      <c r="B1329" s="507"/>
      <c r="C1329" s="507"/>
      <c r="D1329" s="507"/>
      <c r="E1329" s="4"/>
      <c r="F1329" s="507"/>
      <c r="G1329" s="507"/>
      <c r="H1329" s="4"/>
      <c r="I1329" s="507"/>
      <c r="J1329" s="507"/>
      <c r="K1329" s="4"/>
      <c r="L1329" s="507"/>
      <c r="M1329" s="507"/>
      <c r="N1329" s="4"/>
      <c r="O1329" s="507"/>
      <c r="P1329" s="507"/>
      <c r="Q1329" s="4"/>
      <c r="R1329" s="507"/>
      <c r="S1329" s="745"/>
      <c r="T1329" s="707"/>
      <c r="U1329" s="507"/>
      <c r="V1329" s="507"/>
      <c r="W1329" s="507"/>
      <c r="X1329" s="610"/>
      <c r="Y1329" s="610"/>
      <c r="Z1329" s="610"/>
      <c r="AA1329" s="610"/>
      <c r="AB1329" s="610"/>
      <c r="AC1329" s="610"/>
      <c r="AD1329" s="610"/>
      <c r="AE1329" s="610"/>
      <c r="AF1329" s="610"/>
      <c r="AG1329" s="610"/>
      <c r="AH1329" s="610"/>
      <c r="AI1329" s="610"/>
      <c r="AJ1329" s="610"/>
      <c r="AK1329" s="610"/>
      <c r="AL1329" s="610"/>
      <c r="AM1329" s="610"/>
      <c r="AN1329" s="610"/>
      <c r="AO1329" s="610"/>
      <c r="AP1329" s="610"/>
      <c r="AQ1329" s="610"/>
      <c r="AR1329" s="610"/>
      <c r="AS1329" s="610"/>
      <c r="AT1329" s="610"/>
      <c r="AU1329" s="610"/>
      <c r="AV1329" s="610"/>
      <c r="AW1329" s="610"/>
      <c r="AX1329" s="610"/>
      <c r="AY1329" s="610"/>
      <c r="AZ1329" s="610"/>
      <c r="BA1329" s="507"/>
      <c r="BB1329" s="507"/>
      <c r="BC1329" s="507"/>
    </row>
    <row r="1330" spans="1:55">
      <c r="A1330" s="20"/>
      <c r="B1330" s="507"/>
      <c r="C1330" s="507"/>
      <c r="D1330" s="507"/>
      <c r="E1330" s="4"/>
      <c r="F1330" s="507"/>
      <c r="G1330" s="507"/>
      <c r="H1330" s="4"/>
      <c r="I1330" s="507"/>
      <c r="J1330" s="507"/>
      <c r="K1330" s="4"/>
      <c r="L1330" s="507"/>
      <c r="M1330" s="507"/>
      <c r="N1330" s="4"/>
      <c r="O1330" s="507"/>
      <c r="P1330" s="507"/>
      <c r="Q1330" s="4"/>
      <c r="R1330" s="507"/>
      <c r="S1330" s="707"/>
      <c r="T1330" s="707"/>
      <c r="U1330" s="507"/>
      <c r="V1330" s="507"/>
      <c r="W1330" s="507"/>
      <c r="X1330" s="610"/>
      <c r="Y1330" s="610"/>
      <c r="Z1330" s="610"/>
      <c r="AA1330" s="610"/>
      <c r="AB1330" s="610"/>
      <c r="AC1330" s="610"/>
      <c r="AD1330" s="610"/>
      <c r="AE1330" s="610"/>
      <c r="AF1330" s="610"/>
      <c r="AG1330" s="610"/>
      <c r="AH1330" s="610"/>
      <c r="AI1330" s="610"/>
      <c r="AJ1330" s="610"/>
      <c r="AK1330" s="610"/>
      <c r="AL1330" s="610"/>
      <c r="AM1330" s="610"/>
      <c r="AN1330" s="610"/>
      <c r="AO1330" s="610"/>
      <c r="AP1330" s="610"/>
      <c r="AQ1330" s="610"/>
      <c r="AR1330" s="610"/>
      <c r="AS1330" s="610"/>
      <c r="AT1330" s="610"/>
      <c r="AU1330" s="610"/>
      <c r="AV1330" s="610"/>
      <c r="AW1330" s="610"/>
      <c r="AX1330" s="610"/>
      <c r="AY1330" s="610"/>
      <c r="AZ1330" s="610"/>
      <c r="BA1330" s="507"/>
      <c r="BB1330" s="507"/>
      <c r="BC1330" s="507"/>
    </row>
    <row r="1331" spans="1:55" ht="16.5" thickBot="1">
      <c r="A1331" s="20"/>
      <c r="B1331" s="507"/>
      <c r="C1331" s="507"/>
      <c r="D1331" s="507"/>
      <c r="E1331" s="4"/>
      <c r="F1331" s="507"/>
      <c r="G1331" s="507"/>
      <c r="H1331" s="4"/>
      <c r="I1331" s="507"/>
      <c r="J1331" s="507"/>
      <c r="K1331" s="4"/>
      <c r="L1331" s="507"/>
      <c r="M1331" s="507"/>
      <c r="N1331" s="4"/>
      <c r="O1331" s="507"/>
      <c r="P1331" s="507"/>
      <c r="Q1331" s="4"/>
      <c r="R1331" s="507"/>
      <c r="S1331" s="507"/>
      <c r="T1331" s="707"/>
      <c r="U1331" s="507"/>
      <c r="V1331" s="507"/>
      <c r="W1331" s="507"/>
      <c r="X1331" s="610"/>
      <c r="Y1331" s="610"/>
      <c r="Z1331" s="610"/>
      <c r="AA1331" s="610"/>
      <c r="AB1331" s="610"/>
      <c r="AC1331" s="610"/>
      <c r="AD1331" s="610"/>
      <c r="AE1331" s="610"/>
      <c r="AF1331" s="610"/>
      <c r="AG1331" s="610"/>
      <c r="AH1331" s="610"/>
      <c r="AI1331" s="610"/>
      <c r="AJ1331" s="610"/>
      <c r="AK1331" s="610"/>
      <c r="AL1331" s="610"/>
      <c r="AM1331" s="610"/>
      <c r="AN1331" s="610"/>
      <c r="AO1331" s="610"/>
      <c r="AP1331" s="610"/>
      <c r="AQ1331" s="610"/>
      <c r="AR1331" s="610"/>
      <c r="AS1331" s="610"/>
      <c r="AT1331" s="610"/>
      <c r="AU1331" s="610"/>
      <c r="AV1331" s="610"/>
      <c r="AW1331" s="610"/>
      <c r="AX1331" s="610"/>
      <c r="AY1331" s="610"/>
      <c r="AZ1331" s="610"/>
      <c r="BA1331" s="507"/>
      <c r="BB1331" s="507"/>
      <c r="BC1331" s="507"/>
    </row>
    <row r="1332" spans="1:55" ht="16.5" thickBot="1">
      <c r="A1332" s="87"/>
      <c r="B1332" s="84" t="s">
        <v>19</v>
      </c>
      <c r="C1332" s="73">
        <v>8</v>
      </c>
      <c r="D1332" s="74"/>
      <c r="E1332" s="25"/>
      <c r="F1332" s="73">
        <v>21</v>
      </c>
      <c r="G1332" s="75"/>
      <c r="H1332" s="25"/>
      <c r="I1332" s="73">
        <v>31</v>
      </c>
      <c r="J1332" s="75"/>
      <c r="K1332" s="25"/>
      <c r="L1332" s="73">
        <v>17</v>
      </c>
      <c r="M1332" s="75"/>
      <c r="N1332" s="25"/>
      <c r="O1332" s="73">
        <v>12</v>
      </c>
      <c r="P1332" s="75"/>
      <c r="Q1332" s="25"/>
      <c r="R1332" s="645">
        <v>13</v>
      </c>
      <c r="S1332" s="647"/>
      <c r="T1332" s="619"/>
      <c r="U1332" s="645">
        <v>39</v>
      </c>
      <c r="V1332" s="647"/>
      <c r="W1332" s="518">
        <v>0</v>
      </c>
      <c r="X1332" s="610"/>
      <c r="Y1332" s="610"/>
      <c r="Z1332" s="610"/>
      <c r="AA1332" s="610"/>
      <c r="AB1332" s="610"/>
      <c r="AC1332" s="610"/>
      <c r="AD1332" s="610"/>
      <c r="AE1332" s="610"/>
      <c r="AF1332" s="610"/>
      <c r="AG1332" s="610"/>
      <c r="AH1332" s="610"/>
      <c r="AI1332" s="610"/>
      <c r="AJ1332" s="610"/>
      <c r="AK1332" s="610"/>
      <c r="AL1332" s="610"/>
      <c r="AM1332" s="610"/>
      <c r="AN1332" s="610"/>
      <c r="AO1332" s="610"/>
      <c r="AP1332" s="610"/>
      <c r="AQ1332" s="610"/>
      <c r="AR1332" s="610"/>
      <c r="AS1332" s="610"/>
      <c r="AT1332" s="610"/>
      <c r="AU1332" s="610"/>
      <c r="AV1332" s="610"/>
      <c r="AW1332" s="610"/>
      <c r="AX1332" s="610"/>
      <c r="AY1332" s="610"/>
      <c r="AZ1332" s="610"/>
      <c r="BA1332" s="645">
        <f>C1332+F1332+I1332+L1332+O1332+R1332+U1332</f>
        <v>141</v>
      </c>
      <c r="BB1332" s="645">
        <f>D1332+G1332+J1332+M1332+P1332+S1332+V1332</f>
        <v>0</v>
      </c>
      <c r="BC1332" s="75">
        <f>BC1322+BC1326</f>
        <v>141</v>
      </c>
    </row>
    <row r="1333" spans="1:55" ht="16.5" thickBot="1">
      <c r="A1333" s="275" t="s">
        <v>9</v>
      </c>
      <c r="B1333" s="85" t="s">
        <v>21</v>
      </c>
      <c r="C1333" s="76">
        <v>3</v>
      </c>
      <c r="D1333" s="17"/>
      <c r="E1333" s="25"/>
      <c r="F1333" s="76">
        <v>8</v>
      </c>
      <c r="G1333" s="77"/>
      <c r="H1333" s="25"/>
      <c r="I1333" s="76">
        <v>15</v>
      </c>
      <c r="J1333" s="77"/>
      <c r="K1333" s="25"/>
      <c r="L1333" s="76">
        <v>8</v>
      </c>
      <c r="M1333" s="77"/>
      <c r="N1333" s="25"/>
      <c r="O1333" s="76">
        <v>4</v>
      </c>
      <c r="P1333" s="77"/>
      <c r="Q1333" s="25"/>
      <c r="R1333" s="648">
        <v>6</v>
      </c>
      <c r="S1333" s="649"/>
      <c r="T1333" s="619"/>
      <c r="U1333" s="648">
        <v>19</v>
      </c>
      <c r="V1333" s="649"/>
      <c r="W1333" s="748">
        <v>0</v>
      </c>
      <c r="X1333" s="610"/>
      <c r="Y1333" s="610"/>
      <c r="Z1333" s="610"/>
      <c r="AA1333" s="610"/>
      <c r="AB1333" s="610"/>
      <c r="AC1333" s="610"/>
      <c r="AD1333" s="610"/>
      <c r="AE1333" s="610"/>
      <c r="AF1333" s="610"/>
      <c r="AG1333" s="610"/>
      <c r="AH1333" s="610"/>
      <c r="AI1333" s="610"/>
      <c r="AJ1333" s="610"/>
      <c r="AK1333" s="610"/>
      <c r="AL1333" s="610"/>
      <c r="AM1333" s="610"/>
      <c r="AN1333" s="610"/>
      <c r="AO1333" s="610"/>
      <c r="AP1333" s="610"/>
      <c r="AQ1333" s="610"/>
      <c r="AR1333" s="610"/>
      <c r="AS1333" s="610"/>
      <c r="AT1333" s="610"/>
      <c r="AU1333" s="610"/>
      <c r="AV1333" s="610"/>
      <c r="AW1333" s="610"/>
      <c r="AX1333" s="610"/>
      <c r="AY1333" s="610"/>
      <c r="AZ1333" s="610"/>
      <c r="BA1333" s="645">
        <f t="shared" ref="BA1333:BB1334" si="796">C1333+F1333+I1333+L1333+O1333+R1333+U1333</f>
        <v>63</v>
      </c>
      <c r="BB1333" s="645">
        <f t="shared" si="796"/>
        <v>0</v>
      </c>
      <c r="BC1333" s="77">
        <f>BC1323+BC1327</f>
        <v>63</v>
      </c>
    </row>
    <row r="1334" spans="1:55" ht="16.5" thickBot="1">
      <c r="A1334" s="83"/>
      <c r="B1334" s="86" t="s">
        <v>22</v>
      </c>
      <c r="C1334" s="78">
        <v>0</v>
      </c>
      <c r="D1334" s="79"/>
      <c r="E1334" s="25"/>
      <c r="F1334" s="78">
        <v>0</v>
      </c>
      <c r="G1334" s="80"/>
      <c r="H1334" s="25"/>
      <c r="I1334" s="78">
        <v>0</v>
      </c>
      <c r="J1334" s="80"/>
      <c r="K1334" s="25"/>
      <c r="L1334" s="78">
        <v>0</v>
      </c>
      <c r="M1334" s="80"/>
      <c r="N1334" s="25"/>
      <c r="O1334" s="78">
        <v>0</v>
      </c>
      <c r="P1334" s="80"/>
      <c r="Q1334" s="25"/>
      <c r="R1334" s="650">
        <v>0</v>
      </c>
      <c r="S1334" s="652"/>
      <c r="T1334" s="619"/>
      <c r="U1334" s="650">
        <v>0</v>
      </c>
      <c r="V1334" s="652"/>
      <c r="W1334" s="749">
        <v>0</v>
      </c>
      <c r="X1334" s="610"/>
      <c r="Y1334" s="610"/>
      <c r="Z1334" s="610"/>
      <c r="AA1334" s="610"/>
      <c r="AB1334" s="610"/>
      <c r="AC1334" s="610"/>
      <c r="AD1334" s="610"/>
      <c r="AE1334" s="610"/>
      <c r="AF1334" s="610"/>
      <c r="AG1334" s="610"/>
      <c r="AH1334" s="610"/>
      <c r="AI1334" s="610"/>
      <c r="AJ1334" s="610"/>
      <c r="AK1334" s="610"/>
      <c r="AL1334" s="610"/>
      <c r="AM1334" s="610"/>
      <c r="AN1334" s="610"/>
      <c r="AO1334" s="610"/>
      <c r="AP1334" s="610"/>
      <c r="AQ1334" s="610"/>
      <c r="AR1334" s="610"/>
      <c r="AS1334" s="610"/>
      <c r="AT1334" s="610"/>
      <c r="AU1334" s="610"/>
      <c r="AV1334" s="610"/>
      <c r="AW1334" s="610"/>
      <c r="AX1334" s="610"/>
      <c r="AY1334" s="610"/>
      <c r="AZ1334" s="610"/>
      <c r="BA1334" s="645">
        <f t="shared" si="796"/>
        <v>0</v>
      </c>
      <c r="BB1334" s="645">
        <f t="shared" si="796"/>
        <v>0</v>
      </c>
      <c r="BC1334" s="80">
        <v>0</v>
      </c>
    </row>
    <row r="1335" spans="1:55">
      <c r="A1335" s="89" t="s">
        <v>40</v>
      </c>
      <c r="B1335" s="24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619"/>
      <c r="U1335" s="610"/>
      <c r="V1335" s="610"/>
      <c r="W1335" s="609"/>
      <c r="X1335" s="610"/>
      <c r="Y1335" s="610"/>
      <c r="Z1335" s="610"/>
      <c r="AA1335" s="610"/>
      <c r="AB1335" s="610"/>
      <c r="AC1335" s="610"/>
      <c r="AD1335" s="610"/>
      <c r="AE1335" s="610"/>
      <c r="AF1335" s="610"/>
      <c r="AG1335" s="610"/>
      <c r="AH1335" s="610"/>
      <c r="AI1335" s="610"/>
      <c r="AJ1335" s="610"/>
      <c r="AK1335" s="610"/>
      <c r="AL1335" s="610"/>
      <c r="AM1335" s="610"/>
      <c r="AN1335" s="610"/>
      <c r="AO1335" s="610"/>
      <c r="AP1335" s="610"/>
      <c r="AQ1335" s="610"/>
      <c r="AR1335" s="610"/>
      <c r="AS1335" s="610"/>
      <c r="AT1335" s="610"/>
      <c r="AU1335" s="610"/>
      <c r="AV1335" s="610"/>
      <c r="AW1335" s="610"/>
      <c r="AX1335" s="610"/>
      <c r="AY1335" s="610"/>
      <c r="AZ1335" s="610"/>
      <c r="BA1335" s="610"/>
      <c r="BB1335" s="610"/>
    </row>
    <row r="1336" spans="1:55">
      <c r="A1336" s="89" t="s">
        <v>54</v>
      </c>
      <c r="B1336" s="24"/>
      <c r="C1336" s="25"/>
      <c r="D1336" s="25"/>
      <c r="E1336" s="25"/>
      <c r="F1336" s="25"/>
      <c r="G1336" s="25"/>
      <c r="H1336" s="25"/>
      <c r="I1336" s="25"/>
      <c r="J1336" s="25"/>
      <c r="K1336" s="25"/>
      <c r="L1336" s="508"/>
      <c r="M1336" s="508"/>
      <c r="N1336" s="508"/>
      <c r="O1336" s="508"/>
      <c r="P1336" s="508"/>
      <c r="Q1336" s="508"/>
      <c r="R1336" s="508"/>
      <c r="S1336" s="508"/>
      <c r="T1336" s="508"/>
    </row>
    <row r="1337" spans="1:55">
      <c r="A1337" s="89" t="s">
        <v>363</v>
      </c>
      <c r="B1337" s="24"/>
      <c r="C1337" s="25"/>
      <c r="D1337" s="25"/>
      <c r="E1337" s="25"/>
      <c r="F1337" s="25"/>
      <c r="G1337" s="25"/>
      <c r="H1337" s="25"/>
      <c r="I1337" s="25"/>
      <c r="J1337" s="25"/>
      <c r="K1337" s="25"/>
      <c r="L1337" s="508"/>
      <c r="M1337" s="508"/>
      <c r="N1337" s="508"/>
      <c r="O1337" s="508"/>
      <c r="P1337" s="508"/>
      <c r="Q1337" s="508"/>
      <c r="R1337" s="508"/>
      <c r="S1337" s="508"/>
      <c r="T1337" s="508"/>
    </row>
    <row r="1338" spans="1:55">
      <c r="A1338" s="508"/>
      <c r="B1338" s="508"/>
      <c r="C1338" s="508"/>
      <c r="D1338" s="508"/>
      <c r="E1338" s="508"/>
      <c r="F1338" s="508"/>
      <c r="G1338" s="508"/>
      <c r="H1338" s="508"/>
      <c r="I1338" s="508"/>
      <c r="J1338" s="508"/>
      <c r="K1338" s="508"/>
      <c r="L1338" s="508"/>
      <c r="M1338" s="508"/>
      <c r="N1338" s="508"/>
      <c r="O1338" s="508"/>
      <c r="P1338" s="508"/>
      <c r="Q1338" s="508"/>
      <c r="R1338" s="508"/>
      <c r="S1338" s="508"/>
      <c r="T1338" s="508"/>
    </row>
    <row r="1339" spans="1:55">
      <c r="A1339" s="508"/>
      <c r="B1339" s="508"/>
      <c r="C1339" s="508"/>
      <c r="D1339" s="508"/>
      <c r="E1339" s="508"/>
      <c r="F1339" s="508"/>
      <c r="G1339" s="508"/>
      <c r="H1339" s="508"/>
      <c r="I1339" s="508"/>
      <c r="J1339" s="508"/>
      <c r="K1339" s="508"/>
      <c r="L1339" s="508"/>
      <c r="M1339" s="508"/>
      <c r="N1339" s="508"/>
      <c r="O1339" s="508"/>
      <c r="P1339" s="508"/>
      <c r="Q1339" s="508"/>
      <c r="R1339" s="508"/>
      <c r="S1339" s="508"/>
      <c r="T1339" s="508"/>
    </row>
    <row r="1340" spans="1:55">
      <c r="A1340" s="508"/>
      <c r="B1340" s="508"/>
      <c r="C1340" s="508"/>
      <c r="D1340" s="508"/>
      <c r="E1340" s="508"/>
      <c r="F1340" s="508"/>
      <c r="G1340" s="508"/>
      <c r="H1340" s="508"/>
      <c r="I1340" s="508"/>
      <c r="J1340" s="508"/>
      <c r="K1340" s="508"/>
      <c r="L1340" s="508"/>
      <c r="M1340" s="508"/>
      <c r="N1340" s="508"/>
      <c r="O1340" s="508"/>
      <c r="P1340" s="508"/>
      <c r="Q1340" s="508"/>
      <c r="R1340" s="508"/>
      <c r="S1340" s="508"/>
      <c r="T1340" s="508"/>
    </row>
    <row r="1341" spans="1:55">
      <c r="A1341" s="508"/>
      <c r="B1341" s="508"/>
      <c r="C1341" s="508"/>
      <c r="D1341" s="508"/>
      <c r="E1341" s="508"/>
      <c r="F1341" s="508"/>
      <c r="G1341" s="508"/>
      <c r="H1341" s="508"/>
      <c r="I1341" s="508"/>
      <c r="J1341" s="508"/>
      <c r="K1341" s="508"/>
      <c r="L1341" s="508"/>
      <c r="M1341" s="508"/>
      <c r="N1341" s="508"/>
      <c r="O1341" s="508"/>
      <c r="P1341" s="508"/>
      <c r="Q1341" s="508"/>
      <c r="R1341" s="508"/>
      <c r="S1341" s="508"/>
      <c r="T1341" s="508"/>
    </row>
    <row r="1342" spans="1:55">
      <c r="A1342" s="508"/>
      <c r="B1342" s="508"/>
      <c r="C1342" s="508"/>
      <c r="D1342" s="508"/>
      <c r="E1342" s="508"/>
      <c r="F1342" s="508"/>
      <c r="G1342" s="508"/>
      <c r="H1342" s="508"/>
      <c r="I1342" s="508"/>
      <c r="J1342" s="508"/>
      <c r="K1342" s="508"/>
      <c r="L1342" s="508"/>
      <c r="M1342" s="508"/>
      <c r="N1342" s="508"/>
      <c r="O1342" s="508"/>
      <c r="P1342" s="508"/>
      <c r="Q1342" s="508"/>
      <c r="R1342" s="508"/>
      <c r="S1342" s="508"/>
      <c r="T1342" s="508"/>
    </row>
    <row r="1343" spans="1:55" ht="18.75">
      <c r="A1343" s="1222" t="s">
        <v>26</v>
      </c>
      <c r="B1343" s="1222"/>
      <c r="C1343" s="1222"/>
      <c r="D1343" s="1222"/>
      <c r="E1343" s="1222"/>
      <c r="F1343" s="1222"/>
      <c r="G1343" s="1222"/>
      <c r="H1343" s="1222"/>
      <c r="I1343" s="1222"/>
      <c r="J1343" s="1222"/>
      <c r="K1343" s="1222"/>
      <c r="L1343" s="1222"/>
      <c r="M1343" s="1222"/>
      <c r="N1343" s="1222"/>
      <c r="O1343" s="1222"/>
      <c r="P1343" s="1222"/>
      <c r="Q1343" s="1222"/>
      <c r="R1343" s="1222"/>
      <c r="S1343" s="1222"/>
      <c r="T1343" s="1222"/>
    </row>
    <row r="1344" spans="1:55" ht="16.5" thickBot="1">
      <c r="A1344" s="1225" t="s">
        <v>27</v>
      </c>
      <c r="B1344" s="1225"/>
      <c r="C1344" s="1225"/>
      <c r="D1344" s="1225"/>
      <c r="E1344" s="1225"/>
      <c r="F1344" s="1225"/>
      <c r="G1344" s="1225"/>
      <c r="H1344" s="1225"/>
      <c r="I1344" s="1225"/>
      <c r="J1344" s="1225"/>
      <c r="K1344" s="1225"/>
      <c r="L1344" s="1225"/>
      <c r="M1344" s="1225"/>
      <c r="N1344" s="1225"/>
      <c r="O1344" s="1225"/>
      <c r="P1344" s="1225"/>
      <c r="Q1344" s="1225"/>
      <c r="R1344" s="1225"/>
      <c r="S1344" s="1225"/>
      <c r="T1344" s="1225"/>
    </row>
    <row r="1345" spans="1:64" ht="24" thickBot="1">
      <c r="A1345" s="1226" t="s">
        <v>53</v>
      </c>
      <c r="B1345" s="1227"/>
      <c r="C1345" s="1227"/>
      <c r="D1345" s="1227"/>
      <c r="E1345" s="1227"/>
      <c r="F1345" s="1227"/>
      <c r="G1345" s="1227"/>
      <c r="H1345" s="1227"/>
      <c r="I1345" s="1227"/>
      <c r="J1345" s="1227"/>
      <c r="K1345" s="1227"/>
      <c r="L1345" s="1227"/>
      <c r="M1345" s="1227"/>
      <c r="N1345" s="1227"/>
      <c r="O1345" s="1227"/>
      <c r="P1345" s="1227"/>
      <c r="Q1345" s="1227"/>
      <c r="R1345" s="1227"/>
      <c r="S1345" s="1227"/>
      <c r="T1345" s="1228"/>
    </row>
    <row r="1346" spans="1:64" ht="16.5" thickBot="1">
      <c r="A1346" s="474"/>
      <c r="B1346" s="475"/>
      <c r="C1346" s="475"/>
      <c r="D1346" s="475"/>
      <c r="E1346" s="475"/>
      <c r="F1346" s="475"/>
      <c r="G1346" s="475"/>
      <c r="H1346" s="475"/>
      <c r="I1346" s="475"/>
      <c r="J1346" s="475"/>
      <c r="K1346" s="475"/>
      <c r="L1346" s="475"/>
      <c r="M1346" s="475"/>
      <c r="N1346" s="475"/>
      <c r="O1346" s="475"/>
      <c r="P1346" s="475"/>
      <c r="Q1346" s="475"/>
      <c r="R1346" s="475"/>
      <c r="S1346" s="475"/>
      <c r="T1346" s="475"/>
    </row>
    <row r="1347" spans="1:64" ht="16.5">
      <c r="A1347" s="476" t="s">
        <v>325</v>
      </c>
      <c r="B1347" s="477"/>
      <c r="C1347" s="477" t="s">
        <v>797</v>
      </c>
      <c r="D1347" s="477"/>
      <c r="E1347" s="477"/>
      <c r="F1347" s="477"/>
      <c r="G1347" s="477"/>
      <c r="H1347" s="477"/>
      <c r="I1347" s="477"/>
      <c r="J1347" s="477"/>
      <c r="K1347" s="477"/>
      <c r="L1347" s="477"/>
      <c r="M1347" s="477"/>
      <c r="N1347" s="477"/>
      <c r="O1347" s="477"/>
      <c r="P1347" s="477"/>
      <c r="Q1347" s="477"/>
      <c r="R1347" s="478"/>
      <c r="S1347" s="478"/>
      <c r="T1347" s="478"/>
      <c r="U1347" s="712"/>
      <c r="V1347" s="712"/>
      <c r="W1347" s="712"/>
      <c r="X1347" s="739"/>
      <c r="Y1347" s="712"/>
      <c r="Z1347" s="712"/>
      <c r="AA1347" s="712"/>
      <c r="AB1347" s="712"/>
      <c r="AC1347" s="712"/>
      <c r="AD1347" s="712"/>
      <c r="AE1347" s="712"/>
      <c r="AF1347" s="712"/>
      <c r="AG1347" s="712"/>
      <c r="AH1347" s="712"/>
      <c r="AI1347" s="712"/>
      <c r="AJ1347" s="712"/>
      <c r="AK1347" s="712"/>
      <c r="AL1347" s="712"/>
      <c r="AM1347" s="712"/>
      <c r="AN1347" s="712"/>
      <c r="AO1347" s="712"/>
      <c r="AP1347" s="712"/>
      <c r="AQ1347" s="712"/>
      <c r="AR1347" s="712"/>
      <c r="AS1347" s="712"/>
      <c r="AT1347" s="712"/>
      <c r="AU1347" s="712"/>
      <c r="AV1347" s="712"/>
      <c r="AW1347" s="712"/>
      <c r="AX1347" s="712"/>
      <c r="AY1347" s="712"/>
      <c r="AZ1347" s="712"/>
      <c r="BA1347" s="712"/>
      <c r="BB1347" s="712"/>
      <c r="BC1347" s="712"/>
      <c r="BD1347" s="712"/>
      <c r="BE1347" s="712"/>
      <c r="BF1347" s="712"/>
      <c r="BG1347" s="712"/>
      <c r="BH1347" s="712"/>
      <c r="BI1347" s="712"/>
      <c r="BJ1347" s="712"/>
      <c r="BK1347" s="712"/>
      <c r="BL1347" s="713"/>
    </row>
    <row r="1348" spans="1:64" ht="16.5">
      <c r="A1348" s="480" t="s">
        <v>872</v>
      </c>
      <c r="B1348" s="481"/>
      <c r="C1348" s="481" t="s">
        <v>873</v>
      </c>
      <c r="D1348" s="481"/>
      <c r="E1348" s="481"/>
      <c r="F1348" s="481"/>
      <c r="G1348" s="481"/>
      <c r="H1348" s="481"/>
      <c r="I1348" s="481"/>
      <c r="J1348" s="481"/>
      <c r="K1348" s="481"/>
      <c r="L1348" s="481"/>
      <c r="M1348" s="481"/>
      <c r="N1348" s="481"/>
      <c r="O1348" s="481"/>
      <c r="P1348" s="481"/>
      <c r="Q1348" s="481"/>
      <c r="R1348" s="482"/>
      <c r="S1348" s="482"/>
      <c r="T1348" s="482"/>
      <c r="U1348" s="611"/>
      <c r="V1348" s="611"/>
      <c r="W1348" s="611"/>
      <c r="X1348" s="618"/>
      <c r="Y1348" s="611"/>
      <c r="Z1348" s="611"/>
      <c r="AA1348" s="611"/>
      <c r="AB1348" s="611"/>
      <c r="AC1348" s="611"/>
      <c r="AD1348" s="611"/>
      <c r="AE1348" s="611"/>
      <c r="AF1348" s="611"/>
      <c r="AG1348" s="611"/>
      <c r="AH1348" s="611"/>
      <c r="AI1348" s="611"/>
      <c r="AJ1348" s="611"/>
      <c r="AK1348" s="611"/>
      <c r="AL1348" s="611"/>
      <c r="AM1348" s="611"/>
      <c r="AN1348" s="611"/>
      <c r="AO1348" s="611"/>
      <c r="AP1348" s="611"/>
      <c r="AQ1348" s="611"/>
      <c r="AR1348" s="611"/>
      <c r="AS1348" s="611"/>
      <c r="AT1348" s="611"/>
      <c r="AU1348" s="611"/>
      <c r="AV1348" s="611"/>
      <c r="AW1348" s="611"/>
      <c r="AX1348" s="611"/>
      <c r="AY1348" s="611"/>
      <c r="AZ1348" s="611"/>
      <c r="BA1348" s="611"/>
      <c r="BB1348" s="611"/>
      <c r="BC1348" s="611"/>
      <c r="BD1348" s="611"/>
      <c r="BE1348" s="611"/>
      <c r="BF1348" s="611"/>
      <c r="BG1348" s="611"/>
      <c r="BH1348" s="611"/>
      <c r="BI1348" s="611"/>
      <c r="BJ1348" s="611"/>
      <c r="BK1348" s="611"/>
      <c r="BL1348" s="714"/>
    </row>
    <row r="1349" spans="1:64" ht="17.25" thickBot="1">
      <c r="A1349" s="484" t="s">
        <v>808</v>
      </c>
      <c r="B1349" s="485"/>
      <c r="C1349" s="485" t="s">
        <v>874</v>
      </c>
      <c r="D1349" s="485"/>
      <c r="E1349" s="485"/>
      <c r="F1349" s="485"/>
      <c r="G1349" s="485"/>
      <c r="H1349" s="485"/>
      <c r="I1349" s="485"/>
      <c r="J1349" s="485"/>
      <c r="K1349" s="485"/>
      <c r="L1349" s="485"/>
      <c r="M1349" s="485"/>
      <c r="N1349" s="485"/>
      <c r="O1349" s="485"/>
      <c r="P1349" s="485"/>
      <c r="Q1349" s="485"/>
      <c r="R1349" s="486"/>
      <c r="S1349" s="486"/>
      <c r="T1349" s="486"/>
      <c r="U1349" s="715"/>
      <c r="V1349" s="715"/>
      <c r="W1349" s="715"/>
      <c r="X1349" s="783"/>
      <c r="Y1349" s="715"/>
      <c r="Z1349" s="715"/>
      <c r="AA1349" s="715"/>
      <c r="AB1349" s="715"/>
      <c r="AC1349" s="715"/>
      <c r="AD1349" s="715"/>
      <c r="AE1349" s="715"/>
      <c r="AF1349" s="715"/>
      <c r="AG1349" s="715"/>
      <c r="AH1349" s="715"/>
      <c r="AI1349" s="715"/>
      <c r="AJ1349" s="715"/>
      <c r="AK1349" s="715"/>
      <c r="AL1349" s="715"/>
      <c r="AM1349" s="715"/>
      <c r="AN1349" s="715"/>
      <c r="AO1349" s="715"/>
      <c r="AP1349" s="715"/>
      <c r="AQ1349" s="715"/>
      <c r="AR1349" s="715"/>
      <c r="AS1349" s="715"/>
      <c r="AT1349" s="715"/>
      <c r="AU1349" s="715"/>
      <c r="AV1349" s="715"/>
      <c r="AW1349" s="715"/>
      <c r="AX1349" s="715"/>
      <c r="AY1349" s="715"/>
      <c r="AZ1349" s="715"/>
      <c r="BA1349" s="715"/>
      <c r="BB1349" s="715"/>
      <c r="BC1349" s="715"/>
      <c r="BD1349" s="715"/>
      <c r="BE1349" s="715"/>
      <c r="BF1349" s="715"/>
      <c r="BG1349" s="715"/>
      <c r="BH1349" s="715"/>
      <c r="BI1349" s="715"/>
      <c r="BJ1349" s="715"/>
      <c r="BK1349" s="715"/>
      <c r="BL1349" s="716"/>
    </row>
    <row r="1350" spans="1:64" ht="16.5" thickBot="1">
      <c r="A1350" s="474"/>
      <c r="B1350" s="475"/>
      <c r="C1350" s="475"/>
      <c r="D1350" s="475"/>
      <c r="E1350" s="475"/>
      <c r="F1350" s="475"/>
      <c r="G1350" s="475"/>
      <c r="H1350" s="475"/>
      <c r="I1350" s="475"/>
      <c r="J1350" s="475"/>
      <c r="K1350" s="475"/>
      <c r="L1350" s="475"/>
      <c r="M1350" s="475"/>
      <c r="N1350" s="475"/>
      <c r="O1350" s="475"/>
      <c r="P1350" s="475"/>
      <c r="Q1350" s="475"/>
      <c r="R1350" s="475"/>
      <c r="S1350" s="475"/>
      <c r="T1350" s="475"/>
    </row>
    <row r="1351" spans="1:64" ht="17.25" thickBot="1">
      <c r="A1351" s="475"/>
      <c r="B1351" s="475"/>
      <c r="C1351" s="1223" t="s">
        <v>640</v>
      </c>
      <c r="D1351" s="1224"/>
      <c r="E1351" s="1224"/>
      <c r="F1351" s="1224"/>
      <c r="G1351" s="1224"/>
      <c r="H1351" s="1224"/>
      <c r="I1351" s="1224"/>
      <c r="J1351" s="1224"/>
      <c r="K1351" s="1224"/>
      <c r="L1351" s="1224"/>
      <c r="M1351" s="1224"/>
      <c r="N1351" s="1224"/>
      <c r="O1351" s="1224"/>
      <c r="P1351" s="1224"/>
      <c r="Q1351" s="1224"/>
      <c r="R1351" s="1224"/>
      <c r="S1351" s="1224"/>
      <c r="T1351" s="488"/>
    </row>
    <row r="1352" spans="1:64" ht="16.5" thickBot="1">
      <c r="A1352" s="1"/>
    </row>
    <row r="1353" spans="1:64" ht="33" customHeight="1">
      <c r="A1353" s="6"/>
      <c r="B1353" s="7"/>
      <c r="C1353" s="1210" t="s">
        <v>42</v>
      </c>
      <c r="D1353" s="1211"/>
      <c r="E1353" s="888"/>
      <c r="F1353" s="1216" t="s">
        <v>853</v>
      </c>
      <c r="G1353" s="1217"/>
      <c r="H1353" s="888"/>
      <c r="I1353" s="1216" t="s">
        <v>854</v>
      </c>
      <c r="J1353" s="1217"/>
      <c r="K1353" s="888"/>
      <c r="L1353" s="1216" t="s">
        <v>855</v>
      </c>
      <c r="M1353" s="1217"/>
      <c r="N1353" s="888"/>
      <c r="O1353" s="1216" t="s">
        <v>856</v>
      </c>
      <c r="P1353" s="1217"/>
      <c r="Q1353" s="888"/>
      <c r="R1353" s="1210" t="s">
        <v>628</v>
      </c>
      <c r="S1353" s="1211"/>
      <c r="T1353" s="938"/>
      <c r="U1353" s="1210" t="s">
        <v>629</v>
      </c>
      <c r="V1353" s="1211"/>
      <c r="W1353" s="698"/>
      <c r="X1353" s="610"/>
      <c r="Y1353" s="610"/>
      <c r="Z1353" s="610"/>
      <c r="AA1353" s="610"/>
      <c r="AB1353" s="610"/>
      <c r="AC1353" s="610"/>
      <c r="AD1353" s="610"/>
      <c r="AE1353" s="610"/>
      <c r="AF1353" s="610"/>
      <c r="AG1353" s="610"/>
      <c r="AH1353" s="610"/>
      <c r="AI1353" s="610"/>
      <c r="AJ1353" s="610"/>
      <c r="AK1353" s="610"/>
      <c r="AL1353" s="610"/>
      <c r="AM1353" s="610"/>
      <c r="AN1353" s="610"/>
      <c r="AO1353" s="610"/>
      <c r="AP1353" s="610"/>
      <c r="AQ1353" s="610"/>
      <c r="AR1353" s="610"/>
      <c r="AS1353" s="610"/>
      <c r="AT1353" s="610"/>
      <c r="AU1353" s="610"/>
      <c r="AV1353" s="610"/>
      <c r="AW1353" s="610"/>
      <c r="AX1353" s="610"/>
      <c r="AY1353" s="610"/>
      <c r="AZ1353" s="610"/>
      <c r="BA1353" s="132"/>
      <c r="BB1353" s="133" t="s">
        <v>9</v>
      </c>
      <c r="BC1353" s="134"/>
    </row>
    <row r="1354" spans="1:64" ht="133.5" thickBot="1">
      <c r="A1354" s="348"/>
      <c r="B1354" s="46"/>
      <c r="C1354" s="54" t="s">
        <v>41</v>
      </c>
      <c r="D1354" s="57" t="s">
        <v>32</v>
      </c>
      <c r="E1354" s="50"/>
      <c r="F1354" s="54" t="s">
        <v>15</v>
      </c>
      <c r="G1354" s="57" t="s">
        <v>32</v>
      </c>
      <c r="H1354" s="50"/>
      <c r="I1354" s="54" t="s">
        <v>15</v>
      </c>
      <c r="J1354" s="57" t="s">
        <v>32</v>
      </c>
      <c r="K1354" s="50"/>
      <c r="L1354" s="54" t="s">
        <v>15</v>
      </c>
      <c r="M1354" s="57" t="s">
        <v>32</v>
      </c>
      <c r="N1354" s="50"/>
      <c r="O1354" s="54" t="s">
        <v>15</v>
      </c>
      <c r="P1354" s="57" t="s">
        <v>32</v>
      </c>
      <c r="Q1354" s="50"/>
      <c r="R1354" s="630" t="s">
        <v>15</v>
      </c>
      <c r="S1354" s="727" t="s">
        <v>32</v>
      </c>
      <c r="T1354" s="729"/>
      <c r="U1354" s="630" t="s">
        <v>15</v>
      </c>
      <c r="V1354" s="632" t="s">
        <v>32</v>
      </c>
      <c r="W1354" s="747"/>
      <c r="X1354" s="610"/>
      <c r="Y1354" s="610"/>
      <c r="Z1354" s="610"/>
      <c r="AA1354" s="610"/>
      <c r="AB1354" s="610"/>
      <c r="AC1354" s="610"/>
      <c r="AD1354" s="610"/>
      <c r="AE1354" s="610"/>
      <c r="AF1354" s="610"/>
      <c r="AG1354" s="610"/>
      <c r="AH1354" s="610"/>
      <c r="AI1354" s="610"/>
      <c r="AJ1354" s="610"/>
      <c r="AK1354" s="610"/>
      <c r="AL1354" s="610"/>
      <c r="AM1354" s="610"/>
      <c r="AN1354" s="610"/>
      <c r="AO1354" s="610"/>
      <c r="AP1354" s="610"/>
      <c r="AQ1354" s="610"/>
      <c r="AR1354" s="610"/>
      <c r="AS1354" s="610"/>
      <c r="AT1354" s="610"/>
      <c r="AU1354" s="610"/>
      <c r="AV1354" s="610"/>
      <c r="AW1354" s="610"/>
      <c r="AX1354" s="610"/>
      <c r="AY1354" s="610"/>
      <c r="AZ1354" s="610"/>
      <c r="BA1354" s="630" t="s">
        <v>15</v>
      </c>
      <c r="BB1354" s="631" t="s">
        <v>32</v>
      </c>
      <c r="BC1354" s="71" t="s">
        <v>9</v>
      </c>
    </row>
    <row r="1355" spans="1:64" ht="16.5" thickBot="1">
      <c r="A1355" s="20"/>
      <c r="B1355" s="507"/>
      <c r="C1355" s="507"/>
      <c r="D1355" s="507"/>
      <c r="E1355" s="4"/>
      <c r="F1355" s="507"/>
      <c r="G1355" s="507"/>
      <c r="H1355" s="4"/>
      <c r="I1355" s="507"/>
      <c r="J1355" s="507"/>
      <c r="K1355" s="4"/>
      <c r="L1355" s="507"/>
      <c r="M1355" s="507"/>
      <c r="N1355" s="4"/>
      <c r="O1355" s="507"/>
      <c r="P1355" s="507"/>
      <c r="Q1355" s="4"/>
      <c r="R1355" s="507"/>
      <c r="S1355" s="507"/>
      <c r="T1355" s="707"/>
      <c r="U1355" s="507"/>
      <c r="V1355" s="507"/>
      <c r="W1355" s="507"/>
      <c r="X1355" s="610"/>
      <c r="Y1355" s="610"/>
      <c r="Z1355" s="610"/>
      <c r="AA1355" s="610"/>
      <c r="AB1355" s="610"/>
      <c r="AC1355" s="610"/>
      <c r="AD1355" s="610"/>
      <c r="AE1355" s="610"/>
      <c r="AF1355" s="610"/>
      <c r="AG1355" s="610"/>
      <c r="AH1355" s="610"/>
      <c r="AI1355" s="610"/>
      <c r="AJ1355" s="610"/>
      <c r="AK1355" s="610"/>
      <c r="AL1355" s="610"/>
      <c r="AM1355" s="610"/>
      <c r="AN1355" s="610"/>
      <c r="AO1355" s="610"/>
      <c r="AP1355" s="610"/>
      <c r="AQ1355" s="610"/>
      <c r="AR1355" s="610"/>
      <c r="AS1355" s="610"/>
      <c r="AT1355" s="610"/>
      <c r="AU1355" s="610"/>
      <c r="AV1355" s="610"/>
      <c r="AW1355" s="610"/>
      <c r="AX1355" s="610"/>
      <c r="AY1355" s="610"/>
      <c r="AZ1355" s="610"/>
      <c r="BA1355" s="507"/>
      <c r="BB1355" s="507"/>
      <c r="BC1355" s="507"/>
    </row>
    <row r="1356" spans="1:64" ht="16.5" thickBot="1">
      <c r="A1356" s="1177" t="s">
        <v>681</v>
      </c>
      <c r="B1356" s="84" t="s">
        <v>19</v>
      </c>
      <c r="C1356" s="683">
        <v>0</v>
      </c>
      <c r="D1356" s="684"/>
      <c r="E1356" s="617"/>
      <c r="F1356" s="683">
        <v>3</v>
      </c>
      <c r="G1356" s="685"/>
      <c r="H1356" s="617"/>
      <c r="I1356" s="683">
        <v>1</v>
      </c>
      <c r="J1356" s="685"/>
      <c r="K1356" s="617"/>
      <c r="L1356" s="683">
        <v>0</v>
      </c>
      <c r="M1356" s="685"/>
      <c r="N1356" s="617"/>
      <c r="O1356" s="683">
        <v>4</v>
      </c>
      <c r="P1356" s="685"/>
      <c r="Q1356" s="617"/>
      <c r="R1356" s="235">
        <v>2</v>
      </c>
      <c r="S1356" s="237"/>
      <c r="T1356" s="264"/>
      <c r="U1356" s="235">
        <v>7</v>
      </c>
      <c r="V1356" s="236"/>
      <c r="W1356" s="237">
        <v>0</v>
      </c>
      <c r="X1356" s="616"/>
      <c r="Y1356" s="616"/>
      <c r="Z1356" s="616"/>
      <c r="AA1356" s="616"/>
      <c r="AB1356" s="616"/>
      <c r="AC1356" s="616"/>
      <c r="AD1356" s="616"/>
      <c r="AE1356" s="616"/>
      <c r="AF1356" s="616"/>
      <c r="AG1356" s="616"/>
      <c r="AH1356" s="616"/>
      <c r="AI1356" s="616"/>
      <c r="AJ1356" s="616"/>
      <c r="AK1356" s="616"/>
      <c r="AL1356" s="616"/>
      <c r="AM1356" s="616"/>
      <c r="AN1356" s="616"/>
      <c r="AO1356" s="616"/>
      <c r="AP1356" s="616"/>
      <c r="AQ1356" s="616"/>
      <c r="AR1356" s="616"/>
      <c r="AS1356" s="616"/>
      <c r="AT1356" s="616"/>
      <c r="AU1356" s="616"/>
      <c r="AV1356" s="616"/>
      <c r="AW1356" s="616"/>
      <c r="AX1356" s="616"/>
      <c r="AY1356" s="616"/>
      <c r="AZ1356" s="616"/>
      <c r="BA1356" s="235">
        <f>C1356+F1356+I1356+L1356+O1356+R1356+U1356</f>
        <v>17</v>
      </c>
      <c r="BB1356" s="235">
        <f>D1356+G1356+J1356+M1356+P1356+S1356+V1356</f>
        <v>0</v>
      </c>
      <c r="BC1356" s="237">
        <v>17</v>
      </c>
    </row>
    <row r="1357" spans="1:64" ht="16.5" thickBot="1">
      <c r="A1357" s="1178"/>
      <c r="B1357" s="85" t="s">
        <v>21</v>
      </c>
      <c r="C1357" s="686">
        <v>0</v>
      </c>
      <c r="D1357" s="687"/>
      <c r="E1357" s="617"/>
      <c r="F1357" s="686">
        <v>2</v>
      </c>
      <c r="G1357" s="688"/>
      <c r="H1357" s="617"/>
      <c r="I1357" s="686">
        <v>0</v>
      </c>
      <c r="J1357" s="688"/>
      <c r="K1357" s="617"/>
      <c r="L1357" s="686">
        <v>0</v>
      </c>
      <c r="M1357" s="688"/>
      <c r="N1357" s="617"/>
      <c r="O1357" s="686">
        <v>3</v>
      </c>
      <c r="P1357" s="688"/>
      <c r="Q1357" s="617"/>
      <c r="R1357" s="401">
        <v>2</v>
      </c>
      <c r="S1357" s="406"/>
      <c r="T1357" s="264"/>
      <c r="U1357" s="401">
        <v>3</v>
      </c>
      <c r="V1357" s="402"/>
      <c r="W1357" s="406">
        <v>0</v>
      </c>
      <c r="X1357" s="616"/>
      <c r="Y1357" s="616"/>
      <c r="Z1357" s="616"/>
      <c r="AA1357" s="616"/>
      <c r="AB1357" s="616"/>
      <c r="AC1357" s="616"/>
      <c r="AD1357" s="616"/>
      <c r="AE1357" s="616"/>
      <c r="AF1357" s="616"/>
      <c r="AG1357" s="616"/>
      <c r="AH1357" s="616"/>
      <c r="AI1357" s="616"/>
      <c r="AJ1357" s="616"/>
      <c r="AK1357" s="616"/>
      <c r="AL1357" s="616"/>
      <c r="AM1357" s="616"/>
      <c r="AN1357" s="616"/>
      <c r="AO1357" s="616"/>
      <c r="AP1357" s="616"/>
      <c r="AQ1357" s="616"/>
      <c r="AR1357" s="616"/>
      <c r="AS1357" s="616"/>
      <c r="AT1357" s="616"/>
      <c r="AU1357" s="616"/>
      <c r="AV1357" s="616"/>
      <c r="AW1357" s="616"/>
      <c r="AX1357" s="616"/>
      <c r="AY1357" s="616"/>
      <c r="AZ1357" s="616"/>
      <c r="BA1357" s="235">
        <f t="shared" ref="BA1357:BB1358" si="797">C1357+F1357+I1357+L1357+O1357+R1357+U1357</f>
        <v>10</v>
      </c>
      <c r="BB1357" s="235">
        <f t="shared" si="797"/>
        <v>0</v>
      </c>
      <c r="BC1357" s="406">
        <v>10</v>
      </c>
    </row>
    <row r="1358" spans="1:64" ht="16.5" thickBot="1">
      <c r="A1358" s="1179"/>
      <c r="B1358" s="86" t="s">
        <v>22</v>
      </c>
      <c r="C1358" s="689">
        <v>0</v>
      </c>
      <c r="D1358" s="690"/>
      <c r="E1358" s="617"/>
      <c r="F1358" s="689">
        <v>0</v>
      </c>
      <c r="G1358" s="691"/>
      <c r="H1358" s="617"/>
      <c r="I1358" s="689">
        <v>0</v>
      </c>
      <c r="J1358" s="691"/>
      <c r="K1358" s="617"/>
      <c r="L1358" s="689">
        <v>0</v>
      </c>
      <c r="M1358" s="691"/>
      <c r="N1358" s="617"/>
      <c r="O1358" s="689">
        <v>0</v>
      </c>
      <c r="P1358" s="691"/>
      <c r="Q1358" s="617"/>
      <c r="R1358" s="403">
        <v>0</v>
      </c>
      <c r="S1358" s="407"/>
      <c r="T1358" s="264"/>
      <c r="U1358" s="403">
        <v>0</v>
      </c>
      <c r="V1358" s="404"/>
      <c r="W1358" s="407">
        <v>0</v>
      </c>
      <c r="X1358" s="616"/>
      <c r="Y1358" s="616"/>
      <c r="Z1358" s="616"/>
      <c r="AA1358" s="616"/>
      <c r="AB1358" s="616"/>
      <c r="AC1358" s="616"/>
      <c r="AD1358" s="616"/>
      <c r="AE1358" s="616"/>
      <c r="AF1358" s="616"/>
      <c r="AG1358" s="616"/>
      <c r="AH1358" s="616"/>
      <c r="AI1358" s="616"/>
      <c r="AJ1358" s="616"/>
      <c r="AK1358" s="616"/>
      <c r="AL1358" s="616"/>
      <c r="AM1358" s="616"/>
      <c r="AN1358" s="616"/>
      <c r="AO1358" s="616"/>
      <c r="AP1358" s="616"/>
      <c r="AQ1358" s="616"/>
      <c r="AR1358" s="616"/>
      <c r="AS1358" s="616"/>
      <c r="AT1358" s="616"/>
      <c r="AU1358" s="616"/>
      <c r="AV1358" s="616"/>
      <c r="AW1358" s="616"/>
      <c r="AX1358" s="616"/>
      <c r="AY1358" s="616"/>
      <c r="AZ1358" s="616"/>
      <c r="BA1358" s="235">
        <f t="shared" si="797"/>
        <v>0</v>
      </c>
      <c r="BB1358" s="235">
        <f t="shared" si="797"/>
        <v>0</v>
      </c>
      <c r="BC1358" s="407">
        <v>0</v>
      </c>
    </row>
    <row r="1359" spans="1:64">
      <c r="A1359" s="20"/>
      <c r="B1359" s="507"/>
      <c r="C1359" s="507"/>
      <c r="D1359" s="507"/>
      <c r="E1359" s="4"/>
      <c r="F1359" s="507"/>
      <c r="G1359" s="507"/>
      <c r="H1359" s="4"/>
      <c r="I1359" s="507"/>
      <c r="J1359" s="507"/>
      <c r="K1359" s="4"/>
      <c r="L1359" s="507"/>
      <c r="M1359" s="507"/>
      <c r="N1359" s="4"/>
      <c r="O1359" s="507"/>
      <c r="P1359" s="507"/>
      <c r="Q1359" s="4"/>
      <c r="R1359" s="507"/>
      <c r="S1359" s="745"/>
      <c r="T1359" s="707"/>
      <c r="U1359" s="507"/>
      <c r="V1359" s="507"/>
      <c r="W1359" s="507"/>
      <c r="X1359" s="610"/>
      <c r="Y1359" s="610"/>
      <c r="Z1359" s="610"/>
      <c r="AA1359" s="610"/>
      <c r="AB1359" s="610"/>
      <c r="AC1359" s="610"/>
      <c r="AD1359" s="610"/>
      <c r="AE1359" s="610"/>
      <c r="AF1359" s="610"/>
      <c r="AG1359" s="610"/>
      <c r="AH1359" s="610"/>
      <c r="AI1359" s="610"/>
      <c r="AJ1359" s="610"/>
      <c r="AK1359" s="610"/>
      <c r="AL1359" s="610"/>
      <c r="AM1359" s="610"/>
      <c r="AN1359" s="610"/>
      <c r="AO1359" s="610"/>
      <c r="AP1359" s="610"/>
      <c r="AQ1359" s="610"/>
      <c r="AR1359" s="610"/>
      <c r="AS1359" s="610"/>
      <c r="AT1359" s="610"/>
      <c r="AU1359" s="610"/>
      <c r="AV1359" s="610"/>
      <c r="AW1359" s="610"/>
      <c r="AX1359" s="610"/>
      <c r="AY1359" s="610"/>
      <c r="AZ1359" s="610"/>
      <c r="BA1359" s="507"/>
      <c r="BB1359" s="507"/>
      <c r="BC1359" s="507"/>
    </row>
    <row r="1360" spans="1:64">
      <c r="A1360" s="20"/>
      <c r="B1360" s="507"/>
      <c r="C1360" s="507"/>
      <c r="D1360" s="507"/>
      <c r="E1360" s="4"/>
      <c r="F1360" s="507"/>
      <c r="G1360" s="507"/>
      <c r="H1360" s="4"/>
      <c r="I1360" s="507"/>
      <c r="J1360" s="507"/>
      <c r="K1360" s="4"/>
      <c r="L1360" s="507"/>
      <c r="M1360" s="507"/>
      <c r="N1360" s="4"/>
      <c r="O1360" s="507"/>
      <c r="P1360" s="507"/>
      <c r="Q1360" s="4"/>
      <c r="R1360" s="507"/>
      <c r="S1360" s="707"/>
      <c r="T1360" s="707"/>
      <c r="U1360" s="507"/>
      <c r="V1360" s="507"/>
      <c r="W1360" s="507"/>
      <c r="X1360" s="610"/>
      <c r="Y1360" s="610"/>
      <c r="Z1360" s="610"/>
      <c r="AA1360" s="610"/>
      <c r="AB1360" s="610"/>
      <c r="AC1360" s="610"/>
      <c r="AD1360" s="610"/>
      <c r="AE1360" s="610"/>
      <c r="AF1360" s="610"/>
      <c r="AG1360" s="610"/>
      <c r="AH1360" s="610"/>
      <c r="AI1360" s="610"/>
      <c r="AJ1360" s="610"/>
      <c r="AK1360" s="610"/>
      <c r="AL1360" s="610"/>
      <c r="AM1360" s="610"/>
      <c r="AN1360" s="610"/>
      <c r="AO1360" s="610"/>
      <c r="AP1360" s="610"/>
      <c r="AQ1360" s="610"/>
      <c r="AR1360" s="610"/>
      <c r="AS1360" s="610"/>
      <c r="AT1360" s="610"/>
      <c r="AU1360" s="610"/>
      <c r="AV1360" s="610"/>
      <c r="AW1360" s="610"/>
      <c r="AX1360" s="610"/>
      <c r="AY1360" s="610"/>
      <c r="AZ1360" s="610"/>
      <c r="BA1360" s="507"/>
      <c r="BB1360" s="507"/>
      <c r="BC1360" s="507"/>
    </row>
    <row r="1361" spans="1:55" ht="16.5" thickBot="1">
      <c r="A1361" s="20"/>
      <c r="B1361" s="507"/>
      <c r="C1361" s="507"/>
      <c r="D1361" s="507"/>
      <c r="E1361" s="4"/>
      <c r="F1361" s="507"/>
      <c r="G1361" s="507"/>
      <c r="H1361" s="4"/>
      <c r="I1361" s="507"/>
      <c r="J1361" s="507"/>
      <c r="K1361" s="4"/>
      <c r="L1361" s="507"/>
      <c r="M1361" s="507"/>
      <c r="N1361" s="4"/>
      <c r="O1361" s="507"/>
      <c r="P1361" s="507"/>
      <c r="Q1361" s="4"/>
      <c r="R1361" s="507"/>
      <c r="S1361" s="507"/>
      <c r="T1361" s="707"/>
      <c r="U1361" s="507"/>
      <c r="V1361" s="507"/>
      <c r="W1361" s="507"/>
      <c r="X1361" s="610"/>
      <c r="Y1361" s="610"/>
      <c r="Z1361" s="610"/>
      <c r="AA1361" s="610"/>
      <c r="AB1361" s="610"/>
      <c r="AC1361" s="610"/>
      <c r="AD1361" s="610"/>
      <c r="AE1361" s="610"/>
      <c r="AF1361" s="610"/>
      <c r="AG1361" s="610"/>
      <c r="AH1361" s="610"/>
      <c r="AI1361" s="610"/>
      <c r="AJ1361" s="610"/>
      <c r="AK1361" s="610"/>
      <c r="AL1361" s="610"/>
      <c r="AM1361" s="610"/>
      <c r="AN1361" s="610"/>
      <c r="AO1361" s="610"/>
      <c r="AP1361" s="610"/>
      <c r="AQ1361" s="610"/>
      <c r="AR1361" s="610"/>
      <c r="AS1361" s="610"/>
      <c r="AT1361" s="610"/>
      <c r="AU1361" s="610"/>
      <c r="AV1361" s="610"/>
      <c r="AW1361" s="610"/>
      <c r="AX1361" s="610"/>
      <c r="AY1361" s="610"/>
      <c r="AZ1361" s="610"/>
      <c r="BA1361" s="507"/>
      <c r="BB1361" s="507"/>
      <c r="BC1361" s="507"/>
    </row>
    <row r="1362" spans="1:55" ht="16.5" thickBot="1">
      <c r="A1362" s="87"/>
      <c r="B1362" s="84" t="s">
        <v>19</v>
      </c>
      <c r="C1362" s="73">
        <v>0</v>
      </c>
      <c r="D1362" s="74"/>
      <c r="E1362" s="25"/>
      <c r="F1362" s="73">
        <v>3</v>
      </c>
      <c r="G1362" s="75"/>
      <c r="H1362" s="25"/>
      <c r="I1362" s="73">
        <v>1</v>
      </c>
      <c r="J1362" s="75"/>
      <c r="K1362" s="25"/>
      <c r="L1362" s="73">
        <v>0</v>
      </c>
      <c r="M1362" s="75"/>
      <c r="N1362" s="25"/>
      <c r="O1362" s="73">
        <v>4</v>
      </c>
      <c r="P1362" s="75"/>
      <c r="Q1362" s="25"/>
      <c r="R1362" s="645">
        <v>2</v>
      </c>
      <c r="S1362" s="647"/>
      <c r="T1362" s="619"/>
      <c r="U1362" s="645">
        <v>7</v>
      </c>
      <c r="V1362" s="646"/>
      <c r="W1362" s="647">
        <v>0</v>
      </c>
      <c r="X1362" s="610"/>
      <c r="Y1362" s="610"/>
      <c r="Z1362" s="610"/>
      <c r="AA1362" s="610"/>
      <c r="AB1362" s="610"/>
      <c r="AC1362" s="610"/>
      <c r="AD1362" s="610"/>
      <c r="AE1362" s="610"/>
      <c r="AF1362" s="610"/>
      <c r="AG1362" s="610"/>
      <c r="AH1362" s="610"/>
      <c r="AI1362" s="610"/>
      <c r="AJ1362" s="610"/>
      <c r="AK1362" s="610"/>
      <c r="AL1362" s="610"/>
      <c r="AM1362" s="610"/>
      <c r="AN1362" s="610"/>
      <c r="AO1362" s="610"/>
      <c r="AP1362" s="610"/>
      <c r="AQ1362" s="610"/>
      <c r="AR1362" s="610"/>
      <c r="AS1362" s="610"/>
      <c r="AT1362" s="610"/>
      <c r="AU1362" s="610"/>
      <c r="AV1362" s="610"/>
      <c r="AW1362" s="610"/>
      <c r="AX1362" s="610"/>
      <c r="AY1362" s="610"/>
      <c r="AZ1362" s="610"/>
      <c r="BA1362" s="645">
        <f>C1362+F1362+I1362+L1362+O1362+R1362+U1362</f>
        <v>17</v>
      </c>
      <c r="BB1362" s="645">
        <f>D1362+G1362+J1362+M1362+P1362+S1362+V1362</f>
        <v>0</v>
      </c>
      <c r="BC1362" s="75">
        <v>17</v>
      </c>
    </row>
    <row r="1363" spans="1:55" ht="16.5" thickBot="1">
      <c r="A1363" s="275" t="s">
        <v>9</v>
      </c>
      <c r="B1363" s="85" t="s">
        <v>21</v>
      </c>
      <c r="C1363" s="76">
        <v>0</v>
      </c>
      <c r="D1363" s="17"/>
      <c r="E1363" s="25"/>
      <c r="F1363" s="76">
        <v>2</v>
      </c>
      <c r="G1363" s="77"/>
      <c r="H1363" s="25"/>
      <c r="I1363" s="76">
        <v>0</v>
      </c>
      <c r="J1363" s="77"/>
      <c r="K1363" s="25"/>
      <c r="L1363" s="76">
        <v>0</v>
      </c>
      <c r="M1363" s="77"/>
      <c r="N1363" s="25"/>
      <c r="O1363" s="76">
        <v>3</v>
      </c>
      <c r="P1363" s="77"/>
      <c r="Q1363" s="25"/>
      <c r="R1363" s="648">
        <v>2</v>
      </c>
      <c r="S1363" s="649"/>
      <c r="T1363" s="619"/>
      <c r="U1363" s="648">
        <v>3</v>
      </c>
      <c r="V1363" s="615"/>
      <c r="W1363" s="649">
        <v>0</v>
      </c>
      <c r="X1363" s="610"/>
      <c r="Y1363" s="610"/>
      <c r="Z1363" s="610"/>
      <c r="AA1363" s="610"/>
      <c r="AB1363" s="610"/>
      <c r="AC1363" s="610"/>
      <c r="AD1363" s="610"/>
      <c r="AE1363" s="610"/>
      <c r="AF1363" s="610"/>
      <c r="AG1363" s="610"/>
      <c r="AH1363" s="610"/>
      <c r="AI1363" s="610"/>
      <c r="AJ1363" s="610"/>
      <c r="AK1363" s="610"/>
      <c r="AL1363" s="610"/>
      <c r="AM1363" s="610"/>
      <c r="AN1363" s="610"/>
      <c r="AO1363" s="610"/>
      <c r="AP1363" s="610"/>
      <c r="AQ1363" s="610"/>
      <c r="AR1363" s="610"/>
      <c r="AS1363" s="610"/>
      <c r="AT1363" s="610"/>
      <c r="AU1363" s="610"/>
      <c r="AV1363" s="610"/>
      <c r="AW1363" s="610"/>
      <c r="AX1363" s="610"/>
      <c r="AY1363" s="610"/>
      <c r="AZ1363" s="610"/>
      <c r="BA1363" s="645">
        <f t="shared" ref="BA1363:BB1364" si="798">C1363+F1363+I1363+L1363+O1363+R1363+U1363</f>
        <v>10</v>
      </c>
      <c r="BB1363" s="645">
        <f t="shared" si="798"/>
        <v>0</v>
      </c>
      <c r="BC1363" s="77">
        <v>10</v>
      </c>
    </row>
    <row r="1364" spans="1:55" ht="16.5" thickBot="1">
      <c r="A1364" s="602"/>
      <c r="B1364" s="86" t="s">
        <v>22</v>
      </c>
      <c r="C1364" s="78">
        <v>0</v>
      </c>
      <c r="D1364" s="79"/>
      <c r="E1364" s="25"/>
      <c r="F1364" s="78">
        <v>0</v>
      </c>
      <c r="G1364" s="80"/>
      <c r="H1364" s="25"/>
      <c r="I1364" s="78">
        <v>0</v>
      </c>
      <c r="J1364" s="80"/>
      <c r="K1364" s="25"/>
      <c r="L1364" s="78">
        <v>0</v>
      </c>
      <c r="M1364" s="80"/>
      <c r="N1364" s="25"/>
      <c r="O1364" s="78">
        <v>0</v>
      </c>
      <c r="P1364" s="80"/>
      <c r="Q1364" s="25"/>
      <c r="R1364" s="650">
        <v>0</v>
      </c>
      <c r="S1364" s="652"/>
      <c r="T1364" s="619"/>
      <c r="U1364" s="650">
        <v>0</v>
      </c>
      <c r="V1364" s="651"/>
      <c r="W1364" s="652">
        <v>0</v>
      </c>
      <c r="X1364" s="610"/>
      <c r="Y1364" s="610"/>
      <c r="Z1364" s="610"/>
      <c r="AA1364" s="610"/>
      <c r="AB1364" s="610"/>
      <c r="AC1364" s="610"/>
      <c r="AD1364" s="610"/>
      <c r="AE1364" s="610"/>
      <c r="AF1364" s="610"/>
      <c r="AG1364" s="610"/>
      <c r="AH1364" s="610"/>
      <c r="AI1364" s="610"/>
      <c r="AJ1364" s="610"/>
      <c r="AK1364" s="610"/>
      <c r="AL1364" s="610"/>
      <c r="AM1364" s="610"/>
      <c r="AN1364" s="610"/>
      <c r="AO1364" s="610"/>
      <c r="AP1364" s="610"/>
      <c r="AQ1364" s="610"/>
      <c r="AR1364" s="610"/>
      <c r="AS1364" s="610"/>
      <c r="AT1364" s="610"/>
      <c r="AU1364" s="610"/>
      <c r="AV1364" s="610"/>
      <c r="AW1364" s="610"/>
      <c r="AX1364" s="610"/>
      <c r="AY1364" s="610"/>
      <c r="AZ1364" s="610"/>
      <c r="BA1364" s="645">
        <f t="shared" si="798"/>
        <v>0</v>
      </c>
      <c r="BB1364" s="645">
        <f t="shared" si="798"/>
        <v>0</v>
      </c>
      <c r="BC1364" s="80">
        <v>0</v>
      </c>
    </row>
    <row r="1365" spans="1:55">
      <c r="A1365" s="633"/>
      <c r="B1365" s="24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619"/>
      <c r="U1365" s="610"/>
      <c r="V1365" s="610"/>
      <c r="W1365" s="609"/>
      <c r="X1365" s="610"/>
      <c r="Y1365" s="610"/>
      <c r="Z1365" s="610"/>
      <c r="AA1365" s="610"/>
      <c r="AB1365" s="610"/>
      <c r="AC1365" s="610"/>
      <c r="AD1365" s="610"/>
      <c r="AE1365" s="610"/>
      <c r="AF1365" s="610"/>
      <c r="AG1365" s="610"/>
      <c r="AH1365" s="610"/>
      <c r="AI1365" s="610"/>
      <c r="AJ1365" s="610"/>
      <c r="AK1365" s="610"/>
      <c r="AL1365" s="610"/>
      <c r="AM1365" s="610"/>
      <c r="AN1365" s="610"/>
      <c r="AO1365" s="610"/>
      <c r="AP1365" s="610"/>
      <c r="AQ1365" s="610"/>
      <c r="AR1365" s="610"/>
      <c r="AS1365" s="610"/>
      <c r="AT1365" s="610"/>
      <c r="AU1365" s="610"/>
      <c r="AV1365" s="610"/>
      <c r="AW1365" s="610"/>
      <c r="AX1365" s="610"/>
      <c r="AY1365" s="610"/>
      <c r="AZ1365" s="610"/>
      <c r="BA1365" s="610"/>
      <c r="BB1365" s="610"/>
    </row>
    <row r="1366" spans="1:55" ht="16.5" thickBot="1">
      <c r="A1366" s="633"/>
      <c r="B1366" s="24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619"/>
      <c r="U1366" s="610"/>
      <c r="V1366" s="610"/>
      <c r="W1366" s="609"/>
      <c r="X1366" s="610"/>
      <c r="Y1366" s="610"/>
      <c r="Z1366" s="610"/>
      <c r="AA1366" s="610"/>
      <c r="AB1366" s="610"/>
      <c r="AC1366" s="610"/>
      <c r="AD1366" s="610"/>
      <c r="AE1366" s="610"/>
      <c r="AF1366" s="610"/>
      <c r="AG1366" s="610"/>
      <c r="AH1366" s="610"/>
      <c r="AI1366" s="610"/>
      <c r="AJ1366" s="610"/>
      <c r="AK1366" s="610"/>
      <c r="AL1366" s="610"/>
      <c r="AM1366" s="610"/>
      <c r="AN1366" s="610"/>
      <c r="AO1366" s="610"/>
      <c r="AP1366" s="610"/>
      <c r="AQ1366" s="610"/>
      <c r="AR1366" s="610"/>
      <c r="AS1366" s="610"/>
      <c r="AT1366" s="610"/>
      <c r="AU1366" s="610"/>
      <c r="AV1366" s="610"/>
      <c r="AW1366" s="610"/>
      <c r="AX1366" s="610"/>
      <c r="AY1366" s="610"/>
      <c r="AZ1366" s="610"/>
      <c r="BA1366" s="610"/>
      <c r="BB1366" s="610"/>
    </row>
    <row r="1367" spans="1:55" ht="16.5" thickBot="1">
      <c r="A1367" s="1236" t="s">
        <v>985</v>
      </c>
      <c r="B1367" s="756" t="s">
        <v>19</v>
      </c>
      <c r="C1367" s="645">
        <f t="shared" ref="C1367:AH1367" si="799">C1229+C1266+C1294+C1332+C1362</f>
        <v>17</v>
      </c>
      <c r="D1367" s="647">
        <f t="shared" si="799"/>
        <v>0</v>
      </c>
      <c r="E1367" s="619">
        <f t="shared" si="799"/>
        <v>0</v>
      </c>
      <c r="F1367" s="645">
        <f t="shared" si="799"/>
        <v>35</v>
      </c>
      <c r="G1367" s="647">
        <f t="shared" si="799"/>
        <v>0</v>
      </c>
      <c r="H1367" s="619">
        <f t="shared" si="799"/>
        <v>0</v>
      </c>
      <c r="I1367" s="645">
        <f t="shared" si="799"/>
        <v>40</v>
      </c>
      <c r="J1367" s="647">
        <f t="shared" si="799"/>
        <v>0</v>
      </c>
      <c r="K1367" s="619">
        <f t="shared" si="799"/>
        <v>0</v>
      </c>
      <c r="L1367" s="645">
        <f t="shared" si="799"/>
        <v>25</v>
      </c>
      <c r="M1367" s="647">
        <f t="shared" si="799"/>
        <v>0</v>
      </c>
      <c r="N1367" s="619">
        <f t="shared" si="799"/>
        <v>0</v>
      </c>
      <c r="O1367" s="645">
        <f t="shared" si="799"/>
        <v>26</v>
      </c>
      <c r="P1367" s="647">
        <f t="shared" si="799"/>
        <v>0</v>
      </c>
      <c r="Q1367" s="619">
        <f t="shared" si="799"/>
        <v>0</v>
      </c>
      <c r="R1367" s="645">
        <f t="shared" si="799"/>
        <v>25</v>
      </c>
      <c r="S1367" s="647">
        <f t="shared" si="799"/>
        <v>0</v>
      </c>
      <c r="T1367" s="619">
        <f t="shared" si="799"/>
        <v>0</v>
      </c>
      <c r="U1367" s="645">
        <f t="shared" si="799"/>
        <v>70</v>
      </c>
      <c r="V1367" s="647">
        <f t="shared" si="799"/>
        <v>0</v>
      </c>
      <c r="W1367" s="520">
        <f t="shared" si="799"/>
        <v>0</v>
      </c>
      <c r="X1367" s="645">
        <f t="shared" si="799"/>
        <v>0</v>
      </c>
      <c r="Y1367" s="645">
        <f t="shared" si="799"/>
        <v>0</v>
      </c>
      <c r="Z1367" s="645">
        <f t="shared" si="799"/>
        <v>0</v>
      </c>
      <c r="AA1367" s="645">
        <f t="shared" si="799"/>
        <v>43</v>
      </c>
      <c r="AB1367" s="645">
        <f t="shared" si="799"/>
        <v>0</v>
      </c>
      <c r="AC1367" s="645">
        <f t="shared" si="799"/>
        <v>0</v>
      </c>
      <c r="AD1367" s="645">
        <f t="shared" si="799"/>
        <v>0</v>
      </c>
      <c r="AE1367" s="645">
        <f t="shared" si="799"/>
        <v>0</v>
      </c>
      <c r="AF1367" s="645">
        <f t="shared" si="799"/>
        <v>0</v>
      </c>
      <c r="AG1367" s="645">
        <f t="shared" si="799"/>
        <v>0</v>
      </c>
      <c r="AH1367" s="645">
        <f t="shared" si="799"/>
        <v>0</v>
      </c>
      <c r="AI1367" s="645">
        <f t="shared" ref="AI1367:AY1367" si="800">AI1229+AI1266+AI1294+AI1332+AI1362</f>
        <v>0</v>
      </c>
      <c r="AJ1367" s="645">
        <f t="shared" si="800"/>
        <v>0</v>
      </c>
      <c r="AK1367" s="645">
        <f t="shared" si="800"/>
        <v>0</v>
      </c>
      <c r="AL1367" s="645">
        <f t="shared" si="800"/>
        <v>0</v>
      </c>
      <c r="AM1367" s="645">
        <f t="shared" si="800"/>
        <v>0</v>
      </c>
      <c r="AN1367" s="645">
        <f t="shared" si="800"/>
        <v>0</v>
      </c>
      <c r="AO1367" s="645">
        <f t="shared" si="800"/>
        <v>0</v>
      </c>
      <c r="AP1367" s="645">
        <f t="shared" si="800"/>
        <v>0</v>
      </c>
      <c r="AQ1367" s="645">
        <f t="shared" si="800"/>
        <v>0</v>
      </c>
      <c r="AR1367" s="645">
        <f t="shared" si="800"/>
        <v>0</v>
      </c>
      <c r="AS1367" s="645">
        <f t="shared" si="800"/>
        <v>0</v>
      </c>
      <c r="AT1367" s="645">
        <f t="shared" si="800"/>
        <v>0</v>
      </c>
      <c r="AU1367" s="645">
        <f t="shared" si="800"/>
        <v>0</v>
      </c>
      <c r="AV1367" s="645">
        <f t="shared" si="800"/>
        <v>0</v>
      </c>
      <c r="AW1367" s="645">
        <f t="shared" si="800"/>
        <v>0</v>
      </c>
      <c r="AX1367" s="645">
        <f t="shared" si="800"/>
        <v>0</v>
      </c>
      <c r="AY1367" s="645">
        <f t="shared" si="800"/>
        <v>0</v>
      </c>
      <c r="AZ1367" s="610"/>
      <c r="BA1367" s="645">
        <f t="shared" ref="BA1367:BB1369" si="801">C1367+F1367+I1367+L1367+O1367+R1367+U1367</f>
        <v>238</v>
      </c>
      <c r="BB1367" s="646">
        <f t="shared" si="801"/>
        <v>0</v>
      </c>
      <c r="BC1367" s="647">
        <f>BA1367+BB1367</f>
        <v>238</v>
      </c>
    </row>
    <row r="1368" spans="1:55" ht="16.5" thickBot="1">
      <c r="A1368" s="1237"/>
      <c r="B1368" s="681" t="s">
        <v>21</v>
      </c>
      <c r="C1368" s="648">
        <f t="shared" ref="C1368:AH1368" si="802">C1230+C1267+C1295+C1333+C1363</f>
        <v>4</v>
      </c>
      <c r="D1368" s="649">
        <f t="shared" si="802"/>
        <v>0</v>
      </c>
      <c r="E1368" s="619">
        <f t="shared" si="802"/>
        <v>0</v>
      </c>
      <c r="F1368" s="648">
        <f t="shared" si="802"/>
        <v>15</v>
      </c>
      <c r="G1368" s="649">
        <f t="shared" si="802"/>
        <v>0</v>
      </c>
      <c r="H1368" s="619">
        <f t="shared" si="802"/>
        <v>0</v>
      </c>
      <c r="I1368" s="648">
        <f t="shared" si="802"/>
        <v>17</v>
      </c>
      <c r="J1368" s="649">
        <f t="shared" si="802"/>
        <v>0</v>
      </c>
      <c r="K1368" s="619">
        <f t="shared" si="802"/>
        <v>0</v>
      </c>
      <c r="L1368" s="648">
        <f t="shared" si="802"/>
        <v>12</v>
      </c>
      <c r="M1368" s="649">
        <f t="shared" si="802"/>
        <v>0</v>
      </c>
      <c r="N1368" s="619">
        <f t="shared" si="802"/>
        <v>0</v>
      </c>
      <c r="O1368" s="648">
        <f t="shared" si="802"/>
        <v>12</v>
      </c>
      <c r="P1368" s="649">
        <f t="shared" si="802"/>
        <v>0</v>
      </c>
      <c r="Q1368" s="619">
        <f t="shared" si="802"/>
        <v>0</v>
      </c>
      <c r="R1368" s="648">
        <f t="shared" si="802"/>
        <v>15</v>
      </c>
      <c r="S1368" s="649">
        <f t="shared" si="802"/>
        <v>0</v>
      </c>
      <c r="T1368" s="619">
        <f t="shared" si="802"/>
        <v>0</v>
      </c>
      <c r="U1368" s="648">
        <f t="shared" si="802"/>
        <v>33</v>
      </c>
      <c r="V1368" s="649">
        <f t="shared" si="802"/>
        <v>0</v>
      </c>
      <c r="W1368" s="520">
        <f t="shared" si="802"/>
        <v>0</v>
      </c>
      <c r="X1368" s="645">
        <f t="shared" si="802"/>
        <v>0</v>
      </c>
      <c r="Y1368" s="645">
        <f t="shared" si="802"/>
        <v>0</v>
      </c>
      <c r="Z1368" s="645">
        <f t="shared" si="802"/>
        <v>0</v>
      </c>
      <c r="AA1368" s="645">
        <f t="shared" si="802"/>
        <v>22</v>
      </c>
      <c r="AB1368" s="645">
        <f t="shared" si="802"/>
        <v>0</v>
      </c>
      <c r="AC1368" s="645">
        <f t="shared" si="802"/>
        <v>0</v>
      </c>
      <c r="AD1368" s="645">
        <f t="shared" si="802"/>
        <v>0</v>
      </c>
      <c r="AE1368" s="645">
        <f t="shared" si="802"/>
        <v>0</v>
      </c>
      <c r="AF1368" s="645">
        <f t="shared" si="802"/>
        <v>0</v>
      </c>
      <c r="AG1368" s="645">
        <f t="shared" si="802"/>
        <v>0</v>
      </c>
      <c r="AH1368" s="645">
        <f t="shared" si="802"/>
        <v>0</v>
      </c>
      <c r="AI1368" s="645">
        <f t="shared" ref="AI1368:AY1368" si="803">AI1230+AI1267+AI1295+AI1333+AI1363</f>
        <v>0</v>
      </c>
      <c r="AJ1368" s="645">
        <f t="shared" si="803"/>
        <v>0</v>
      </c>
      <c r="AK1368" s="645">
        <f t="shared" si="803"/>
        <v>0</v>
      </c>
      <c r="AL1368" s="645">
        <f t="shared" si="803"/>
        <v>0</v>
      </c>
      <c r="AM1368" s="645">
        <f t="shared" si="803"/>
        <v>0</v>
      </c>
      <c r="AN1368" s="645">
        <f t="shared" si="803"/>
        <v>0</v>
      </c>
      <c r="AO1368" s="645">
        <f t="shared" si="803"/>
        <v>0</v>
      </c>
      <c r="AP1368" s="645">
        <f t="shared" si="803"/>
        <v>0</v>
      </c>
      <c r="AQ1368" s="645">
        <f t="shared" si="803"/>
        <v>0</v>
      </c>
      <c r="AR1368" s="645">
        <f t="shared" si="803"/>
        <v>0</v>
      </c>
      <c r="AS1368" s="645">
        <f t="shared" si="803"/>
        <v>0</v>
      </c>
      <c r="AT1368" s="645">
        <f t="shared" si="803"/>
        <v>0</v>
      </c>
      <c r="AU1368" s="645">
        <f t="shared" si="803"/>
        <v>0</v>
      </c>
      <c r="AV1368" s="645">
        <f t="shared" si="803"/>
        <v>0</v>
      </c>
      <c r="AW1368" s="645">
        <f t="shared" si="803"/>
        <v>0</v>
      </c>
      <c r="AX1368" s="645">
        <f t="shared" si="803"/>
        <v>0</v>
      </c>
      <c r="AY1368" s="645">
        <f t="shared" si="803"/>
        <v>0</v>
      </c>
      <c r="AZ1368" s="610"/>
      <c r="BA1368" s="648">
        <f t="shared" si="801"/>
        <v>108</v>
      </c>
      <c r="BB1368" s="615">
        <f t="shared" si="801"/>
        <v>0</v>
      </c>
      <c r="BC1368" s="649">
        <f t="shared" ref="BC1368:BC1369" si="804">BA1368+BB1368</f>
        <v>108</v>
      </c>
    </row>
    <row r="1369" spans="1:55" ht="16.5" thickBot="1">
      <c r="A1369" s="1238"/>
      <c r="B1369" s="682" t="s">
        <v>22</v>
      </c>
      <c r="C1369" s="650">
        <f t="shared" ref="C1369:AH1369" si="805">C1231+C1268+C1296+C1334+C1364</f>
        <v>0</v>
      </c>
      <c r="D1369" s="652">
        <f t="shared" si="805"/>
        <v>0</v>
      </c>
      <c r="E1369" s="619">
        <f t="shared" si="805"/>
        <v>0</v>
      </c>
      <c r="F1369" s="650">
        <f t="shared" si="805"/>
        <v>0</v>
      </c>
      <c r="G1369" s="652">
        <f t="shared" si="805"/>
        <v>0</v>
      </c>
      <c r="H1369" s="619">
        <f t="shared" si="805"/>
        <v>0</v>
      </c>
      <c r="I1369" s="650">
        <f t="shared" si="805"/>
        <v>0</v>
      </c>
      <c r="J1369" s="652">
        <f t="shared" si="805"/>
        <v>0</v>
      </c>
      <c r="K1369" s="619">
        <f t="shared" si="805"/>
        <v>0</v>
      </c>
      <c r="L1369" s="650">
        <f t="shared" si="805"/>
        <v>0</v>
      </c>
      <c r="M1369" s="652">
        <f t="shared" si="805"/>
        <v>0</v>
      </c>
      <c r="N1369" s="619">
        <f t="shared" si="805"/>
        <v>0</v>
      </c>
      <c r="O1369" s="650">
        <f t="shared" si="805"/>
        <v>0</v>
      </c>
      <c r="P1369" s="652">
        <f t="shared" si="805"/>
        <v>0</v>
      </c>
      <c r="Q1369" s="619">
        <f t="shared" si="805"/>
        <v>0</v>
      </c>
      <c r="R1369" s="650">
        <f t="shared" si="805"/>
        <v>0</v>
      </c>
      <c r="S1369" s="652">
        <f t="shared" si="805"/>
        <v>0</v>
      </c>
      <c r="T1369" s="619">
        <f t="shared" si="805"/>
        <v>0</v>
      </c>
      <c r="U1369" s="650">
        <f t="shared" si="805"/>
        <v>0</v>
      </c>
      <c r="V1369" s="652">
        <f t="shared" si="805"/>
        <v>0</v>
      </c>
      <c r="W1369" s="520">
        <f t="shared" si="805"/>
        <v>0</v>
      </c>
      <c r="X1369" s="645">
        <f t="shared" si="805"/>
        <v>0</v>
      </c>
      <c r="Y1369" s="645">
        <f t="shared" si="805"/>
        <v>0</v>
      </c>
      <c r="Z1369" s="645">
        <f t="shared" si="805"/>
        <v>0</v>
      </c>
      <c r="AA1369" s="645">
        <f t="shared" si="805"/>
        <v>0</v>
      </c>
      <c r="AB1369" s="645">
        <f t="shared" si="805"/>
        <v>0</v>
      </c>
      <c r="AC1369" s="645">
        <f t="shared" si="805"/>
        <v>0</v>
      </c>
      <c r="AD1369" s="645">
        <f t="shared" si="805"/>
        <v>0</v>
      </c>
      <c r="AE1369" s="645">
        <f t="shared" si="805"/>
        <v>0</v>
      </c>
      <c r="AF1369" s="645">
        <f t="shared" si="805"/>
        <v>0</v>
      </c>
      <c r="AG1369" s="645">
        <f t="shared" si="805"/>
        <v>0</v>
      </c>
      <c r="AH1369" s="645">
        <f t="shared" si="805"/>
        <v>0</v>
      </c>
      <c r="AI1369" s="645">
        <f t="shared" ref="AI1369:AY1369" si="806">AI1231+AI1268+AI1296+AI1334+AI1364</f>
        <v>0</v>
      </c>
      <c r="AJ1369" s="645">
        <f t="shared" si="806"/>
        <v>0</v>
      </c>
      <c r="AK1369" s="645">
        <f t="shared" si="806"/>
        <v>0</v>
      </c>
      <c r="AL1369" s="645">
        <f t="shared" si="806"/>
        <v>0</v>
      </c>
      <c r="AM1369" s="645">
        <f t="shared" si="806"/>
        <v>0</v>
      </c>
      <c r="AN1369" s="645">
        <f t="shared" si="806"/>
        <v>0</v>
      </c>
      <c r="AO1369" s="645">
        <f t="shared" si="806"/>
        <v>0</v>
      </c>
      <c r="AP1369" s="645">
        <f t="shared" si="806"/>
        <v>0</v>
      </c>
      <c r="AQ1369" s="645">
        <f t="shared" si="806"/>
        <v>0</v>
      </c>
      <c r="AR1369" s="645">
        <f t="shared" si="806"/>
        <v>0</v>
      </c>
      <c r="AS1369" s="645">
        <f t="shared" si="806"/>
        <v>0</v>
      </c>
      <c r="AT1369" s="645">
        <f t="shared" si="806"/>
        <v>0</v>
      </c>
      <c r="AU1369" s="645">
        <f t="shared" si="806"/>
        <v>0</v>
      </c>
      <c r="AV1369" s="645">
        <f t="shared" si="806"/>
        <v>0</v>
      </c>
      <c r="AW1369" s="645">
        <f t="shared" si="806"/>
        <v>0</v>
      </c>
      <c r="AX1369" s="645">
        <f t="shared" si="806"/>
        <v>0</v>
      </c>
      <c r="AY1369" s="645">
        <f t="shared" si="806"/>
        <v>0</v>
      </c>
      <c r="AZ1369" s="610"/>
      <c r="BA1369" s="650">
        <f t="shared" si="801"/>
        <v>0</v>
      </c>
      <c r="BB1369" s="651">
        <f t="shared" si="801"/>
        <v>0</v>
      </c>
      <c r="BC1369" s="652">
        <f t="shared" si="804"/>
        <v>0</v>
      </c>
    </row>
    <row r="1370" spans="1:55">
      <c r="A1370" s="89" t="s">
        <v>40</v>
      </c>
      <c r="B1370" s="24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619"/>
    </row>
    <row r="1371" spans="1:55">
      <c r="A1371" s="89"/>
      <c r="B1371" s="24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</row>
    <row r="1372" spans="1:55">
      <c r="A1372" s="89" t="s">
        <v>54</v>
      </c>
      <c r="B1372" s="24"/>
      <c r="C1372" s="25"/>
      <c r="D1372" s="25"/>
      <c r="E1372" s="25"/>
      <c r="F1372" s="25"/>
      <c r="G1372" s="25"/>
      <c r="H1372" s="25"/>
      <c r="I1372" s="25"/>
      <c r="J1372" s="25"/>
      <c r="K1372" s="25"/>
      <c r="L1372" s="508"/>
      <c r="M1372" s="508"/>
      <c r="N1372" s="508"/>
      <c r="O1372" s="508"/>
      <c r="P1372" s="508"/>
      <c r="Q1372" s="508"/>
      <c r="R1372" s="508"/>
      <c r="S1372" s="508"/>
      <c r="T1372" s="508"/>
    </row>
    <row r="1373" spans="1:55">
      <c r="A1373" s="89" t="s">
        <v>363</v>
      </c>
      <c r="B1373" s="24"/>
      <c r="C1373" s="25"/>
      <c r="D1373" s="25"/>
      <c r="E1373" s="25"/>
      <c r="F1373" s="25"/>
      <c r="G1373" s="25"/>
      <c r="H1373" s="25"/>
      <c r="I1373" s="25"/>
      <c r="J1373" s="25"/>
      <c r="K1373" s="25"/>
      <c r="L1373" s="508"/>
      <c r="M1373" s="508"/>
      <c r="N1373" s="508"/>
      <c r="O1373" s="508"/>
      <c r="P1373" s="508"/>
      <c r="Q1373" s="508"/>
      <c r="R1373" s="508"/>
      <c r="S1373" s="508"/>
      <c r="T1373" s="508"/>
    </row>
    <row r="1374" spans="1:55">
      <c r="A1374" s="508"/>
      <c r="B1374" s="508"/>
      <c r="C1374" s="508"/>
      <c r="D1374" s="508"/>
      <c r="E1374" s="508"/>
      <c r="F1374" s="508"/>
      <c r="G1374" s="508"/>
      <c r="H1374" s="508"/>
      <c r="I1374" s="508"/>
      <c r="J1374" s="508"/>
      <c r="K1374" s="508"/>
      <c r="L1374" s="508"/>
      <c r="M1374" s="508"/>
      <c r="N1374" s="508"/>
      <c r="O1374" s="508"/>
      <c r="P1374" s="508"/>
      <c r="Q1374" s="508"/>
      <c r="R1374" s="508"/>
      <c r="S1374" s="508"/>
      <c r="T1374" s="508"/>
    </row>
    <row r="1375" spans="1:55">
      <c r="A1375" s="508"/>
      <c r="B1375" s="508"/>
      <c r="C1375" s="508"/>
      <c r="D1375" s="508"/>
      <c r="E1375" s="508"/>
      <c r="F1375" s="508"/>
      <c r="G1375" s="508"/>
      <c r="H1375" s="508"/>
      <c r="I1375" s="508"/>
      <c r="J1375" s="508"/>
      <c r="K1375" s="508"/>
      <c r="L1375" s="508"/>
      <c r="M1375" s="508"/>
      <c r="N1375" s="508"/>
      <c r="O1375" s="508"/>
      <c r="P1375" s="508"/>
      <c r="Q1375" s="508"/>
      <c r="R1375" s="508"/>
      <c r="S1375" s="508"/>
      <c r="T1375" s="508"/>
    </row>
    <row r="1376" spans="1:55" ht="19.5" thickBot="1">
      <c r="A1376" s="1130" t="s">
        <v>26</v>
      </c>
      <c r="B1376" s="1130"/>
      <c r="C1376" s="1130"/>
      <c r="D1376" s="1130"/>
      <c r="E1376" s="1130"/>
      <c r="F1376" s="1130"/>
      <c r="G1376" s="1130"/>
      <c r="H1376" s="1130"/>
      <c r="I1376" s="1130"/>
      <c r="J1376" s="1130"/>
      <c r="K1376" s="1130"/>
      <c r="L1376" s="1130"/>
      <c r="M1376" s="1130"/>
      <c r="N1376" s="1130"/>
      <c r="O1376" s="1130"/>
      <c r="P1376" s="1130"/>
      <c r="Q1376" s="1130"/>
      <c r="R1376" s="1130"/>
      <c r="S1376" s="1130"/>
      <c r="T1376" s="1130"/>
      <c r="U1376" s="1130"/>
      <c r="V1376" s="1130"/>
      <c r="W1376" s="1130"/>
      <c r="X1376" s="1130"/>
      <c r="Y1376" s="1130"/>
      <c r="Z1376" s="1130"/>
      <c r="AA1376" s="1130"/>
      <c r="AB1376" s="1130"/>
      <c r="AC1376" s="1130"/>
      <c r="AD1376" s="1130"/>
      <c r="AE1376" s="1130"/>
      <c r="AF1376" s="1130"/>
      <c r="AG1376" s="1130"/>
      <c r="AH1376" s="1130"/>
      <c r="AI1376" s="1130"/>
      <c r="AJ1376" s="1130"/>
      <c r="AK1376" s="1130"/>
      <c r="AL1376" s="1130"/>
      <c r="AM1376" s="1130"/>
      <c r="AN1376" s="1130"/>
    </row>
    <row r="1377" spans="1:66" ht="16.5" thickBot="1">
      <c r="A1377" s="1244" t="s">
        <v>27</v>
      </c>
      <c r="B1377" s="1245"/>
      <c r="C1377" s="1245"/>
      <c r="D1377" s="1245"/>
      <c r="E1377" s="1245"/>
      <c r="F1377" s="1245"/>
      <c r="G1377" s="1245"/>
      <c r="H1377" s="1245"/>
      <c r="I1377" s="1245"/>
      <c r="J1377" s="1245"/>
      <c r="K1377" s="1245"/>
      <c r="L1377" s="1245"/>
      <c r="M1377" s="1245"/>
      <c r="N1377" s="1245"/>
      <c r="O1377" s="1245"/>
      <c r="P1377" s="1245"/>
      <c r="Q1377" s="1245"/>
      <c r="R1377" s="1245"/>
      <c r="S1377" s="1245"/>
      <c r="T1377" s="1245"/>
      <c r="U1377" s="1245"/>
      <c r="V1377" s="1245"/>
      <c r="W1377" s="1245"/>
      <c r="X1377" s="1245"/>
      <c r="Y1377" s="1245"/>
      <c r="Z1377" s="1245"/>
      <c r="AA1377" s="1245"/>
      <c r="AB1377" s="1245"/>
      <c r="AC1377" s="1245"/>
      <c r="AD1377" s="1245"/>
      <c r="AE1377" s="1245"/>
      <c r="AF1377" s="1245"/>
      <c r="AG1377" s="1245"/>
      <c r="AH1377" s="1245"/>
      <c r="AI1377" s="1245"/>
      <c r="AJ1377" s="1245"/>
      <c r="AK1377" s="1245"/>
      <c r="AL1377" s="1245"/>
      <c r="AM1377" s="1245"/>
      <c r="AN1377" s="1246"/>
    </row>
    <row r="1378" spans="1:66" ht="24" thickBot="1">
      <c r="A1378" s="1142" t="s">
        <v>53</v>
      </c>
      <c r="B1378" s="1143"/>
      <c r="C1378" s="1143"/>
      <c r="D1378" s="1143"/>
      <c r="E1378" s="1143"/>
      <c r="F1378" s="1143"/>
      <c r="G1378" s="1143"/>
      <c r="H1378" s="1143"/>
      <c r="I1378" s="1143"/>
      <c r="J1378" s="1143"/>
      <c r="K1378" s="1143"/>
      <c r="L1378" s="1143"/>
      <c r="M1378" s="1143"/>
      <c r="N1378" s="1143"/>
      <c r="O1378" s="1143"/>
      <c r="P1378" s="1143"/>
      <c r="Q1378" s="1143"/>
      <c r="R1378" s="1143"/>
      <c r="S1378" s="1143"/>
      <c r="T1378" s="1143"/>
      <c r="U1378" s="1143"/>
      <c r="V1378" s="1143"/>
      <c r="W1378" s="1143"/>
      <c r="X1378" s="1143"/>
      <c r="Y1378" s="1143"/>
      <c r="Z1378" s="1143"/>
      <c r="AA1378" s="1143"/>
      <c r="AB1378" s="1143"/>
      <c r="AC1378" s="1143"/>
      <c r="AD1378" s="1143"/>
      <c r="AE1378" s="1143"/>
      <c r="AF1378" s="1143"/>
      <c r="AG1378" s="1143"/>
      <c r="AH1378" s="1143"/>
      <c r="AI1378" s="1143"/>
      <c r="AJ1378" s="1143"/>
      <c r="AK1378" s="1143"/>
      <c r="AL1378" s="1143"/>
      <c r="AM1378" s="1143"/>
      <c r="AN1378" s="1144"/>
      <c r="AO1378" s="710"/>
      <c r="AP1378" s="710"/>
      <c r="AQ1378" s="710"/>
      <c r="AR1378" s="710"/>
      <c r="AS1378" s="710"/>
      <c r="AT1378" s="710"/>
      <c r="AU1378" s="710"/>
      <c r="AV1378" s="710"/>
      <c r="AW1378" s="710"/>
      <c r="AX1378" s="710"/>
      <c r="AY1378" s="710"/>
      <c r="AZ1378" s="711"/>
    </row>
    <row r="1379" spans="1:66" ht="16.5" thickBot="1">
      <c r="A1379" s="33"/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</row>
    <row r="1380" spans="1:66" ht="16.5">
      <c r="A1380" s="40" t="s">
        <v>894</v>
      </c>
      <c r="B1380" s="41"/>
      <c r="C1380" s="41" t="s">
        <v>895</v>
      </c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F1380" s="41"/>
      <c r="AG1380" s="41"/>
      <c r="AH1380" s="41"/>
      <c r="AI1380" s="41"/>
      <c r="AJ1380" s="41"/>
      <c r="AK1380" s="41"/>
      <c r="AL1380" s="34"/>
      <c r="AM1380" s="34"/>
      <c r="AN1380" s="35"/>
      <c r="AO1380" s="712"/>
      <c r="AP1380" s="712"/>
      <c r="AQ1380" s="712"/>
      <c r="AR1380" s="712"/>
      <c r="AS1380" s="712"/>
      <c r="AT1380" s="712"/>
      <c r="AU1380" s="712"/>
      <c r="AV1380" s="712"/>
      <c r="AW1380" s="712"/>
      <c r="AX1380" s="712"/>
      <c r="AY1380" s="712"/>
      <c r="AZ1380" s="712"/>
      <c r="BA1380" s="712"/>
      <c r="BB1380" s="712"/>
      <c r="BC1380" s="712"/>
      <c r="BD1380" s="712"/>
      <c r="BE1380" s="712"/>
      <c r="BF1380" s="712"/>
      <c r="BG1380" s="712"/>
      <c r="BH1380" s="712"/>
      <c r="BI1380" s="712"/>
      <c r="BJ1380" s="712"/>
      <c r="BK1380" s="712"/>
      <c r="BL1380" s="713"/>
    </row>
    <row r="1381" spans="1:66" ht="16.5">
      <c r="A1381" s="623" t="s">
        <v>850</v>
      </c>
      <c r="B1381" s="624"/>
      <c r="C1381" s="624" t="s">
        <v>875</v>
      </c>
      <c r="D1381" s="624"/>
      <c r="E1381" s="624"/>
      <c r="F1381" s="624"/>
      <c r="G1381" s="624"/>
      <c r="H1381" s="624"/>
      <c r="I1381" s="624"/>
      <c r="J1381" s="624"/>
      <c r="K1381" s="624"/>
      <c r="L1381" s="624"/>
      <c r="M1381" s="624"/>
      <c r="N1381" s="624"/>
      <c r="O1381" s="624"/>
      <c r="P1381" s="624"/>
      <c r="Q1381" s="624"/>
      <c r="R1381" s="624"/>
      <c r="S1381" s="624"/>
      <c r="T1381" s="624"/>
      <c r="U1381" s="624"/>
      <c r="V1381" s="624"/>
      <c r="W1381" s="624"/>
      <c r="X1381" s="624"/>
      <c r="Y1381" s="624"/>
      <c r="Z1381" s="624"/>
      <c r="AA1381" s="624"/>
      <c r="AB1381" s="624"/>
      <c r="AC1381" s="624"/>
      <c r="AD1381" s="624"/>
      <c r="AE1381" s="624"/>
      <c r="AF1381" s="624"/>
      <c r="AG1381" s="624"/>
      <c r="AH1381" s="624"/>
      <c r="AI1381" s="624"/>
      <c r="AJ1381" s="624"/>
      <c r="AK1381" s="624"/>
      <c r="AL1381" s="36"/>
      <c r="AM1381" s="36"/>
      <c r="AN1381" s="240"/>
      <c r="AO1381" s="611"/>
      <c r="AP1381" s="611"/>
      <c r="AQ1381" s="611"/>
      <c r="AR1381" s="611"/>
      <c r="AS1381" s="611"/>
      <c r="AT1381" s="611"/>
      <c r="AU1381" s="611"/>
      <c r="AV1381" s="611"/>
      <c r="AW1381" s="611"/>
      <c r="AX1381" s="611"/>
      <c r="AY1381" s="611"/>
      <c r="AZ1381" s="611"/>
      <c r="BA1381" s="611"/>
      <c r="BB1381" s="611"/>
      <c r="BC1381" s="611"/>
      <c r="BD1381" s="611"/>
      <c r="BE1381" s="611"/>
      <c r="BF1381" s="611"/>
      <c r="BG1381" s="611"/>
      <c r="BH1381" s="611"/>
      <c r="BI1381" s="611"/>
      <c r="BJ1381" s="611"/>
      <c r="BK1381" s="611"/>
      <c r="BL1381" s="714"/>
    </row>
    <row r="1382" spans="1:66" ht="17.25" thickBot="1">
      <c r="A1382" s="43" t="s">
        <v>851</v>
      </c>
      <c r="B1382" s="625"/>
      <c r="C1382" s="625" t="s">
        <v>760</v>
      </c>
      <c r="D1382" s="625"/>
      <c r="E1382" s="625"/>
      <c r="F1382" s="625"/>
      <c r="G1382" s="625"/>
      <c r="H1382" s="625"/>
      <c r="I1382" s="625"/>
      <c r="J1382" s="625"/>
      <c r="K1382" s="625"/>
      <c r="L1382" s="625"/>
      <c r="M1382" s="625"/>
      <c r="N1382" s="625"/>
      <c r="O1382" s="625"/>
      <c r="P1382" s="625"/>
      <c r="Q1382" s="625"/>
      <c r="R1382" s="625"/>
      <c r="S1382" s="625"/>
      <c r="T1382" s="625"/>
      <c r="U1382" s="625"/>
      <c r="V1382" s="625"/>
      <c r="W1382" s="625"/>
      <c r="X1382" s="625"/>
      <c r="Y1382" s="625"/>
      <c r="Z1382" s="625"/>
      <c r="AA1382" s="625"/>
      <c r="AB1382" s="625"/>
      <c r="AC1382" s="625"/>
      <c r="AD1382" s="625"/>
      <c r="AE1382" s="625"/>
      <c r="AF1382" s="625"/>
      <c r="AG1382" s="625"/>
      <c r="AH1382" s="625"/>
      <c r="AI1382" s="625"/>
      <c r="AJ1382" s="625"/>
      <c r="AK1382" s="625"/>
      <c r="AL1382" s="37"/>
      <c r="AM1382" s="37"/>
      <c r="AN1382" s="38"/>
      <c r="AO1382" s="715"/>
      <c r="AP1382" s="715"/>
      <c r="AQ1382" s="715"/>
      <c r="AR1382" s="715"/>
      <c r="AS1382" s="715"/>
      <c r="AT1382" s="715"/>
      <c r="AU1382" s="715"/>
      <c r="AV1382" s="715"/>
      <c r="AW1382" s="715"/>
      <c r="AX1382" s="715"/>
      <c r="AY1382" s="715"/>
      <c r="AZ1382" s="715"/>
      <c r="BA1382" s="715"/>
      <c r="BB1382" s="715"/>
      <c r="BC1382" s="715"/>
      <c r="BD1382" s="715"/>
      <c r="BE1382" s="715"/>
      <c r="BF1382" s="715"/>
      <c r="BG1382" s="715"/>
      <c r="BH1382" s="715"/>
      <c r="BI1382" s="715"/>
      <c r="BJ1382" s="715"/>
      <c r="BK1382" s="715"/>
      <c r="BL1382" s="716"/>
    </row>
    <row r="1383" spans="1:66" ht="16.5" thickBot="1">
      <c r="A1383" s="33"/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/>
      <c r="AN1383" s="32"/>
    </row>
    <row r="1384" spans="1:66" ht="17.25" thickBot="1">
      <c r="A1384" s="32"/>
      <c r="B1384" s="32"/>
      <c r="C1384" s="58" t="s">
        <v>602</v>
      </c>
      <c r="D1384" s="59"/>
      <c r="E1384" s="58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100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39"/>
      <c r="AM1384" s="36"/>
      <c r="AN1384" s="32"/>
    </row>
    <row r="1385" spans="1:66" ht="16.5" thickBot="1">
      <c r="A1385" s="1"/>
      <c r="X1385" s="3"/>
    </row>
    <row r="1386" spans="1:66" ht="24" customHeight="1">
      <c r="A1386" s="6"/>
      <c r="B1386" s="7"/>
      <c r="C1386" s="1210" t="s">
        <v>42</v>
      </c>
      <c r="D1386" s="1211"/>
      <c r="E1386" s="888"/>
      <c r="F1386" s="1218" t="s">
        <v>853</v>
      </c>
      <c r="G1386" s="1219"/>
      <c r="H1386" s="888"/>
      <c r="I1386" s="1218" t="s">
        <v>854</v>
      </c>
      <c r="J1386" s="1219"/>
      <c r="K1386" s="888"/>
      <c r="L1386" s="1218" t="s">
        <v>855</v>
      </c>
      <c r="M1386" s="1219"/>
      <c r="N1386" s="888"/>
      <c r="O1386" s="1218" t="s">
        <v>856</v>
      </c>
      <c r="P1386" s="1219"/>
      <c r="Q1386" s="888"/>
      <c r="R1386" s="1218" t="s">
        <v>857</v>
      </c>
      <c r="S1386" s="1219"/>
      <c r="T1386" s="888"/>
      <c r="U1386" s="1218" t="s">
        <v>858</v>
      </c>
      <c r="V1386" s="1219"/>
      <c r="W1386" s="888"/>
      <c r="X1386" s="1218" t="s">
        <v>859</v>
      </c>
      <c r="Y1386" s="1219"/>
      <c r="Z1386" s="888"/>
      <c r="AA1386" s="1218" t="s">
        <v>860</v>
      </c>
      <c r="AB1386" s="1219"/>
      <c r="AC1386" s="888"/>
      <c r="AD1386" s="1218" t="s">
        <v>861</v>
      </c>
      <c r="AE1386" s="1219"/>
      <c r="AF1386" s="888"/>
      <c r="AG1386" s="888"/>
      <c r="AH1386" s="888"/>
      <c r="AI1386" s="888"/>
      <c r="AJ1386" s="888"/>
      <c r="AK1386" s="888"/>
      <c r="AL1386" s="889"/>
      <c r="AM1386" s="890" t="s">
        <v>9</v>
      </c>
      <c r="AN1386" s="891"/>
      <c r="AO1386" s="892"/>
      <c r="AP1386" s="892"/>
      <c r="AQ1386" s="892"/>
      <c r="AR1386" s="892"/>
      <c r="AS1386" s="892"/>
      <c r="AT1386" s="892"/>
      <c r="AU1386" s="892"/>
      <c r="AV1386" s="892"/>
      <c r="AW1386" s="892"/>
      <c r="AX1386" s="892"/>
      <c r="AY1386" s="892"/>
      <c r="AZ1386" s="892"/>
      <c r="BA1386" s="1218" t="s">
        <v>859</v>
      </c>
      <c r="BB1386" s="1219"/>
      <c r="BC1386" s="888"/>
      <c r="BD1386" s="1218" t="s">
        <v>860</v>
      </c>
      <c r="BE1386" s="1219"/>
      <c r="BF1386" s="888"/>
      <c r="BG1386" s="1218" t="s">
        <v>861</v>
      </c>
      <c r="BH1386" s="1219"/>
      <c r="BI1386" s="131"/>
      <c r="BJ1386" s="132"/>
      <c r="BK1386" s="133" t="s">
        <v>9</v>
      </c>
      <c r="BL1386" s="134"/>
      <c r="BM1386" s="131"/>
      <c r="BN1386" s="131"/>
    </row>
    <row r="1387" spans="1:66" ht="133.5" thickBot="1">
      <c r="A1387" s="348" t="s">
        <v>606</v>
      </c>
      <c r="B1387" s="46"/>
      <c r="C1387" s="54" t="s">
        <v>41</v>
      </c>
      <c r="D1387" s="57" t="s">
        <v>32</v>
      </c>
      <c r="E1387" s="50"/>
      <c r="F1387" s="54" t="s">
        <v>15</v>
      </c>
      <c r="G1387" s="57" t="s">
        <v>32</v>
      </c>
      <c r="H1387" s="50"/>
      <c r="I1387" s="54" t="s">
        <v>15</v>
      </c>
      <c r="J1387" s="57" t="s">
        <v>32</v>
      </c>
      <c r="K1387" s="50"/>
      <c r="L1387" s="54" t="s">
        <v>15</v>
      </c>
      <c r="M1387" s="57" t="s">
        <v>32</v>
      </c>
      <c r="N1387" s="50"/>
      <c r="O1387" s="54" t="s">
        <v>15</v>
      </c>
      <c r="P1387" s="57" t="s">
        <v>32</v>
      </c>
      <c r="Q1387" s="50"/>
      <c r="R1387" s="54" t="s">
        <v>15</v>
      </c>
      <c r="S1387" s="57" t="s">
        <v>32</v>
      </c>
      <c r="T1387" s="50"/>
      <c r="U1387" s="54" t="s">
        <v>15</v>
      </c>
      <c r="V1387" s="57" t="s">
        <v>32</v>
      </c>
      <c r="W1387" s="50"/>
      <c r="X1387" s="54" t="s">
        <v>15</v>
      </c>
      <c r="Y1387" s="57" t="s">
        <v>32</v>
      </c>
      <c r="Z1387" s="466"/>
      <c r="AA1387" s="54" t="s">
        <v>15</v>
      </c>
      <c r="AB1387" s="57" t="s">
        <v>32</v>
      </c>
      <c r="AC1387" s="50"/>
      <c r="AD1387" s="54" t="s">
        <v>15</v>
      </c>
      <c r="AE1387" s="57" t="s">
        <v>32</v>
      </c>
      <c r="AF1387" s="50"/>
      <c r="AG1387" s="50"/>
      <c r="AH1387" s="50"/>
      <c r="AI1387" s="50"/>
      <c r="AJ1387" s="50"/>
      <c r="AK1387" s="50"/>
      <c r="AL1387" s="54" t="s">
        <v>15</v>
      </c>
      <c r="AM1387" s="56" t="s">
        <v>32</v>
      </c>
      <c r="AN1387" s="71" t="s">
        <v>9</v>
      </c>
      <c r="BA1387" s="630" t="s">
        <v>15</v>
      </c>
      <c r="BB1387" s="632" t="s">
        <v>32</v>
      </c>
      <c r="BC1387" s="627"/>
      <c r="BD1387" s="630" t="s">
        <v>15</v>
      </c>
      <c r="BE1387" s="632" t="s">
        <v>32</v>
      </c>
      <c r="BF1387" s="50"/>
      <c r="BG1387" s="54" t="s">
        <v>15</v>
      </c>
      <c r="BH1387" s="57" t="s">
        <v>32</v>
      </c>
      <c r="BI1387" s="50"/>
      <c r="BJ1387" s="54" t="s">
        <v>15</v>
      </c>
      <c r="BK1387" s="56" t="s">
        <v>32</v>
      </c>
      <c r="BL1387" s="71" t="s">
        <v>9</v>
      </c>
      <c r="BM1387" s="50"/>
      <c r="BN1387" s="50"/>
    </row>
    <row r="1388" spans="1:66" ht="16.5" thickBot="1">
      <c r="A1388" s="20"/>
      <c r="E1388" s="4"/>
      <c r="H1388" s="4"/>
      <c r="K1388" s="4"/>
      <c r="N1388" s="4"/>
      <c r="Q1388" s="4"/>
      <c r="T1388" s="4"/>
      <c r="W1388" s="4"/>
      <c r="X1388" s="3"/>
      <c r="AC1388" s="4"/>
      <c r="AF1388" s="4"/>
      <c r="AG1388" s="4"/>
      <c r="AH1388" s="4"/>
      <c r="AI1388" s="4"/>
      <c r="AJ1388" s="4"/>
      <c r="AK1388" s="4"/>
      <c r="BC1388" s="611"/>
      <c r="BF1388" s="4"/>
      <c r="BI1388" s="4"/>
      <c r="BM1388" s="4"/>
      <c r="BN1388" s="4"/>
    </row>
    <row r="1389" spans="1:66">
      <c r="A1389" s="1150" t="s">
        <v>682</v>
      </c>
      <c r="B1389" s="84" t="s">
        <v>19</v>
      </c>
      <c r="C1389" s="254">
        <v>0</v>
      </c>
      <c r="D1389" s="255"/>
      <c r="E1389" s="24"/>
      <c r="F1389" s="254">
        <v>0</v>
      </c>
      <c r="G1389" s="256"/>
      <c r="H1389" s="24"/>
      <c r="I1389" s="254">
        <v>0</v>
      </c>
      <c r="J1389" s="256"/>
      <c r="K1389" s="24"/>
      <c r="L1389" s="254">
        <v>0</v>
      </c>
      <c r="M1389" s="256"/>
      <c r="N1389" s="24"/>
      <c r="O1389" s="254">
        <v>0</v>
      </c>
      <c r="P1389" s="256"/>
      <c r="Q1389" s="24"/>
      <c r="R1389" s="254">
        <v>0</v>
      </c>
      <c r="S1389" s="256"/>
      <c r="T1389" s="24"/>
      <c r="U1389" s="254">
        <v>4</v>
      </c>
      <c r="V1389" s="256"/>
      <c r="W1389" s="24"/>
      <c r="X1389" s="254">
        <v>0</v>
      </c>
      <c r="Y1389" s="256"/>
      <c r="Z1389" s="133"/>
      <c r="AA1389" s="254">
        <v>0</v>
      </c>
      <c r="AB1389" s="256"/>
      <c r="AC1389" s="24"/>
      <c r="AD1389" s="254">
        <v>0</v>
      </c>
      <c r="AE1389" s="256"/>
      <c r="AF1389" s="24"/>
      <c r="AG1389" s="24"/>
      <c r="AH1389" s="24"/>
      <c r="AI1389" s="24"/>
      <c r="AJ1389" s="24"/>
      <c r="AK1389" s="24"/>
      <c r="AL1389" s="254">
        <f>SUM(C1389,F1389,I1389,L1389,O1389,R1389,U1389,X1389,AA1389,AD1389)</f>
        <v>4</v>
      </c>
      <c r="AM1389" s="255">
        <f>SUM(D1389,G1389,J1389,M1389,P1389,S1389,V1389,Y1389,AB1389,AE1389)</f>
        <v>0</v>
      </c>
      <c r="AN1389" s="256">
        <f>SUM(AL1389:AM1389)</f>
        <v>4</v>
      </c>
      <c r="BA1389" s="254">
        <v>0</v>
      </c>
      <c r="BB1389" s="256"/>
      <c r="BC1389" s="618"/>
      <c r="BD1389" s="254">
        <v>0</v>
      </c>
      <c r="BE1389" s="256"/>
      <c r="BF1389" s="24"/>
      <c r="BG1389" s="254">
        <v>0</v>
      </c>
      <c r="BH1389" s="256"/>
      <c r="BI1389" s="24"/>
      <c r="BJ1389" s="254">
        <f t="shared" ref="BJ1389:BK1391" si="807">SUM(AF1389,AI1389,AL1389,AO1389,AR1389,AU1389,AX1389,BA1389,BD1389,BG1389)</f>
        <v>4</v>
      </c>
      <c r="BK1389" s="255">
        <f t="shared" si="807"/>
        <v>0</v>
      </c>
      <c r="BL1389" s="256">
        <f>SUM(BJ1389:BK1389)</f>
        <v>4</v>
      </c>
      <c r="BM1389" s="24"/>
      <c r="BN1389" s="24"/>
    </row>
    <row r="1390" spans="1:66">
      <c r="A1390" s="1151"/>
      <c r="B1390" s="85" t="s">
        <v>21</v>
      </c>
      <c r="C1390" s="257">
        <v>0</v>
      </c>
      <c r="D1390" s="15"/>
      <c r="E1390" s="24"/>
      <c r="F1390" s="257">
        <v>0</v>
      </c>
      <c r="G1390" s="258"/>
      <c r="H1390" s="24"/>
      <c r="I1390" s="257">
        <v>0</v>
      </c>
      <c r="J1390" s="258"/>
      <c r="K1390" s="24"/>
      <c r="L1390" s="257">
        <v>0</v>
      </c>
      <c r="M1390" s="258"/>
      <c r="N1390" s="24"/>
      <c r="O1390" s="257">
        <v>0</v>
      </c>
      <c r="P1390" s="258"/>
      <c r="Q1390" s="24"/>
      <c r="R1390" s="257">
        <v>0</v>
      </c>
      <c r="S1390" s="258"/>
      <c r="T1390" s="24"/>
      <c r="U1390" s="257">
        <v>2</v>
      </c>
      <c r="V1390" s="258"/>
      <c r="W1390" s="24"/>
      <c r="X1390" s="257">
        <v>0</v>
      </c>
      <c r="Y1390" s="258"/>
      <c r="Z1390" s="395"/>
      <c r="AA1390" s="257">
        <v>0</v>
      </c>
      <c r="AB1390" s="258"/>
      <c r="AC1390" s="24"/>
      <c r="AD1390" s="257">
        <v>0</v>
      </c>
      <c r="AE1390" s="258"/>
      <c r="AF1390" s="24"/>
      <c r="AG1390" s="24"/>
      <c r="AH1390" s="24"/>
      <c r="AI1390" s="24"/>
      <c r="AJ1390" s="24"/>
      <c r="AK1390" s="24"/>
      <c r="AL1390" s="257">
        <f t="shared" ref="AL1390:AM1391" si="808">SUM(C1390,F1390,I1390,L1390,O1390,R1390,U1390,X1390,AA1390,AD1390)</f>
        <v>2</v>
      </c>
      <c r="AM1390" s="15">
        <f t="shared" si="808"/>
        <v>0</v>
      </c>
      <c r="AN1390" s="258">
        <f t="shared" ref="AN1390:AN1391" si="809">SUM(AL1390:AM1390)</f>
        <v>2</v>
      </c>
      <c r="BA1390" s="257">
        <v>0</v>
      </c>
      <c r="BB1390" s="258"/>
      <c r="BC1390" s="618"/>
      <c r="BD1390" s="257">
        <v>0</v>
      </c>
      <c r="BE1390" s="258"/>
      <c r="BF1390" s="24"/>
      <c r="BG1390" s="257">
        <v>0</v>
      </c>
      <c r="BH1390" s="258"/>
      <c r="BI1390" s="24"/>
      <c r="BJ1390" s="257">
        <f t="shared" si="807"/>
        <v>2</v>
      </c>
      <c r="BK1390" s="15">
        <f t="shared" si="807"/>
        <v>0</v>
      </c>
      <c r="BL1390" s="258">
        <f t="shared" ref="BL1390:BL1391" si="810">SUM(BJ1390:BK1390)</f>
        <v>2</v>
      </c>
      <c r="BM1390" s="24"/>
      <c r="BN1390" s="24"/>
    </row>
    <row r="1391" spans="1:66" ht="16.5" thickBot="1">
      <c r="A1391" s="1152"/>
      <c r="B1391" s="86" t="s">
        <v>22</v>
      </c>
      <c r="C1391" s="259">
        <v>0</v>
      </c>
      <c r="D1391" s="260"/>
      <c r="E1391" s="24"/>
      <c r="F1391" s="259">
        <v>0</v>
      </c>
      <c r="G1391" s="261"/>
      <c r="H1391" s="24"/>
      <c r="I1391" s="259">
        <v>0</v>
      </c>
      <c r="J1391" s="261"/>
      <c r="K1391" s="24"/>
      <c r="L1391" s="259">
        <v>0</v>
      </c>
      <c r="M1391" s="261"/>
      <c r="N1391" s="24"/>
      <c r="O1391" s="259">
        <v>0</v>
      </c>
      <c r="P1391" s="261"/>
      <c r="Q1391" s="24"/>
      <c r="R1391" s="259">
        <v>0</v>
      </c>
      <c r="S1391" s="261"/>
      <c r="T1391" s="24"/>
      <c r="U1391" s="259">
        <v>0</v>
      </c>
      <c r="V1391" s="261"/>
      <c r="W1391" s="24"/>
      <c r="X1391" s="259">
        <v>0</v>
      </c>
      <c r="Y1391" s="261"/>
      <c r="Z1391" s="396"/>
      <c r="AA1391" s="259">
        <v>0</v>
      </c>
      <c r="AB1391" s="261"/>
      <c r="AC1391" s="24"/>
      <c r="AD1391" s="259">
        <v>0</v>
      </c>
      <c r="AE1391" s="261"/>
      <c r="AF1391" s="24"/>
      <c r="AG1391" s="24"/>
      <c r="AH1391" s="24"/>
      <c r="AI1391" s="24"/>
      <c r="AJ1391" s="24"/>
      <c r="AK1391" s="24"/>
      <c r="AL1391" s="259">
        <f t="shared" si="808"/>
        <v>0</v>
      </c>
      <c r="AM1391" s="260">
        <f t="shared" si="808"/>
        <v>0</v>
      </c>
      <c r="AN1391" s="261">
        <f t="shared" si="809"/>
        <v>0</v>
      </c>
      <c r="BA1391" s="259">
        <v>0</v>
      </c>
      <c r="BB1391" s="261"/>
      <c r="BC1391" s="618"/>
      <c r="BD1391" s="259">
        <v>0</v>
      </c>
      <c r="BE1391" s="261"/>
      <c r="BF1391" s="24"/>
      <c r="BG1391" s="259">
        <v>0</v>
      </c>
      <c r="BH1391" s="261"/>
      <c r="BI1391" s="24"/>
      <c r="BJ1391" s="259">
        <f t="shared" si="807"/>
        <v>0</v>
      </c>
      <c r="BK1391" s="260">
        <f t="shared" si="807"/>
        <v>0</v>
      </c>
      <c r="BL1391" s="261">
        <f t="shared" si="810"/>
        <v>0</v>
      </c>
      <c r="BM1391" s="24"/>
      <c r="BN1391" s="24"/>
    </row>
    <row r="1392" spans="1:66" ht="16.5" thickBot="1">
      <c r="A1392" s="940"/>
      <c r="C1392" s="2"/>
      <c r="D1392" s="2"/>
      <c r="E1392" s="24"/>
      <c r="F1392" s="2"/>
      <c r="G1392" s="2"/>
      <c r="H1392" s="24"/>
      <c r="I1392" s="2"/>
      <c r="J1392" s="2"/>
      <c r="K1392" s="24"/>
      <c r="L1392" s="2"/>
      <c r="M1392" s="2"/>
      <c r="N1392" s="24"/>
      <c r="O1392" s="2"/>
      <c r="P1392" s="2"/>
      <c r="Q1392" s="24"/>
      <c r="R1392" s="2"/>
      <c r="S1392" s="2"/>
      <c r="T1392" s="24"/>
      <c r="U1392" s="2"/>
      <c r="V1392" s="2"/>
      <c r="W1392" s="24"/>
      <c r="Y1392" s="2"/>
      <c r="Z1392" s="2"/>
      <c r="AA1392" s="2"/>
      <c r="AB1392" s="2"/>
      <c r="AC1392" s="24"/>
      <c r="AD1392" s="2"/>
      <c r="AE1392" s="2"/>
      <c r="AF1392" s="24"/>
      <c r="AG1392" s="24"/>
      <c r="AH1392" s="24"/>
      <c r="AI1392" s="24"/>
      <c r="AJ1392" s="24"/>
      <c r="AK1392" s="24"/>
      <c r="AL1392" s="2"/>
      <c r="AM1392" s="467"/>
      <c r="AN1392" s="2"/>
      <c r="BA1392" s="2"/>
      <c r="BB1392" s="2"/>
      <c r="BC1392" s="618"/>
      <c r="BD1392" s="2"/>
      <c r="BE1392" s="2"/>
      <c r="BF1392" s="24"/>
      <c r="BG1392" s="2"/>
      <c r="BH1392" s="2"/>
      <c r="BI1392" s="24"/>
      <c r="BJ1392" s="2"/>
      <c r="BK1392" s="721"/>
      <c r="BL1392" s="721"/>
      <c r="BM1392" s="24"/>
      <c r="BN1392" s="24"/>
    </row>
    <row r="1393" spans="1:66">
      <c r="A1393" s="1150" t="s">
        <v>384</v>
      </c>
      <c r="B1393" s="84" t="s">
        <v>19</v>
      </c>
      <c r="C1393" s="254">
        <v>0</v>
      </c>
      <c r="D1393" s="255"/>
      <c r="E1393" s="24"/>
      <c r="F1393" s="254">
        <v>0</v>
      </c>
      <c r="G1393" s="256"/>
      <c r="H1393" s="24"/>
      <c r="I1393" s="254">
        <v>0</v>
      </c>
      <c r="J1393" s="256"/>
      <c r="K1393" s="24"/>
      <c r="L1393" s="254">
        <v>0</v>
      </c>
      <c r="M1393" s="256"/>
      <c r="N1393" s="24"/>
      <c r="O1393" s="254">
        <v>0</v>
      </c>
      <c r="P1393" s="256"/>
      <c r="Q1393" s="24"/>
      <c r="R1393" s="254">
        <v>0</v>
      </c>
      <c r="S1393" s="256"/>
      <c r="T1393" s="24"/>
      <c r="U1393" s="254">
        <v>4</v>
      </c>
      <c r="V1393" s="256"/>
      <c r="W1393" s="24"/>
      <c r="X1393" s="254">
        <v>2</v>
      </c>
      <c r="Y1393" s="256"/>
      <c r="Z1393" s="133"/>
      <c r="AA1393" s="254">
        <v>0</v>
      </c>
      <c r="AB1393" s="256"/>
      <c r="AC1393" s="24"/>
      <c r="AD1393" s="254">
        <v>0</v>
      </c>
      <c r="AE1393" s="256"/>
      <c r="AF1393" s="24"/>
      <c r="AG1393" s="24"/>
      <c r="AH1393" s="24"/>
      <c r="AI1393" s="24"/>
      <c r="AJ1393" s="24"/>
      <c r="AK1393" s="24"/>
      <c r="AL1393" s="254">
        <f>SUM(C1393,F1393,I1393,L1393,O1393,R1393,U1393,X1393,AA1393,AD1393)</f>
        <v>6</v>
      </c>
      <c r="AM1393" s="255">
        <f t="shared" ref="AM1393:AM1399" si="811">SUM(D1393,G1393,J1393,M1393,P1393,S1393,V1393,Y1393,AB1393,AE1393)</f>
        <v>0</v>
      </c>
      <c r="AN1393" s="256">
        <f t="shared" ref="AN1393:AN1395" si="812">SUM(AL1393:AM1393)</f>
        <v>6</v>
      </c>
      <c r="BA1393" s="254">
        <v>2</v>
      </c>
      <c r="BB1393" s="256"/>
      <c r="BC1393" s="618"/>
      <c r="BD1393" s="254">
        <v>0</v>
      </c>
      <c r="BE1393" s="256"/>
      <c r="BF1393" s="24"/>
      <c r="BG1393" s="254">
        <v>0</v>
      </c>
      <c r="BH1393" s="256"/>
      <c r="BI1393" s="24"/>
      <c r="BJ1393" s="254">
        <f t="shared" ref="BJ1393:BK1395" si="813">SUM(AF1393,AI1393,AL1393,AO1393,AR1393,AU1393,AX1393,BA1393,BD1393,BG1393)</f>
        <v>8</v>
      </c>
      <c r="BK1393" s="255">
        <f t="shared" si="813"/>
        <v>0</v>
      </c>
      <c r="BL1393" s="256">
        <f t="shared" ref="BL1393:BL1395" si="814">SUM(BJ1393:BK1393)</f>
        <v>8</v>
      </c>
      <c r="BM1393" s="24"/>
      <c r="BN1393" s="24"/>
    </row>
    <row r="1394" spans="1:66">
      <c r="A1394" s="1151"/>
      <c r="B1394" s="85" t="s">
        <v>21</v>
      </c>
      <c r="C1394" s="257">
        <v>0</v>
      </c>
      <c r="D1394" s="15"/>
      <c r="E1394" s="24"/>
      <c r="F1394" s="257">
        <v>0</v>
      </c>
      <c r="G1394" s="258"/>
      <c r="H1394" s="24"/>
      <c r="I1394" s="257">
        <v>0</v>
      </c>
      <c r="J1394" s="258"/>
      <c r="K1394" s="24"/>
      <c r="L1394" s="257">
        <v>0</v>
      </c>
      <c r="M1394" s="258"/>
      <c r="N1394" s="24"/>
      <c r="O1394" s="257">
        <v>0</v>
      </c>
      <c r="P1394" s="258"/>
      <c r="Q1394" s="24"/>
      <c r="R1394" s="257">
        <v>0</v>
      </c>
      <c r="S1394" s="258"/>
      <c r="T1394" s="24"/>
      <c r="U1394" s="257">
        <v>3</v>
      </c>
      <c r="V1394" s="258"/>
      <c r="W1394" s="24"/>
      <c r="X1394" s="257">
        <v>1</v>
      </c>
      <c r="Y1394" s="258"/>
      <c r="Z1394" s="395"/>
      <c r="AA1394" s="257">
        <v>0</v>
      </c>
      <c r="AB1394" s="258"/>
      <c r="AC1394" s="24"/>
      <c r="AD1394" s="257">
        <v>0</v>
      </c>
      <c r="AE1394" s="258"/>
      <c r="AF1394" s="24"/>
      <c r="AG1394" s="24"/>
      <c r="AH1394" s="24"/>
      <c r="AI1394" s="24"/>
      <c r="AJ1394" s="24"/>
      <c r="AK1394" s="24"/>
      <c r="AL1394" s="257">
        <f t="shared" ref="AL1394:AL1395" si="815">SUM(C1394,F1394,I1394,L1394,O1394,R1394,U1394,X1394,AA1394,AD1394)</f>
        <v>4</v>
      </c>
      <c r="AM1394" s="15">
        <f t="shared" si="811"/>
        <v>0</v>
      </c>
      <c r="AN1394" s="258">
        <f t="shared" si="812"/>
        <v>4</v>
      </c>
      <c r="BA1394" s="257">
        <v>1</v>
      </c>
      <c r="BB1394" s="258"/>
      <c r="BC1394" s="618"/>
      <c r="BD1394" s="257">
        <v>0</v>
      </c>
      <c r="BE1394" s="258"/>
      <c r="BF1394" s="24"/>
      <c r="BG1394" s="257">
        <v>0</v>
      </c>
      <c r="BH1394" s="258"/>
      <c r="BI1394" s="24"/>
      <c r="BJ1394" s="257">
        <f t="shared" si="813"/>
        <v>5</v>
      </c>
      <c r="BK1394" s="15">
        <f t="shared" si="813"/>
        <v>0</v>
      </c>
      <c r="BL1394" s="258">
        <f t="shared" si="814"/>
        <v>5</v>
      </c>
      <c r="BM1394" s="24"/>
      <c r="BN1394" s="24"/>
    </row>
    <row r="1395" spans="1:66" ht="16.5" thickBot="1">
      <c r="A1395" s="1152"/>
      <c r="B1395" s="86" t="s">
        <v>22</v>
      </c>
      <c r="C1395" s="259">
        <v>0</v>
      </c>
      <c r="D1395" s="260"/>
      <c r="E1395" s="24"/>
      <c r="F1395" s="259">
        <v>0</v>
      </c>
      <c r="G1395" s="261"/>
      <c r="H1395" s="24"/>
      <c r="I1395" s="259">
        <v>0</v>
      </c>
      <c r="J1395" s="261"/>
      <c r="K1395" s="24"/>
      <c r="L1395" s="259">
        <v>0</v>
      </c>
      <c r="M1395" s="261"/>
      <c r="N1395" s="24"/>
      <c r="O1395" s="259">
        <v>0</v>
      </c>
      <c r="P1395" s="261"/>
      <c r="Q1395" s="24"/>
      <c r="R1395" s="259">
        <v>0</v>
      </c>
      <c r="S1395" s="261"/>
      <c r="T1395" s="24"/>
      <c r="U1395" s="259">
        <v>0</v>
      </c>
      <c r="V1395" s="261"/>
      <c r="W1395" s="24"/>
      <c r="X1395" s="259">
        <v>0</v>
      </c>
      <c r="Y1395" s="261"/>
      <c r="Z1395" s="396"/>
      <c r="AA1395" s="259">
        <v>0</v>
      </c>
      <c r="AB1395" s="261"/>
      <c r="AC1395" s="24"/>
      <c r="AD1395" s="259">
        <v>0</v>
      </c>
      <c r="AE1395" s="261"/>
      <c r="AF1395" s="24"/>
      <c r="AG1395" s="24"/>
      <c r="AH1395" s="24"/>
      <c r="AI1395" s="24"/>
      <c r="AJ1395" s="24"/>
      <c r="AK1395" s="24"/>
      <c r="AL1395" s="259">
        <f t="shared" si="815"/>
        <v>0</v>
      </c>
      <c r="AM1395" s="260">
        <f t="shared" si="811"/>
        <v>0</v>
      </c>
      <c r="AN1395" s="261">
        <f t="shared" si="812"/>
        <v>0</v>
      </c>
      <c r="BA1395" s="259">
        <v>0</v>
      </c>
      <c r="BB1395" s="261"/>
      <c r="BC1395" s="618"/>
      <c r="BD1395" s="259">
        <v>0</v>
      </c>
      <c r="BE1395" s="261"/>
      <c r="BF1395" s="24"/>
      <c r="BG1395" s="259">
        <v>0</v>
      </c>
      <c r="BH1395" s="261"/>
      <c r="BI1395" s="24"/>
      <c r="BJ1395" s="259">
        <f t="shared" si="813"/>
        <v>0</v>
      </c>
      <c r="BK1395" s="260">
        <f t="shared" si="813"/>
        <v>0</v>
      </c>
      <c r="BL1395" s="261">
        <f t="shared" si="814"/>
        <v>0</v>
      </c>
      <c r="BM1395" s="24"/>
      <c r="BN1395" s="24"/>
    </row>
    <row r="1396" spans="1:66" ht="16.5" thickBot="1">
      <c r="A1396" s="940"/>
      <c r="C1396" s="2"/>
      <c r="D1396" s="2"/>
      <c r="E1396" s="24"/>
      <c r="F1396" s="2"/>
      <c r="G1396" s="2"/>
      <c r="H1396" s="24"/>
      <c r="I1396" s="2"/>
      <c r="J1396" s="2"/>
      <c r="K1396" s="24"/>
      <c r="L1396" s="2"/>
      <c r="M1396" s="2"/>
      <c r="N1396" s="24"/>
      <c r="O1396" s="2"/>
      <c r="P1396" s="2"/>
      <c r="Q1396" s="24"/>
      <c r="R1396" s="2"/>
      <c r="S1396" s="2"/>
      <c r="T1396" s="24"/>
      <c r="U1396" s="2"/>
      <c r="V1396" s="2"/>
      <c r="W1396" s="24"/>
      <c r="Y1396" s="2"/>
      <c r="Z1396" s="2"/>
      <c r="AA1396" s="2"/>
      <c r="AB1396" s="2"/>
      <c r="AC1396" s="24"/>
      <c r="AD1396" s="2"/>
      <c r="AE1396" s="2"/>
      <c r="AF1396" s="24"/>
      <c r="AG1396" s="24"/>
      <c r="AH1396" s="24"/>
      <c r="AI1396" s="24"/>
      <c r="AJ1396" s="24"/>
      <c r="AK1396" s="24"/>
      <c r="AL1396" s="2"/>
      <c r="AM1396" s="467"/>
      <c r="AN1396" s="2"/>
      <c r="BA1396" s="2"/>
      <c r="BB1396" s="2"/>
      <c r="BC1396" s="618"/>
      <c r="BD1396" s="2"/>
      <c r="BE1396" s="2"/>
      <c r="BF1396" s="24"/>
      <c r="BG1396" s="2"/>
      <c r="BH1396" s="2"/>
      <c r="BI1396" s="24"/>
      <c r="BJ1396" s="2"/>
      <c r="BK1396" s="721"/>
      <c r="BL1396" s="721"/>
      <c r="BM1396" s="24"/>
      <c r="BN1396" s="24"/>
    </row>
    <row r="1397" spans="1:66">
      <c r="A1397" s="1150" t="s">
        <v>683</v>
      </c>
      <c r="B1397" s="84" t="s">
        <v>19</v>
      </c>
      <c r="C1397" s="254">
        <v>0</v>
      </c>
      <c r="D1397" s="255"/>
      <c r="E1397" s="24"/>
      <c r="F1397" s="254">
        <v>5</v>
      </c>
      <c r="G1397" s="256"/>
      <c r="H1397" s="24"/>
      <c r="I1397" s="254">
        <v>0</v>
      </c>
      <c r="J1397" s="256"/>
      <c r="K1397" s="24"/>
      <c r="L1397" s="254">
        <v>6</v>
      </c>
      <c r="M1397" s="256"/>
      <c r="N1397" s="24"/>
      <c r="O1397" s="254">
        <v>3</v>
      </c>
      <c r="P1397" s="256"/>
      <c r="Q1397" s="24"/>
      <c r="R1397" s="254">
        <v>2</v>
      </c>
      <c r="S1397" s="256"/>
      <c r="T1397" s="24"/>
      <c r="U1397" s="254">
        <v>0</v>
      </c>
      <c r="V1397" s="256"/>
      <c r="W1397" s="24"/>
      <c r="X1397" s="254">
        <v>0</v>
      </c>
      <c r="Y1397" s="256"/>
      <c r="Z1397" s="133"/>
      <c r="AA1397" s="254">
        <v>0</v>
      </c>
      <c r="AB1397" s="256"/>
      <c r="AC1397" s="24"/>
      <c r="AD1397" s="254">
        <v>0</v>
      </c>
      <c r="AE1397" s="256"/>
      <c r="AF1397" s="24"/>
      <c r="AG1397" s="24"/>
      <c r="AH1397" s="24"/>
      <c r="AI1397" s="24"/>
      <c r="AJ1397" s="24"/>
      <c r="AK1397" s="24"/>
      <c r="AL1397" s="254">
        <f>SUM(C1397,F1397,I1397,L1397,O1397,R1397,U1397,X1397,AA1397,AD1397)</f>
        <v>16</v>
      </c>
      <c r="AM1397" s="255">
        <f t="shared" si="811"/>
        <v>0</v>
      </c>
      <c r="AN1397" s="256">
        <f t="shared" ref="AN1397:AN1399" si="816">SUM(AL1397:AM1397)</f>
        <v>16</v>
      </c>
      <c r="BA1397" s="254">
        <v>0</v>
      </c>
      <c r="BB1397" s="256"/>
      <c r="BC1397" s="618"/>
      <c r="BD1397" s="254">
        <v>0</v>
      </c>
      <c r="BE1397" s="256"/>
      <c r="BF1397" s="24"/>
      <c r="BG1397" s="254">
        <v>0</v>
      </c>
      <c r="BH1397" s="256"/>
      <c r="BI1397" s="24"/>
      <c r="BJ1397" s="254">
        <f t="shared" ref="BJ1397:BK1399" si="817">SUM(AF1397,AI1397,AL1397,AO1397,AR1397,AU1397,AX1397,BA1397,BD1397,BG1397)</f>
        <v>16</v>
      </c>
      <c r="BK1397" s="255">
        <f t="shared" si="817"/>
        <v>0</v>
      </c>
      <c r="BL1397" s="256">
        <f t="shared" ref="BL1397:BL1399" si="818">SUM(BJ1397:BK1397)</f>
        <v>16</v>
      </c>
      <c r="BM1397" s="24"/>
      <c r="BN1397" s="24"/>
    </row>
    <row r="1398" spans="1:66">
      <c r="A1398" s="1151"/>
      <c r="B1398" s="85" t="s">
        <v>21</v>
      </c>
      <c r="C1398" s="257">
        <v>0</v>
      </c>
      <c r="D1398" s="15"/>
      <c r="E1398" s="24"/>
      <c r="F1398" s="257">
        <v>5</v>
      </c>
      <c r="G1398" s="258"/>
      <c r="H1398" s="24"/>
      <c r="I1398" s="257">
        <v>0</v>
      </c>
      <c r="J1398" s="258"/>
      <c r="K1398" s="24"/>
      <c r="L1398" s="257">
        <v>5</v>
      </c>
      <c r="M1398" s="258"/>
      <c r="N1398" s="24"/>
      <c r="O1398" s="257">
        <v>2</v>
      </c>
      <c r="P1398" s="258"/>
      <c r="Q1398" s="24"/>
      <c r="R1398" s="257">
        <v>1</v>
      </c>
      <c r="S1398" s="258"/>
      <c r="T1398" s="24"/>
      <c r="U1398" s="257">
        <v>0</v>
      </c>
      <c r="V1398" s="258"/>
      <c r="W1398" s="24"/>
      <c r="X1398" s="257">
        <v>0</v>
      </c>
      <c r="Y1398" s="258"/>
      <c r="Z1398" s="395"/>
      <c r="AA1398" s="257">
        <v>0</v>
      </c>
      <c r="AB1398" s="258"/>
      <c r="AC1398" s="24"/>
      <c r="AD1398" s="257">
        <v>0</v>
      </c>
      <c r="AE1398" s="258"/>
      <c r="AF1398" s="24"/>
      <c r="AG1398" s="24"/>
      <c r="AH1398" s="24"/>
      <c r="AI1398" s="24"/>
      <c r="AJ1398" s="24"/>
      <c r="AK1398" s="24"/>
      <c r="AL1398" s="257">
        <f t="shared" ref="AL1398:AL1399" si="819">SUM(C1398,F1398,I1398,L1398,O1398,R1398,U1398,X1398,AA1398,AD1398)</f>
        <v>13</v>
      </c>
      <c r="AM1398" s="15">
        <f t="shared" si="811"/>
        <v>0</v>
      </c>
      <c r="AN1398" s="258">
        <f t="shared" si="816"/>
        <v>13</v>
      </c>
      <c r="BA1398" s="257">
        <v>0</v>
      </c>
      <c r="BB1398" s="258"/>
      <c r="BC1398" s="618"/>
      <c r="BD1398" s="257">
        <v>0</v>
      </c>
      <c r="BE1398" s="258"/>
      <c r="BF1398" s="24"/>
      <c r="BG1398" s="257">
        <v>0</v>
      </c>
      <c r="BH1398" s="258"/>
      <c r="BI1398" s="24"/>
      <c r="BJ1398" s="257">
        <f t="shared" si="817"/>
        <v>13</v>
      </c>
      <c r="BK1398" s="15">
        <f t="shared" si="817"/>
        <v>0</v>
      </c>
      <c r="BL1398" s="258">
        <f t="shared" si="818"/>
        <v>13</v>
      </c>
      <c r="BM1398" s="24"/>
      <c r="BN1398" s="24"/>
    </row>
    <row r="1399" spans="1:66" ht="16.5" thickBot="1">
      <c r="A1399" s="1152"/>
      <c r="B1399" s="86" t="s">
        <v>22</v>
      </c>
      <c r="C1399" s="259">
        <v>0</v>
      </c>
      <c r="D1399" s="260"/>
      <c r="E1399" s="24"/>
      <c r="F1399" s="259">
        <v>0</v>
      </c>
      <c r="G1399" s="261"/>
      <c r="H1399" s="24"/>
      <c r="I1399" s="259">
        <v>0</v>
      </c>
      <c r="J1399" s="261"/>
      <c r="K1399" s="24"/>
      <c r="L1399" s="259">
        <v>0</v>
      </c>
      <c r="M1399" s="261"/>
      <c r="N1399" s="24"/>
      <c r="O1399" s="259">
        <v>0</v>
      </c>
      <c r="P1399" s="261"/>
      <c r="Q1399" s="24"/>
      <c r="R1399" s="259">
        <v>0</v>
      </c>
      <c r="S1399" s="261"/>
      <c r="T1399" s="24"/>
      <c r="U1399" s="259">
        <v>0</v>
      </c>
      <c r="V1399" s="261"/>
      <c r="W1399" s="24"/>
      <c r="X1399" s="259">
        <v>0</v>
      </c>
      <c r="Y1399" s="261"/>
      <c r="Z1399" s="396"/>
      <c r="AA1399" s="259">
        <v>0</v>
      </c>
      <c r="AB1399" s="261"/>
      <c r="AC1399" s="24"/>
      <c r="AD1399" s="259">
        <v>0</v>
      </c>
      <c r="AE1399" s="261"/>
      <c r="AF1399" s="24"/>
      <c r="AG1399" s="24"/>
      <c r="AH1399" s="24"/>
      <c r="AI1399" s="24"/>
      <c r="AJ1399" s="24"/>
      <c r="AK1399" s="24"/>
      <c r="AL1399" s="259">
        <f t="shared" si="819"/>
        <v>0</v>
      </c>
      <c r="AM1399" s="260">
        <f t="shared" si="811"/>
        <v>0</v>
      </c>
      <c r="AN1399" s="261">
        <f t="shared" si="816"/>
        <v>0</v>
      </c>
      <c r="BA1399" s="259">
        <v>0</v>
      </c>
      <c r="BB1399" s="261"/>
      <c r="BC1399" s="618"/>
      <c r="BD1399" s="259">
        <v>0</v>
      </c>
      <c r="BE1399" s="261"/>
      <c r="BF1399" s="24"/>
      <c r="BG1399" s="259">
        <v>0</v>
      </c>
      <c r="BH1399" s="261"/>
      <c r="BI1399" s="24"/>
      <c r="BJ1399" s="259">
        <f t="shared" si="817"/>
        <v>0</v>
      </c>
      <c r="BK1399" s="260">
        <f t="shared" si="817"/>
        <v>0</v>
      </c>
      <c r="BL1399" s="261">
        <f t="shared" si="818"/>
        <v>0</v>
      </c>
      <c r="BM1399" s="24"/>
      <c r="BN1399" s="24"/>
    </row>
    <row r="1400" spans="1:66" ht="16.5" thickBot="1">
      <c r="A1400" s="940"/>
      <c r="C1400" s="2"/>
      <c r="D1400" s="2"/>
      <c r="E1400" s="24"/>
      <c r="F1400" s="2"/>
      <c r="G1400" s="2"/>
      <c r="H1400" s="24"/>
      <c r="I1400" s="2"/>
      <c r="J1400" s="2"/>
      <c r="K1400" s="24"/>
      <c r="L1400" s="2"/>
      <c r="M1400" s="2"/>
      <c r="N1400" s="24"/>
      <c r="O1400" s="2"/>
      <c r="P1400" s="2"/>
      <c r="Q1400" s="24"/>
      <c r="R1400" s="2"/>
      <c r="S1400" s="2"/>
      <c r="T1400" s="24"/>
      <c r="U1400" s="2"/>
      <c r="V1400" s="2"/>
      <c r="W1400" s="24"/>
      <c r="Y1400" s="2"/>
      <c r="Z1400" s="2"/>
      <c r="AA1400" s="2"/>
      <c r="AB1400" s="2"/>
      <c r="AC1400" s="24"/>
      <c r="AD1400" s="2"/>
      <c r="AE1400" s="2"/>
      <c r="AF1400" s="24"/>
      <c r="AG1400" s="24"/>
      <c r="AH1400" s="24"/>
      <c r="AI1400" s="24"/>
      <c r="AJ1400" s="24"/>
      <c r="AK1400" s="24"/>
      <c r="AL1400" s="2"/>
      <c r="AM1400" s="467"/>
      <c r="AN1400" s="2"/>
      <c r="BA1400" s="2"/>
      <c r="BB1400" s="2"/>
      <c r="BC1400" s="618"/>
      <c r="BD1400" s="2"/>
      <c r="BE1400" s="2"/>
      <c r="BF1400" s="24"/>
      <c r="BG1400" s="2"/>
      <c r="BH1400" s="2"/>
      <c r="BI1400" s="24"/>
      <c r="BJ1400" s="2"/>
      <c r="BK1400" s="721"/>
      <c r="BL1400" s="721"/>
      <c r="BM1400" s="24"/>
      <c r="BN1400" s="24"/>
    </row>
    <row r="1401" spans="1:66">
      <c r="A1401" s="1153" t="s">
        <v>684</v>
      </c>
      <c r="B1401" s="84" t="s">
        <v>19</v>
      </c>
      <c r="C1401" s="254">
        <v>3</v>
      </c>
      <c r="D1401" s="255"/>
      <c r="E1401" s="24"/>
      <c r="F1401" s="254">
        <v>0</v>
      </c>
      <c r="G1401" s="256"/>
      <c r="H1401" s="24"/>
      <c r="I1401" s="254">
        <v>0</v>
      </c>
      <c r="J1401" s="256"/>
      <c r="K1401" s="24"/>
      <c r="L1401" s="254">
        <v>0</v>
      </c>
      <c r="M1401" s="256"/>
      <c r="N1401" s="24"/>
      <c r="O1401" s="254">
        <v>0</v>
      </c>
      <c r="P1401" s="256"/>
      <c r="Q1401" s="24"/>
      <c r="R1401" s="254">
        <v>0</v>
      </c>
      <c r="S1401" s="256"/>
      <c r="T1401" s="24"/>
      <c r="U1401" s="254">
        <v>0</v>
      </c>
      <c r="V1401" s="256"/>
      <c r="W1401" s="24"/>
      <c r="X1401" s="254">
        <v>0</v>
      </c>
      <c r="Y1401" s="256"/>
      <c r="Z1401" s="133"/>
      <c r="AA1401" s="254">
        <v>0</v>
      </c>
      <c r="AB1401" s="256"/>
      <c r="AC1401" s="24"/>
      <c r="AD1401" s="254">
        <v>0</v>
      </c>
      <c r="AE1401" s="256"/>
      <c r="AF1401" s="24"/>
      <c r="AG1401" s="24"/>
      <c r="AH1401" s="24"/>
      <c r="AI1401" s="24"/>
      <c r="AJ1401" s="24"/>
      <c r="AK1401" s="24"/>
      <c r="AL1401" s="254">
        <f>SUM(C1401,F1401,I1401,L1401,O1401,R1401,U1401,X1401,AA1401,AD1401)</f>
        <v>3</v>
      </c>
      <c r="AM1401" s="255">
        <f t="shared" ref="AM1401:AM1403" si="820">SUM(D1401,G1401,J1401,M1401,P1401,S1401,V1401,Y1401,AB1401,AE1401)</f>
        <v>0</v>
      </c>
      <c r="AN1401" s="256">
        <f t="shared" ref="AN1401:AN1403" si="821">SUM(AL1401:AM1401)</f>
        <v>3</v>
      </c>
      <c r="BA1401" s="254">
        <v>0</v>
      </c>
      <c r="BB1401" s="256"/>
      <c r="BC1401" s="618"/>
      <c r="BD1401" s="254">
        <v>0</v>
      </c>
      <c r="BE1401" s="256"/>
      <c r="BF1401" s="24"/>
      <c r="BG1401" s="254">
        <v>0</v>
      </c>
      <c r="BH1401" s="256"/>
      <c r="BI1401" s="24"/>
      <c r="BJ1401" s="254">
        <f t="shared" ref="BJ1401:BK1403" si="822">SUM(AF1401,AI1401,AL1401,AO1401,AR1401,AU1401,AX1401,BA1401,BD1401,BG1401)</f>
        <v>3</v>
      </c>
      <c r="BK1401" s="255">
        <f t="shared" si="822"/>
        <v>0</v>
      </c>
      <c r="BL1401" s="256">
        <f t="shared" ref="BL1401:BL1403" si="823">SUM(BJ1401:BK1401)</f>
        <v>3</v>
      </c>
      <c r="BM1401" s="24"/>
      <c r="BN1401" s="24"/>
    </row>
    <row r="1402" spans="1:66">
      <c r="A1402" s="1154"/>
      <c r="B1402" s="85" t="s">
        <v>21</v>
      </c>
      <c r="C1402" s="257">
        <v>2</v>
      </c>
      <c r="D1402" s="15"/>
      <c r="E1402" s="24"/>
      <c r="F1402" s="257">
        <v>0</v>
      </c>
      <c r="G1402" s="258"/>
      <c r="H1402" s="24"/>
      <c r="I1402" s="257">
        <v>0</v>
      </c>
      <c r="J1402" s="258"/>
      <c r="K1402" s="24"/>
      <c r="L1402" s="257">
        <v>0</v>
      </c>
      <c r="M1402" s="258"/>
      <c r="N1402" s="24"/>
      <c r="O1402" s="257">
        <v>0</v>
      </c>
      <c r="P1402" s="258"/>
      <c r="Q1402" s="24"/>
      <c r="R1402" s="257">
        <v>0</v>
      </c>
      <c r="S1402" s="258"/>
      <c r="T1402" s="24"/>
      <c r="U1402" s="257">
        <v>0</v>
      </c>
      <c r="V1402" s="258"/>
      <c r="W1402" s="24"/>
      <c r="X1402" s="257">
        <v>0</v>
      </c>
      <c r="Y1402" s="258"/>
      <c r="Z1402" s="395"/>
      <c r="AA1402" s="257">
        <v>0</v>
      </c>
      <c r="AB1402" s="258"/>
      <c r="AC1402" s="24"/>
      <c r="AD1402" s="257">
        <v>0</v>
      </c>
      <c r="AE1402" s="258"/>
      <c r="AF1402" s="24"/>
      <c r="AG1402" s="24"/>
      <c r="AH1402" s="24"/>
      <c r="AI1402" s="24"/>
      <c r="AJ1402" s="24"/>
      <c r="AK1402" s="24"/>
      <c r="AL1402" s="257">
        <f t="shared" ref="AL1402:AL1403" si="824">SUM(C1402,F1402,I1402,L1402,O1402,R1402,U1402,X1402,AA1402,AD1402)</f>
        <v>2</v>
      </c>
      <c r="AM1402" s="15">
        <f t="shared" si="820"/>
        <v>0</v>
      </c>
      <c r="AN1402" s="258">
        <f t="shared" si="821"/>
        <v>2</v>
      </c>
      <c r="BA1402" s="257">
        <v>0</v>
      </c>
      <c r="BB1402" s="258"/>
      <c r="BC1402" s="618"/>
      <c r="BD1402" s="257">
        <v>0</v>
      </c>
      <c r="BE1402" s="258"/>
      <c r="BF1402" s="24"/>
      <c r="BG1402" s="257">
        <v>0</v>
      </c>
      <c r="BH1402" s="258"/>
      <c r="BI1402" s="24"/>
      <c r="BJ1402" s="257">
        <f t="shared" si="822"/>
        <v>2</v>
      </c>
      <c r="BK1402" s="15">
        <f t="shared" si="822"/>
        <v>0</v>
      </c>
      <c r="BL1402" s="258">
        <f t="shared" si="823"/>
        <v>2</v>
      </c>
      <c r="BM1402" s="24"/>
      <c r="BN1402" s="24"/>
    </row>
    <row r="1403" spans="1:66" ht="16.5" thickBot="1">
      <c r="A1403" s="1155"/>
      <c r="B1403" s="86" t="s">
        <v>22</v>
      </c>
      <c r="C1403" s="259">
        <v>0</v>
      </c>
      <c r="D1403" s="260"/>
      <c r="E1403" s="24"/>
      <c r="F1403" s="259">
        <v>0</v>
      </c>
      <c r="G1403" s="261"/>
      <c r="H1403" s="24"/>
      <c r="I1403" s="259">
        <v>0</v>
      </c>
      <c r="J1403" s="261"/>
      <c r="K1403" s="24"/>
      <c r="L1403" s="259">
        <v>0</v>
      </c>
      <c r="M1403" s="261"/>
      <c r="N1403" s="24"/>
      <c r="O1403" s="259">
        <v>0</v>
      </c>
      <c r="P1403" s="261"/>
      <c r="Q1403" s="24"/>
      <c r="R1403" s="259">
        <v>0</v>
      </c>
      <c r="S1403" s="261"/>
      <c r="T1403" s="24"/>
      <c r="U1403" s="259">
        <v>0</v>
      </c>
      <c r="V1403" s="261"/>
      <c r="W1403" s="24"/>
      <c r="X1403" s="259">
        <v>0</v>
      </c>
      <c r="Y1403" s="261"/>
      <c r="Z1403" s="396"/>
      <c r="AA1403" s="259">
        <v>0</v>
      </c>
      <c r="AB1403" s="261"/>
      <c r="AC1403" s="24"/>
      <c r="AD1403" s="259">
        <v>0</v>
      </c>
      <c r="AE1403" s="261"/>
      <c r="AF1403" s="24"/>
      <c r="AG1403" s="24"/>
      <c r="AH1403" s="24"/>
      <c r="AI1403" s="24"/>
      <c r="AJ1403" s="24"/>
      <c r="AK1403" s="24"/>
      <c r="AL1403" s="259">
        <f t="shared" si="824"/>
        <v>0</v>
      </c>
      <c r="AM1403" s="260">
        <f t="shared" si="820"/>
        <v>0</v>
      </c>
      <c r="AN1403" s="261">
        <f t="shared" si="821"/>
        <v>0</v>
      </c>
      <c r="BA1403" s="259">
        <v>0</v>
      </c>
      <c r="BB1403" s="261"/>
      <c r="BC1403" s="618"/>
      <c r="BD1403" s="259">
        <v>0</v>
      </c>
      <c r="BE1403" s="261"/>
      <c r="BF1403" s="24"/>
      <c r="BG1403" s="259">
        <v>0</v>
      </c>
      <c r="BH1403" s="261"/>
      <c r="BI1403" s="24"/>
      <c r="BJ1403" s="259">
        <f t="shared" si="822"/>
        <v>0</v>
      </c>
      <c r="BK1403" s="260">
        <f t="shared" si="822"/>
        <v>0</v>
      </c>
      <c r="BL1403" s="261">
        <f t="shared" si="823"/>
        <v>0</v>
      </c>
      <c r="BM1403" s="24"/>
      <c r="BN1403" s="24"/>
    </row>
    <row r="1404" spans="1:66" ht="16.5" thickBot="1">
      <c r="A1404" s="349"/>
      <c r="C1404" s="2"/>
      <c r="D1404" s="2"/>
      <c r="E1404" s="24"/>
      <c r="F1404" s="2"/>
      <c r="G1404" s="2"/>
      <c r="H1404" s="24"/>
      <c r="I1404" s="2"/>
      <c r="J1404" s="2"/>
      <c r="K1404" s="24"/>
      <c r="L1404" s="2"/>
      <c r="M1404" s="2"/>
      <c r="N1404" s="24"/>
      <c r="O1404" s="2"/>
      <c r="P1404" s="2"/>
      <c r="Q1404" s="24"/>
      <c r="R1404" s="2"/>
      <c r="S1404" s="2"/>
      <c r="T1404" s="24"/>
      <c r="U1404" s="2"/>
      <c r="V1404" s="2"/>
      <c r="W1404" s="24"/>
      <c r="Y1404" s="2"/>
      <c r="Z1404" s="2"/>
      <c r="AA1404" s="2"/>
      <c r="AB1404" s="2"/>
      <c r="AC1404" s="24"/>
      <c r="AD1404" s="2"/>
      <c r="AE1404" s="2"/>
      <c r="AF1404" s="24"/>
      <c r="AG1404" s="24"/>
      <c r="AH1404" s="24"/>
      <c r="AI1404" s="24"/>
      <c r="AJ1404" s="24"/>
      <c r="AK1404" s="24"/>
      <c r="AL1404" s="2"/>
      <c r="AM1404" s="467"/>
      <c r="AN1404" s="2"/>
      <c r="BA1404" s="2"/>
      <c r="BB1404" s="2"/>
      <c r="BC1404" s="618"/>
      <c r="BD1404" s="2"/>
      <c r="BE1404" s="2"/>
      <c r="BF1404" s="24"/>
      <c r="BG1404" s="2"/>
      <c r="BH1404" s="2"/>
      <c r="BI1404" s="24"/>
      <c r="BJ1404" s="2"/>
      <c r="BK1404" s="721"/>
      <c r="BL1404" s="721"/>
      <c r="BM1404" s="24"/>
      <c r="BN1404" s="24"/>
    </row>
    <row r="1405" spans="1:66">
      <c r="A1405" s="274"/>
      <c r="B1405" s="84" t="s">
        <v>19</v>
      </c>
      <c r="C1405" s="254"/>
      <c r="D1405" s="255"/>
      <c r="E1405" s="24"/>
      <c r="F1405" s="254"/>
      <c r="G1405" s="256"/>
      <c r="H1405" s="24"/>
      <c r="I1405" s="254"/>
      <c r="J1405" s="256"/>
      <c r="K1405" s="24"/>
      <c r="L1405" s="254"/>
      <c r="M1405" s="256"/>
      <c r="N1405" s="24"/>
      <c r="O1405" s="254"/>
      <c r="P1405" s="256"/>
      <c r="Q1405" s="24"/>
      <c r="R1405" s="254"/>
      <c r="S1405" s="256"/>
      <c r="T1405" s="24"/>
      <c r="U1405" s="254"/>
      <c r="V1405" s="256"/>
      <c r="W1405" s="24"/>
      <c r="X1405" s="254"/>
      <c r="Y1405" s="256"/>
      <c r="Z1405" s="133"/>
      <c r="AA1405" s="254"/>
      <c r="AB1405" s="256"/>
      <c r="AC1405" s="24"/>
      <c r="AD1405" s="254"/>
      <c r="AE1405" s="256"/>
      <c r="AF1405" s="24"/>
      <c r="AG1405" s="24"/>
      <c r="AH1405" s="24"/>
      <c r="AI1405" s="24"/>
      <c r="AJ1405" s="24"/>
      <c r="AK1405" s="24"/>
      <c r="AL1405" s="254">
        <f>SUM(C1405,F1405,I1405,L1405,O1405,R1405,U1405,X1405,AA1405,AD1405)</f>
        <v>0</v>
      </c>
      <c r="AM1405" s="255">
        <f t="shared" ref="AM1405:AM1407" si="825">SUM(D1405,G1405,J1405,M1405,P1405,S1405,V1405,Y1405,AB1405,AE1405)</f>
        <v>0</v>
      </c>
      <c r="AN1405" s="256">
        <f>SUM(AL1405:AM1405)</f>
        <v>0</v>
      </c>
      <c r="BA1405" s="254"/>
      <c r="BB1405" s="256"/>
      <c r="BC1405" s="618"/>
      <c r="BD1405" s="254"/>
      <c r="BE1405" s="256"/>
      <c r="BF1405" s="24"/>
      <c r="BG1405" s="254"/>
      <c r="BH1405" s="256"/>
      <c r="BI1405" s="24"/>
      <c r="BJ1405" s="254">
        <f t="shared" ref="BJ1405:BK1407" si="826">SUM(AF1405,AI1405,AL1405,AO1405,AR1405,AU1405,AX1405,BA1405,BD1405,BG1405)</f>
        <v>0</v>
      </c>
      <c r="BK1405" s="255">
        <f t="shared" si="826"/>
        <v>0</v>
      </c>
      <c r="BL1405" s="256">
        <f>SUM(BJ1405:BK1405)</f>
        <v>0</v>
      </c>
      <c r="BM1405" s="24"/>
      <c r="BN1405" s="24"/>
    </row>
    <row r="1406" spans="1:66">
      <c r="A1406" s="88"/>
      <c r="B1406" s="85" t="s">
        <v>21</v>
      </c>
      <c r="C1406" s="257"/>
      <c r="D1406" s="15"/>
      <c r="E1406" s="24"/>
      <c r="F1406" s="257"/>
      <c r="G1406" s="258"/>
      <c r="H1406" s="24"/>
      <c r="I1406" s="257"/>
      <c r="J1406" s="258"/>
      <c r="K1406" s="24"/>
      <c r="L1406" s="257"/>
      <c r="M1406" s="258"/>
      <c r="N1406" s="24"/>
      <c r="O1406" s="257"/>
      <c r="P1406" s="258"/>
      <c r="Q1406" s="24"/>
      <c r="R1406" s="257"/>
      <c r="S1406" s="258"/>
      <c r="T1406" s="24"/>
      <c r="U1406" s="257"/>
      <c r="V1406" s="258"/>
      <c r="W1406" s="24"/>
      <c r="X1406" s="257"/>
      <c r="Y1406" s="258"/>
      <c r="Z1406" s="395"/>
      <c r="AA1406" s="257"/>
      <c r="AB1406" s="258"/>
      <c r="AC1406" s="24"/>
      <c r="AD1406" s="257"/>
      <c r="AE1406" s="258"/>
      <c r="AF1406" s="24"/>
      <c r="AG1406" s="24"/>
      <c r="AH1406" s="24"/>
      <c r="AI1406" s="24"/>
      <c r="AJ1406" s="24"/>
      <c r="AK1406" s="24"/>
      <c r="AL1406" s="257">
        <f t="shared" ref="AL1406:AL1407" si="827">SUM(C1406,F1406,I1406,L1406,O1406,R1406,U1406,X1406,AA1406,AD1406)</f>
        <v>0</v>
      </c>
      <c r="AM1406" s="15">
        <f t="shared" si="825"/>
        <v>0</v>
      </c>
      <c r="AN1406" s="258">
        <f t="shared" ref="AN1406:AN1407" si="828">SUM(AL1406:AM1406)</f>
        <v>0</v>
      </c>
      <c r="BA1406" s="257"/>
      <c r="BB1406" s="258"/>
      <c r="BC1406" s="618"/>
      <c r="BD1406" s="257"/>
      <c r="BE1406" s="258"/>
      <c r="BF1406" s="24"/>
      <c r="BG1406" s="257"/>
      <c r="BH1406" s="258"/>
      <c r="BI1406" s="24"/>
      <c r="BJ1406" s="257">
        <f t="shared" si="826"/>
        <v>0</v>
      </c>
      <c r="BK1406" s="15">
        <f t="shared" si="826"/>
        <v>0</v>
      </c>
      <c r="BL1406" s="258">
        <f t="shared" ref="BL1406:BL1407" si="829">SUM(BJ1406:BK1406)</f>
        <v>0</v>
      </c>
      <c r="BM1406" s="24"/>
      <c r="BN1406" s="24"/>
    </row>
    <row r="1407" spans="1:66" ht="16.5" thickBot="1">
      <c r="A1407" s="141"/>
      <c r="B1407" s="86" t="s">
        <v>22</v>
      </c>
      <c r="C1407" s="259"/>
      <c r="D1407" s="260"/>
      <c r="E1407" s="24"/>
      <c r="F1407" s="259"/>
      <c r="G1407" s="261"/>
      <c r="H1407" s="24"/>
      <c r="I1407" s="259"/>
      <c r="J1407" s="261"/>
      <c r="K1407" s="24"/>
      <c r="L1407" s="259"/>
      <c r="M1407" s="261"/>
      <c r="N1407" s="24"/>
      <c r="O1407" s="259"/>
      <c r="P1407" s="261"/>
      <c r="Q1407" s="24"/>
      <c r="R1407" s="259"/>
      <c r="S1407" s="261"/>
      <c r="T1407" s="24"/>
      <c r="U1407" s="259"/>
      <c r="V1407" s="261"/>
      <c r="W1407" s="24"/>
      <c r="X1407" s="259"/>
      <c r="Y1407" s="261"/>
      <c r="Z1407" s="396"/>
      <c r="AA1407" s="259"/>
      <c r="AB1407" s="261"/>
      <c r="AC1407" s="24"/>
      <c r="AD1407" s="259"/>
      <c r="AE1407" s="261"/>
      <c r="AF1407" s="24"/>
      <c r="AG1407" s="24"/>
      <c r="AH1407" s="24"/>
      <c r="AI1407" s="24"/>
      <c r="AJ1407" s="24"/>
      <c r="AK1407" s="24"/>
      <c r="AL1407" s="259">
        <f t="shared" si="827"/>
        <v>0</v>
      </c>
      <c r="AM1407" s="260">
        <f t="shared" si="825"/>
        <v>0</v>
      </c>
      <c r="AN1407" s="261">
        <f t="shared" si="828"/>
        <v>0</v>
      </c>
      <c r="BA1407" s="259"/>
      <c r="BB1407" s="261"/>
      <c r="BC1407" s="618"/>
      <c r="BD1407" s="259"/>
      <c r="BE1407" s="261"/>
      <c r="BF1407" s="24"/>
      <c r="BG1407" s="259"/>
      <c r="BH1407" s="261"/>
      <c r="BI1407" s="24"/>
      <c r="BJ1407" s="259">
        <f t="shared" si="826"/>
        <v>0</v>
      </c>
      <c r="BK1407" s="260">
        <f t="shared" si="826"/>
        <v>0</v>
      </c>
      <c r="BL1407" s="261">
        <f t="shared" si="829"/>
        <v>0</v>
      </c>
      <c r="BM1407" s="24"/>
      <c r="BN1407" s="24"/>
    </row>
    <row r="1408" spans="1:66" ht="16.5" thickBot="1">
      <c r="A1408" s="349"/>
      <c r="C1408" s="2"/>
      <c r="D1408" s="2"/>
      <c r="E1408" s="24"/>
      <c r="F1408" s="2"/>
      <c r="G1408" s="2"/>
      <c r="H1408" s="24"/>
      <c r="I1408" s="2"/>
      <c r="J1408" s="2"/>
      <c r="K1408" s="24"/>
      <c r="L1408" s="2"/>
      <c r="M1408" s="2"/>
      <c r="N1408" s="24"/>
      <c r="O1408" s="2"/>
      <c r="P1408" s="2"/>
      <c r="Q1408" s="24"/>
      <c r="R1408" s="2"/>
      <c r="S1408" s="2"/>
      <c r="T1408" s="24"/>
      <c r="U1408" s="2"/>
      <c r="V1408" s="2"/>
      <c r="W1408" s="24"/>
      <c r="Y1408" s="2"/>
      <c r="Z1408" s="2"/>
      <c r="AA1408" s="2"/>
      <c r="AB1408" s="2"/>
      <c r="AC1408" s="24"/>
      <c r="AD1408" s="2"/>
      <c r="AE1408" s="2"/>
      <c r="AF1408" s="24"/>
      <c r="AG1408" s="24"/>
      <c r="AH1408" s="24"/>
      <c r="AI1408" s="24"/>
      <c r="AJ1408" s="24"/>
      <c r="AK1408" s="24"/>
      <c r="AL1408" s="2"/>
      <c r="AM1408" s="467"/>
      <c r="AN1408" s="2"/>
      <c r="BA1408" s="2"/>
      <c r="BB1408" s="2"/>
      <c r="BC1408" s="618"/>
      <c r="BD1408" s="2"/>
      <c r="BE1408" s="2"/>
      <c r="BF1408" s="24"/>
      <c r="BG1408" s="2"/>
      <c r="BH1408" s="2"/>
      <c r="BI1408" s="24"/>
      <c r="BJ1408" s="2"/>
      <c r="BK1408" s="721"/>
      <c r="BL1408" s="721"/>
      <c r="BM1408" s="24"/>
      <c r="BN1408" s="24"/>
    </row>
    <row r="1409" spans="1:66">
      <c r="A1409" s="274"/>
      <c r="B1409" s="84" t="s">
        <v>19</v>
      </c>
      <c r="C1409" s="254"/>
      <c r="D1409" s="255"/>
      <c r="E1409" s="24"/>
      <c r="F1409" s="254"/>
      <c r="G1409" s="256"/>
      <c r="H1409" s="24"/>
      <c r="I1409" s="254"/>
      <c r="J1409" s="256"/>
      <c r="K1409" s="24"/>
      <c r="L1409" s="254"/>
      <c r="M1409" s="256"/>
      <c r="N1409" s="24"/>
      <c r="O1409" s="254"/>
      <c r="P1409" s="256"/>
      <c r="Q1409" s="24"/>
      <c r="R1409" s="254"/>
      <c r="S1409" s="256"/>
      <c r="T1409" s="24"/>
      <c r="U1409" s="254"/>
      <c r="V1409" s="256"/>
      <c r="W1409" s="24"/>
      <c r="X1409" s="254"/>
      <c r="Y1409" s="256"/>
      <c r="Z1409" s="133"/>
      <c r="AA1409" s="254"/>
      <c r="AB1409" s="256"/>
      <c r="AC1409" s="24"/>
      <c r="AD1409" s="254"/>
      <c r="AE1409" s="256"/>
      <c r="AF1409" s="24"/>
      <c r="AG1409" s="24"/>
      <c r="AH1409" s="24"/>
      <c r="AI1409" s="24"/>
      <c r="AJ1409" s="24"/>
      <c r="AK1409" s="24"/>
      <c r="AL1409" s="254">
        <f>SUM(C1409,F1409,I1409,L1409,O1409,R1409,U1409,X1409,AA1409,AD1409)</f>
        <v>0</v>
      </c>
      <c r="AM1409" s="255">
        <f t="shared" ref="AM1409:AM1411" si="830">SUM(D1409,G1409,J1409,M1409,P1409,S1409,V1409,Y1409,AB1409,AE1409)</f>
        <v>0</v>
      </c>
      <c r="AN1409" s="256">
        <f t="shared" ref="AN1409:AN1411" si="831">SUM(AL1409:AM1409)</f>
        <v>0</v>
      </c>
      <c r="BA1409" s="254"/>
      <c r="BB1409" s="256"/>
      <c r="BC1409" s="618"/>
      <c r="BD1409" s="254"/>
      <c r="BE1409" s="256"/>
      <c r="BF1409" s="24"/>
      <c r="BG1409" s="254"/>
      <c r="BH1409" s="256"/>
      <c r="BI1409" s="24"/>
      <c r="BJ1409" s="254">
        <f t="shared" ref="BJ1409:BK1411" si="832">SUM(AF1409,AI1409,AL1409,AO1409,AR1409,AU1409,AX1409,BA1409,BD1409,BG1409)</f>
        <v>0</v>
      </c>
      <c r="BK1409" s="255">
        <f t="shared" si="832"/>
        <v>0</v>
      </c>
      <c r="BL1409" s="256">
        <f t="shared" ref="BL1409:BL1411" si="833">SUM(BJ1409:BK1409)</f>
        <v>0</v>
      </c>
      <c r="BM1409" s="24"/>
      <c r="BN1409" s="24"/>
    </row>
    <row r="1410" spans="1:66">
      <c r="A1410" s="88"/>
      <c r="B1410" s="85" t="s">
        <v>21</v>
      </c>
      <c r="C1410" s="257"/>
      <c r="D1410" s="15"/>
      <c r="E1410" s="24"/>
      <c r="F1410" s="257"/>
      <c r="G1410" s="258"/>
      <c r="H1410" s="24"/>
      <c r="I1410" s="257"/>
      <c r="J1410" s="258"/>
      <c r="K1410" s="24"/>
      <c r="L1410" s="257"/>
      <c r="M1410" s="258"/>
      <c r="N1410" s="24"/>
      <c r="O1410" s="257"/>
      <c r="P1410" s="258"/>
      <c r="Q1410" s="24"/>
      <c r="R1410" s="257"/>
      <c r="S1410" s="258"/>
      <c r="T1410" s="24"/>
      <c r="U1410" s="257"/>
      <c r="V1410" s="258"/>
      <c r="W1410" s="24"/>
      <c r="X1410" s="257"/>
      <c r="Y1410" s="258"/>
      <c r="Z1410" s="395"/>
      <c r="AA1410" s="257"/>
      <c r="AB1410" s="258"/>
      <c r="AC1410" s="24"/>
      <c r="AD1410" s="257"/>
      <c r="AE1410" s="258"/>
      <c r="AF1410" s="24"/>
      <c r="AG1410" s="24"/>
      <c r="AH1410" s="24"/>
      <c r="AI1410" s="24"/>
      <c r="AJ1410" s="24"/>
      <c r="AK1410" s="24"/>
      <c r="AL1410" s="257">
        <f t="shared" ref="AL1410:AL1411" si="834">SUM(C1410,F1410,I1410,L1410,O1410,R1410,U1410,X1410,AA1410,AD1410)</f>
        <v>0</v>
      </c>
      <c r="AM1410" s="15">
        <f t="shared" si="830"/>
        <v>0</v>
      </c>
      <c r="AN1410" s="258">
        <f t="shared" si="831"/>
        <v>0</v>
      </c>
      <c r="BA1410" s="257"/>
      <c r="BB1410" s="258"/>
      <c r="BC1410" s="618"/>
      <c r="BD1410" s="257"/>
      <c r="BE1410" s="258"/>
      <c r="BF1410" s="24"/>
      <c r="BG1410" s="257"/>
      <c r="BH1410" s="258"/>
      <c r="BI1410" s="24"/>
      <c r="BJ1410" s="257">
        <f t="shared" si="832"/>
        <v>0</v>
      </c>
      <c r="BK1410" s="15">
        <f t="shared" si="832"/>
        <v>0</v>
      </c>
      <c r="BL1410" s="258">
        <f t="shared" si="833"/>
        <v>0</v>
      </c>
      <c r="BM1410" s="24"/>
      <c r="BN1410" s="24"/>
    </row>
    <row r="1411" spans="1:66" ht="16.5" thickBot="1">
      <c r="A1411" s="141"/>
      <c r="B1411" s="86" t="s">
        <v>22</v>
      </c>
      <c r="C1411" s="259"/>
      <c r="D1411" s="260"/>
      <c r="E1411" s="24"/>
      <c r="F1411" s="259"/>
      <c r="G1411" s="261"/>
      <c r="H1411" s="24"/>
      <c r="I1411" s="259"/>
      <c r="J1411" s="261"/>
      <c r="K1411" s="24"/>
      <c r="L1411" s="259"/>
      <c r="M1411" s="261"/>
      <c r="N1411" s="24"/>
      <c r="O1411" s="259"/>
      <c r="P1411" s="261"/>
      <c r="Q1411" s="24"/>
      <c r="R1411" s="259"/>
      <c r="S1411" s="261"/>
      <c r="T1411" s="24"/>
      <c r="U1411" s="259"/>
      <c r="V1411" s="261"/>
      <c r="W1411" s="24"/>
      <c r="X1411" s="259"/>
      <c r="Y1411" s="261"/>
      <c r="Z1411" s="396"/>
      <c r="AA1411" s="259"/>
      <c r="AB1411" s="261"/>
      <c r="AC1411" s="24"/>
      <c r="AD1411" s="259"/>
      <c r="AE1411" s="261"/>
      <c r="AF1411" s="24"/>
      <c r="AG1411" s="24"/>
      <c r="AH1411" s="24"/>
      <c r="AI1411" s="24"/>
      <c r="AJ1411" s="24"/>
      <c r="AK1411" s="24"/>
      <c r="AL1411" s="259">
        <f t="shared" si="834"/>
        <v>0</v>
      </c>
      <c r="AM1411" s="260">
        <f t="shared" si="830"/>
        <v>0</v>
      </c>
      <c r="AN1411" s="261">
        <f t="shared" si="831"/>
        <v>0</v>
      </c>
      <c r="BA1411" s="259"/>
      <c r="BB1411" s="261"/>
      <c r="BC1411" s="618"/>
      <c r="BD1411" s="259"/>
      <c r="BE1411" s="261"/>
      <c r="BF1411" s="24"/>
      <c r="BG1411" s="259"/>
      <c r="BH1411" s="261"/>
      <c r="BI1411" s="24"/>
      <c r="BJ1411" s="259">
        <f t="shared" si="832"/>
        <v>0</v>
      </c>
      <c r="BK1411" s="260">
        <f t="shared" si="832"/>
        <v>0</v>
      </c>
      <c r="BL1411" s="261">
        <f t="shared" si="833"/>
        <v>0</v>
      </c>
      <c r="BM1411" s="24"/>
      <c r="BN1411" s="24"/>
    </row>
    <row r="1412" spans="1:66" ht="16.5" thickBot="1">
      <c r="A1412" s="349"/>
      <c r="C1412" s="2"/>
      <c r="D1412" s="2"/>
      <c r="E1412" s="24"/>
      <c r="F1412" s="2"/>
      <c r="G1412" s="2"/>
      <c r="H1412" s="24"/>
      <c r="I1412" s="2"/>
      <c r="J1412" s="2"/>
      <c r="K1412" s="24"/>
      <c r="L1412" s="2"/>
      <c r="M1412" s="2"/>
      <c r="N1412" s="24"/>
      <c r="O1412" s="2"/>
      <c r="P1412" s="2"/>
      <c r="Q1412" s="24"/>
      <c r="R1412" s="2"/>
      <c r="S1412" s="2"/>
      <c r="T1412" s="24"/>
      <c r="U1412" s="2"/>
      <c r="V1412" s="2"/>
      <c r="W1412" s="24"/>
      <c r="Y1412" s="2"/>
      <c r="Z1412" s="2"/>
      <c r="AA1412" s="2"/>
      <c r="AB1412" s="2"/>
      <c r="AC1412" s="24"/>
      <c r="AD1412" s="2"/>
      <c r="AE1412" s="2"/>
      <c r="AF1412" s="24"/>
      <c r="AG1412" s="24"/>
      <c r="AH1412" s="24"/>
      <c r="AI1412" s="24"/>
      <c r="AJ1412" s="24"/>
      <c r="AK1412" s="24"/>
      <c r="AL1412" s="2"/>
      <c r="AM1412" s="467"/>
      <c r="AN1412" s="2"/>
      <c r="BA1412" s="2"/>
      <c r="BB1412" s="2"/>
      <c r="BC1412" s="618"/>
      <c r="BD1412" s="2"/>
      <c r="BE1412" s="2"/>
      <c r="BF1412" s="24"/>
      <c r="BG1412" s="2"/>
      <c r="BH1412" s="2"/>
      <c r="BI1412" s="24"/>
      <c r="BJ1412" s="2"/>
      <c r="BK1412" s="721"/>
      <c r="BL1412" s="721"/>
      <c r="BM1412" s="24"/>
      <c r="BN1412" s="24"/>
    </row>
    <row r="1413" spans="1:66">
      <c r="A1413" s="140"/>
      <c r="B1413" s="84" t="s">
        <v>19</v>
      </c>
      <c r="C1413" s="254"/>
      <c r="D1413" s="255"/>
      <c r="E1413" s="24"/>
      <c r="F1413" s="254"/>
      <c r="G1413" s="256"/>
      <c r="H1413" s="24"/>
      <c r="I1413" s="254"/>
      <c r="J1413" s="256"/>
      <c r="K1413" s="24"/>
      <c r="L1413" s="254"/>
      <c r="M1413" s="256"/>
      <c r="N1413" s="24"/>
      <c r="O1413" s="254"/>
      <c r="P1413" s="256"/>
      <c r="Q1413" s="24"/>
      <c r="R1413" s="254"/>
      <c r="S1413" s="256"/>
      <c r="T1413" s="24"/>
      <c r="U1413" s="254"/>
      <c r="V1413" s="256"/>
      <c r="W1413" s="24"/>
      <c r="X1413" s="254"/>
      <c r="Y1413" s="256"/>
      <c r="Z1413" s="133"/>
      <c r="AA1413" s="254"/>
      <c r="AB1413" s="256"/>
      <c r="AC1413" s="24"/>
      <c r="AD1413" s="254"/>
      <c r="AE1413" s="256"/>
      <c r="AF1413" s="24"/>
      <c r="AG1413" s="24"/>
      <c r="AH1413" s="24"/>
      <c r="AI1413" s="24"/>
      <c r="AJ1413" s="24"/>
      <c r="AK1413" s="24"/>
      <c r="AL1413" s="254">
        <f>SUM(C1413,F1413,I1413,L1413,O1413,R1413,U1413,X1413,AA1413,AD1413)</f>
        <v>0</v>
      </c>
      <c r="AM1413" s="255">
        <f t="shared" ref="AM1413:AM1415" si="835">SUM(D1413,G1413,J1413,M1413,P1413,S1413,V1413,Y1413,AB1413,AE1413)</f>
        <v>0</v>
      </c>
      <c r="AN1413" s="256">
        <f t="shared" ref="AN1413:AN1415" si="836">SUM(AL1413:AM1413)</f>
        <v>0</v>
      </c>
      <c r="BA1413" s="254"/>
      <c r="BB1413" s="256"/>
      <c r="BC1413" s="618"/>
      <c r="BD1413" s="254"/>
      <c r="BE1413" s="256"/>
      <c r="BF1413" s="24"/>
      <c r="BG1413" s="254"/>
      <c r="BH1413" s="256"/>
      <c r="BI1413" s="24"/>
      <c r="BJ1413" s="254">
        <f t="shared" ref="BJ1413:BK1415" si="837">SUM(AF1413,AI1413,AL1413,AO1413,AR1413,AU1413,AX1413,BA1413,BD1413,BG1413)</f>
        <v>0</v>
      </c>
      <c r="BK1413" s="255">
        <f t="shared" si="837"/>
        <v>0</v>
      </c>
      <c r="BL1413" s="256">
        <f t="shared" ref="BL1413:BL1415" si="838">SUM(BJ1413:BK1413)</f>
        <v>0</v>
      </c>
      <c r="BM1413" s="24"/>
      <c r="BN1413" s="24"/>
    </row>
    <row r="1414" spans="1:66">
      <c r="A1414" s="88"/>
      <c r="B1414" s="85" t="s">
        <v>21</v>
      </c>
      <c r="C1414" s="257"/>
      <c r="D1414" s="15"/>
      <c r="E1414" s="24"/>
      <c r="F1414" s="257"/>
      <c r="G1414" s="258"/>
      <c r="H1414" s="24"/>
      <c r="I1414" s="257"/>
      <c r="J1414" s="258"/>
      <c r="K1414" s="24"/>
      <c r="L1414" s="257"/>
      <c r="M1414" s="258"/>
      <c r="N1414" s="24"/>
      <c r="O1414" s="257"/>
      <c r="P1414" s="258"/>
      <c r="Q1414" s="24"/>
      <c r="R1414" s="257"/>
      <c r="S1414" s="258"/>
      <c r="T1414" s="24"/>
      <c r="U1414" s="257"/>
      <c r="V1414" s="258"/>
      <c r="W1414" s="24"/>
      <c r="X1414" s="257"/>
      <c r="Y1414" s="258"/>
      <c r="Z1414" s="395"/>
      <c r="AA1414" s="257"/>
      <c r="AB1414" s="258"/>
      <c r="AC1414" s="24"/>
      <c r="AD1414" s="257"/>
      <c r="AE1414" s="258"/>
      <c r="AF1414" s="24"/>
      <c r="AG1414" s="24"/>
      <c r="AH1414" s="24"/>
      <c r="AI1414" s="24"/>
      <c r="AJ1414" s="24"/>
      <c r="AK1414" s="24"/>
      <c r="AL1414" s="257">
        <f t="shared" ref="AL1414:AL1415" si="839">SUM(C1414,F1414,I1414,L1414,O1414,R1414,U1414,X1414,AA1414,AD1414)</f>
        <v>0</v>
      </c>
      <c r="AM1414" s="15">
        <f t="shared" si="835"/>
        <v>0</v>
      </c>
      <c r="AN1414" s="258">
        <f t="shared" si="836"/>
        <v>0</v>
      </c>
      <c r="BA1414" s="257"/>
      <c r="BB1414" s="258"/>
      <c r="BC1414" s="618"/>
      <c r="BD1414" s="257"/>
      <c r="BE1414" s="258"/>
      <c r="BF1414" s="24"/>
      <c r="BG1414" s="257"/>
      <c r="BH1414" s="258"/>
      <c r="BI1414" s="24"/>
      <c r="BJ1414" s="257">
        <f t="shared" si="837"/>
        <v>0</v>
      </c>
      <c r="BK1414" s="15">
        <f t="shared" si="837"/>
        <v>0</v>
      </c>
      <c r="BL1414" s="258">
        <f t="shared" si="838"/>
        <v>0</v>
      </c>
      <c r="BM1414" s="24"/>
      <c r="BN1414" s="24"/>
    </row>
    <row r="1415" spans="1:66" ht="16.5" thickBot="1">
      <c r="A1415" s="141"/>
      <c r="B1415" s="86" t="s">
        <v>22</v>
      </c>
      <c r="C1415" s="259"/>
      <c r="D1415" s="260"/>
      <c r="E1415" s="24"/>
      <c r="F1415" s="259"/>
      <c r="G1415" s="261"/>
      <c r="H1415" s="24"/>
      <c r="I1415" s="259"/>
      <c r="J1415" s="261"/>
      <c r="K1415" s="24"/>
      <c r="L1415" s="259"/>
      <c r="M1415" s="261"/>
      <c r="N1415" s="24"/>
      <c r="O1415" s="259"/>
      <c r="P1415" s="261"/>
      <c r="Q1415" s="24"/>
      <c r="R1415" s="259"/>
      <c r="S1415" s="261"/>
      <c r="T1415" s="24"/>
      <c r="U1415" s="259"/>
      <c r="V1415" s="261"/>
      <c r="W1415" s="24"/>
      <c r="X1415" s="259"/>
      <c r="Y1415" s="261"/>
      <c r="Z1415" s="396"/>
      <c r="AA1415" s="259"/>
      <c r="AB1415" s="261"/>
      <c r="AC1415" s="24"/>
      <c r="AD1415" s="259"/>
      <c r="AE1415" s="261"/>
      <c r="AF1415" s="24"/>
      <c r="AG1415" s="24"/>
      <c r="AH1415" s="24"/>
      <c r="AI1415" s="24"/>
      <c r="AJ1415" s="24"/>
      <c r="AK1415" s="24"/>
      <c r="AL1415" s="259">
        <f t="shared" si="839"/>
        <v>0</v>
      </c>
      <c r="AM1415" s="260">
        <f t="shared" si="835"/>
        <v>0</v>
      </c>
      <c r="AN1415" s="261">
        <f t="shared" si="836"/>
        <v>0</v>
      </c>
      <c r="BA1415" s="259"/>
      <c r="BB1415" s="261"/>
      <c r="BC1415" s="618"/>
      <c r="BD1415" s="259"/>
      <c r="BE1415" s="261"/>
      <c r="BF1415" s="24"/>
      <c r="BG1415" s="259"/>
      <c r="BH1415" s="261"/>
      <c r="BI1415" s="24"/>
      <c r="BJ1415" s="259">
        <f t="shared" si="837"/>
        <v>0</v>
      </c>
      <c r="BK1415" s="260">
        <f t="shared" si="837"/>
        <v>0</v>
      </c>
      <c r="BL1415" s="261">
        <f t="shared" si="838"/>
        <v>0</v>
      </c>
      <c r="BM1415" s="24"/>
      <c r="BN1415" s="24"/>
    </row>
    <row r="1416" spans="1:66" ht="16.5" thickBot="1">
      <c r="A1416" s="349"/>
      <c r="C1416" s="2"/>
      <c r="D1416" s="2"/>
      <c r="E1416" s="24"/>
      <c r="F1416" s="2"/>
      <c r="G1416" s="2"/>
      <c r="H1416" s="24"/>
      <c r="I1416" s="2"/>
      <c r="J1416" s="2"/>
      <c r="K1416" s="24"/>
      <c r="L1416" s="2"/>
      <c r="M1416" s="2"/>
      <c r="N1416" s="24"/>
      <c r="O1416" s="2"/>
      <c r="P1416" s="2"/>
      <c r="Q1416" s="24"/>
      <c r="R1416" s="2"/>
      <c r="S1416" s="2"/>
      <c r="T1416" s="24"/>
      <c r="U1416" s="2"/>
      <c r="V1416" s="2"/>
      <c r="W1416" s="24"/>
      <c r="Y1416" s="2"/>
      <c r="Z1416" s="2"/>
      <c r="AA1416" s="2"/>
      <c r="AB1416" s="2"/>
      <c r="AC1416" s="24"/>
      <c r="AD1416" s="2"/>
      <c r="AE1416" s="2"/>
      <c r="AF1416" s="24"/>
      <c r="AG1416" s="24"/>
      <c r="AH1416" s="24"/>
      <c r="AI1416" s="24"/>
      <c r="AJ1416" s="24"/>
      <c r="AK1416" s="24"/>
      <c r="AL1416" s="2"/>
      <c r="AM1416" s="467"/>
      <c r="AN1416" s="2"/>
      <c r="BA1416" s="2"/>
      <c r="BB1416" s="2"/>
      <c r="BC1416" s="618"/>
      <c r="BD1416" s="2"/>
      <c r="BE1416" s="2"/>
      <c r="BF1416" s="24"/>
      <c r="BG1416" s="2"/>
      <c r="BH1416" s="2"/>
      <c r="BI1416" s="24"/>
      <c r="BJ1416" s="2"/>
      <c r="BK1416" s="721"/>
      <c r="BL1416" s="721"/>
      <c r="BM1416" s="24"/>
      <c r="BN1416" s="24"/>
    </row>
    <row r="1417" spans="1:66">
      <c r="A1417" s="140"/>
      <c r="B1417" s="84" t="s">
        <v>19</v>
      </c>
      <c r="C1417" s="254"/>
      <c r="D1417" s="255"/>
      <c r="E1417" s="24"/>
      <c r="F1417" s="254"/>
      <c r="G1417" s="256"/>
      <c r="H1417" s="24"/>
      <c r="I1417" s="254"/>
      <c r="J1417" s="256"/>
      <c r="K1417" s="24"/>
      <c r="L1417" s="254"/>
      <c r="M1417" s="256"/>
      <c r="N1417" s="24"/>
      <c r="O1417" s="254"/>
      <c r="P1417" s="256"/>
      <c r="Q1417" s="24"/>
      <c r="R1417" s="254"/>
      <c r="S1417" s="256"/>
      <c r="T1417" s="24"/>
      <c r="U1417" s="254"/>
      <c r="V1417" s="256"/>
      <c r="W1417" s="24"/>
      <c r="X1417" s="254"/>
      <c r="Y1417" s="256"/>
      <c r="Z1417" s="133"/>
      <c r="AA1417" s="254"/>
      <c r="AB1417" s="256"/>
      <c r="AC1417" s="24"/>
      <c r="AD1417" s="254"/>
      <c r="AE1417" s="256"/>
      <c r="AF1417" s="24"/>
      <c r="AG1417" s="24"/>
      <c r="AH1417" s="24"/>
      <c r="AI1417" s="24"/>
      <c r="AJ1417" s="24"/>
      <c r="AK1417" s="24"/>
      <c r="AL1417" s="254">
        <f t="shared" ref="AL1417:AL1419" si="840">C1417+F1417+I1417</f>
        <v>0</v>
      </c>
      <c r="AM1417" s="255">
        <f t="shared" ref="AM1417:AM1419" si="841">SUM(D1417,G1417,J1417,M1417,P1417,S1417,V1417,Y1417,AB1417,AE1417)</f>
        <v>0</v>
      </c>
      <c r="AN1417" s="256">
        <f t="shared" ref="AN1417:AN1419" si="842">SUM(AL1417:AM1417)</f>
        <v>0</v>
      </c>
      <c r="BA1417" s="254"/>
      <c r="BB1417" s="256"/>
      <c r="BC1417" s="618"/>
      <c r="BD1417" s="254"/>
      <c r="BE1417" s="256"/>
      <c r="BF1417" s="24"/>
      <c r="BG1417" s="254"/>
      <c r="BH1417" s="256"/>
      <c r="BI1417" s="24"/>
      <c r="BJ1417" s="254">
        <f>AF1417+AI1417+AL1417</f>
        <v>0</v>
      </c>
      <c r="BK1417" s="255">
        <f>SUM(AG1417,AJ1417,AM1417,AP1417,AS1417,AV1417,AY1417,BB1417,BE1417,BH1417)</f>
        <v>0</v>
      </c>
      <c r="BL1417" s="256">
        <f t="shared" ref="BL1417:BL1419" si="843">SUM(BJ1417:BK1417)</f>
        <v>0</v>
      </c>
      <c r="BM1417" s="24"/>
      <c r="BN1417" s="24"/>
    </row>
    <row r="1418" spans="1:66">
      <c r="A1418" s="88"/>
      <c r="B1418" s="85" t="s">
        <v>21</v>
      </c>
      <c r="C1418" s="257"/>
      <c r="D1418" s="15"/>
      <c r="E1418" s="24"/>
      <c r="F1418" s="257"/>
      <c r="G1418" s="258"/>
      <c r="H1418" s="24"/>
      <c r="I1418" s="257"/>
      <c r="J1418" s="258"/>
      <c r="K1418" s="24"/>
      <c r="L1418" s="257"/>
      <c r="M1418" s="258"/>
      <c r="N1418" s="24"/>
      <c r="O1418" s="257"/>
      <c r="P1418" s="258"/>
      <c r="Q1418" s="24"/>
      <c r="R1418" s="257"/>
      <c r="S1418" s="258"/>
      <c r="T1418" s="24"/>
      <c r="U1418" s="257"/>
      <c r="V1418" s="258"/>
      <c r="W1418" s="24"/>
      <c r="X1418" s="257"/>
      <c r="Y1418" s="258"/>
      <c r="Z1418" s="395"/>
      <c r="AA1418" s="257"/>
      <c r="AB1418" s="258"/>
      <c r="AC1418" s="24"/>
      <c r="AD1418" s="257"/>
      <c r="AE1418" s="258"/>
      <c r="AF1418" s="24"/>
      <c r="AG1418" s="24"/>
      <c r="AH1418" s="24"/>
      <c r="AI1418" s="24"/>
      <c r="AJ1418" s="24"/>
      <c r="AK1418" s="24"/>
      <c r="AL1418" s="257">
        <f t="shared" si="840"/>
        <v>0</v>
      </c>
      <c r="AM1418" s="15">
        <f t="shared" si="841"/>
        <v>0</v>
      </c>
      <c r="AN1418" s="258">
        <f t="shared" si="842"/>
        <v>0</v>
      </c>
      <c r="BA1418" s="257"/>
      <c r="BB1418" s="258"/>
      <c r="BC1418" s="618"/>
      <c r="BD1418" s="257"/>
      <c r="BE1418" s="258"/>
      <c r="BF1418" s="24"/>
      <c r="BG1418" s="257"/>
      <c r="BH1418" s="258"/>
      <c r="BI1418" s="24"/>
      <c r="BJ1418" s="257">
        <f>AF1418+AI1418+AL1418</f>
        <v>0</v>
      </c>
      <c r="BK1418" s="15">
        <f>SUM(AG1418,AJ1418,AM1418,AP1418,AS1418,AV1418,AY1418,BB1418,BE1418,BH1418)</f>
        <v>0</v>
      </c>
      <c r="BL1418" s="258">
        <f t="shared" si="843"/>
        <v>0</v>
      </c>
      <c r="BM1418" s="24"/>
      <c r="BN1418" s="24"/>
    </row>
    <row r="1419" spans="1:66" ht="16.5" thickBot="1">
      <c r="A1419" s="141"/>
      <c r="B1419" s="86" t="s">
        <v>22</v>
      </c>
      <c r="C1419" s="259"/>
      <c r="D1419" s="260"/>
      <c r="E1419" s="24"/>
      <c r="F1419" s="259"/>
      <c r="G1419" s="261"/>
      <c r="H1419" s="24"/>
      <c r="I1419" s="259"/>
      <c r="J1419" s="261"/>
      <c r="K1419" s="24"/>
      <c r="L1419" s="259"/>
      <c r="M1419" s="261"/>
      <c r="N1419" s="24"/>
      <c r="O1419" s="259"/>
      <c r="P1419" s="261"/>
      <c r="Q1419" s="24"/>
      <c r="R1419" s="259"/>
      <c r="S1419" s="261"/>
      <c r="T1419" s="24"/>
      <c r="U1419" s="259"/>
      <c r="V1419" s="261"/>
      <c r="W1419" s="24"/>
      <c r="X1419" s="259"/>
      <c r="Y1419" s="261"/>
      <c r="Z1419" s="396"/>
      <c r="AA1419" s="259"/>
      <c r="AB1419" s="261"/>
      <c r="AC1419" s="24"/>
      <c r="AD1419" s="259"/>
      <c r="AE1419" s="261"/>
      <c r="AF1419" s="24"/>
      <c r="AG1419" s="24"/>
      <c r="AH1419" s="24"/>
      <c r="AI1419" s="24"/>
      <c r="AJ1419" s="24"/>
      <c r="AK1419" s="24"/>
      <c r="AL1419" s="259">
        <f t="shared" si="840"/>
        <v>0</v>
      </c>
      <c r="AM1419" s="260">
        <f t="shared" si="841"/>
        <v>0</v>
      </c>
      <c r="AN1419" s="261">
        <f t="shared" si="842"/>
        <v>0</v>
      </c>
      <c r="BA1419" s="259"/>
      <c r="BB1419" s="261"/>
      <c r="BC1419" s="618"/>
      <c r="BD1419" s="259"/>
      <c r="BE1419" s="261"/>
      <c r="BF1419" s="24"/>
      <c r="BG1419" s="259"/>
      <c r="BH1419" s="261"/>
      <c r="BI1419" s="24"/>
      <c r="BJ1419" s="259">
        <f>AF1419+AI1419+AL1419</f>
        <v>0</v>
      </c>
      <c r="BK1419" s="260">
        <f>SUM(AG1419,AJ1419,AM1419,AP1419,AS1419,AV1419,AY1419,BB1419,BE1419,BH1419)</f>
        <v>0</v>
      </c>
      <c r="BL1419" s="261">
        <f t="shared" si="843"/>
        <v>0</v>
      </c>
      <c r="BM1419" s="24"/>
      <c r="BN1419" s="24"/>
    </row>
    <row r="1420" spans="1:66" ht="16.5" thickBot="1">
      <c r="A1420" s="349"/>
      <c r="C1420" s="2"/>
      <c r="D1420" s="2"/>
      <c r="E1420" s="24"/>
      <c r="F1420" s="2"/>
      <c r="G1420" s="2"/>
      <c r="H1420" s="24"/>
      <c r="I1420" s="2"/>
      <c r="J1420" s="2"/>
      <c r="K1420" s="24"/>
      <c r="L1420" s="2"/>
      <c r="M1420" s="2"/>
      <c r="N1420" s="24"/>
      <c r="O1420" s="2"/>
      <c r="P1420" s="2"/>
      <c r="Q1420" s="24"/>
      <c r="R1420" s="2"/>
      <c r="S1420" s="2"/>
      <c r="T1420" s="24"/>
      <c r="U1420" s="2"/>
      <c r="V1420" s="2"/>
      <c r="W1420" s="24"/>
      <c r="Y1420" s="2"/>
      <c r="Z1420" s="2"/>
      <c r="AA1420" s="2"/>
      <c r="AB1420" s="2"/>
      <c r="AC1420" s="24"/>
      <c r="AD1420" s="2"/>
      <c r="AE1420" s="2"/>
      <c r="AF1420" s="24"/>
      <c r="AG1420" s="24"/>
      <c r="AH1420" s="24"/>
      <c r="AI1420" s="24"/>
      <c r="AJ1420" s="24"/>
      <c r="AK1420" s="24"/>
      <c r="AL1420" s="2"/>
      <c r="AM1420" s="467"/>
      <c r="AN1420" s="2"/>
      <c r="BA1420" s="2"/>
      <c r="BB1420" s="2"/>
      <c r="BC1420" s="618"/>
      <c r="BD1420" s="2"/>
      <c r="BE1420" s="2"/>
      <c r="BF1420" s="24"/>
      <c r="BG1420" s="2"/>
      <c r="BH1420" s="2"/>
      <c r="BI1420" s="24"/>
      <c r="BJ1420" s="2"/>
      <c r="BK1420" s="721"/>
      <c r="BL1420" s="721"/>
      <c r="BM1420" s="24"/>
      <c r="BN1420" s="24"/>
    </row>
    <row r="1421" spans="1:66">
      <c r="A1421" s="274"/>
      <c r="B1421" s="84" t="s">
        <v>19</v>
      </c>
      <c r="C1421" s="254"/>
      <c r="D1421" s="255"/>
      <c r="E1421" s="24"/>
      <c r="F1421" s="254"/>
      <c r="G1421" s="256"/>
      <c r="H1421" s="24"/>
      <c r="I1421" s="254"/>
      <c r="J1421" s="256"/>
      <c r="K1421" s="24"/>
      <c r="L1421" s="254"/>
      <c r="M1421" s="256"/>
      <c r="N1421" s="24"/>
      <c r="O1421" s="254"/>
      <c r="P1421" s="256"/>
      <c r="Q1421" s="24"/>
      <c r="R1421" s="254"/>
      <c r="S1421" s="256"/>
      <c r="T1421" s="24"/>
      <c r="U1421" s="254"/>
      <c r="V1421" s="256"/>
      <c r="W1421" s="24"/>
      <c r="X1421" s="254"/>
      <c r="Y1421" s="256"/>
      <c r="Z1421" s="133"/>
      <c r="AA1421" s="254"/>
      <c r="AB1421" s="256"/>
      <c r="AC1421" s="24"/>
      <c r="AD1421" s="254"/>
      <c r="AE1421" s="256"/>
      <c r="AF1421" s="24"/>
      <c r="AG1421" s="24"/>
      <c r="AH1421" s="24"/>
      <c r="AI1421" s="24"/>
      <c r="AJ1421" s="24"/>
      <c r="AK1421" s="24"/>
      <c r="AL1421" s="254">
        <f t="shared" ref="AL1421:AL1423" si="844">C1421+F1421+I1421</f>
        <v>0</v>
      </c>
      <c r="AM1421" s="255">
        <f t="shared" ref="AM1421:AM1423" si="845">SUM(D1421,G1421,J1421,M1421,P1421,S1421,V1421,Y1421,AB1421,AE1421)</f>
        <v>0</v>
      </c>
      <c r="AN1421" s="256">
        <f t="shared" ref="AN1421:AN1423" si="846">SUM(AL1421:AM1421)</f>
        <v>0</v>
      </c>
      <c r="BA1421" s="254"/>
      <c r="BB1421" s="256"/>
      <c r="BC1421" s="618"/>
      <c r="BD1421" s="254"/>
      <c r="BE1421" s="256"/>
      <c r="BF1421" s="24"/>
      <c r="BG1421" s="254"/>
      <c r="BH1421" s="256"/>
      <c r="BI1421" s="24"/>
      <c r="BJ1421" s="254">
        <f>AF1421+AI1421+AL1421</f>
        <v>0</v>
      </c>
      <c r="BK1421" s="255">
        <f>SUM(AG1421,AJ1421,AM1421,AP1421,AS1421,AV1421,AY1421,BB1421,BE1421,BH1421)</f>
        <v>0</v>
      </c>
      <c r="BL1421" s="256">
        <f t="shared" ref="BL1421:BL1423" si="847">SUM(BJ1421:BK1421)</f>
        <v>0</v>
      </c>
      <c r="BM1421" s="24"/>
      <c r="BN1421" s="24"/>
    </row>
    <row r="1422" spans="1:66">
      <c r="A1422" s="88"/>
      <c r="B1422" s="85" t="s">
        <v>21</v>
      </c>
      <c r="C1422" s="257"/>
      <c r="D1422" s="15"/>
      <c r="E1422" s="24"/>
      <c r="F1422" s="257"/>
      <c r="G1422" s="258"/>
      <c r="H1422" s="24"/>
      <c r="I1422" s="257"/>
      <c r="J1422" s="258"/>
      <c r="K1422" s="24"/>
      <c r="L1422" s="257"/>
      <c r="M1422" s="258"/>
      <c r="N1422" s="24"/>
      <c r="O1422" s="257"/>
      <c r="P1422" s="258"/>
      <c r="Q1422" s="24"/>
      <c r="R1422" s="257"/>
      <c r="S1422" s="258"/>
      <c r="T1422" s="24"/>
      <c r="U1422" s="257"/>
      <c r="V1422" s="258"/>
      <c r="W1422" s="24"/>
      <c r="X1422" s="257"/>
      <c r="Y1422" s="258"/>
      <c r="Z1422" s="395"/>
      <c r="AA1422" s="257"/>
      <c r="AB1422" s="258"/>
      <c r="AC1422" s="24"/>
      <c r="AD1422" s="257"/>
      <c r="AE1422" s="258"/>
      <c r="AF1422" s="24"/>
      <c r="AG1422" s="24"/>
      <c r="AH1422" s="24"/>
      <c r="AI1422" s="24"/>
      <c r="AJ1422" s="24"/>
      <c r="AK1422" s="24"/>
      <c r="AL1422" s="257">
        <f t="shared" si="844"/>
        <v>0</v>
      </c>
      <c r="AM1422" s="15">
        <f t="shared" si="845"/>
        <v>0</v>
      </c>
      <c r="AN1422" s="258">
        <f t="shared" si="846"/>
        <v>0</v>
      </c>
      <c r="BA1422" s="257"/>
      <c r="BB1422" s="258"/>
      <c r="BC1422" s="618"/>
      <c r="BD1422" s="257"/>
      <c r="BE1422" s="258"/>
      <c r="BF1422" s="24"/>
      <c r="BG1422" s="257"/>
      <c r="BH1422" s="258"/>
      <c r="BI1422" s="24"/>
      <c r="BJ1422" s="257">
        <f>AF1422+AI1422+AL1422</f>
        <v>0</v>
      </c>
      <c r="BK1422" s="15">
        <f>SUM(AG1422,AJ1422,AM1422,AP1422,AS1422,AV1422,AY1422,BB1422,BE1422,BH1422)</f>
        <v>0</v>
      </c>
      <c r="BL1422" s="258">
        <f t="shared" si="847"/>
        <v>0</v>
      </c>
      <c r="BM1422" s="24"/>
      <c r="BN1422" s="24"/>
    </row>
    <row r="1423" spans="1:66" ht="16.5" thickBot="1">
      <c r="A1423" s="141"/>
      <c r="B1423" s="86" t="s">
        <v>22</v>
      </c>
      <c r="C1423" s="259"/>
      <c r="D1423" s="260"/>
      <c r="E1423" s="24"/>
      <c r="F1423" s="259"/>
      <c r="G1423" s="261"/>
      <c r="H1423" s="24"/>
      <c r="I1423" s="259"/>
      <c r="J1423" s="261"/>
      <c r="K1423" s="24"/>
      <c r="L1423" s="259"/>
      <c r="M1423" s="261"/>
      <c r="N1423" s="24"/>
      <c r="O1423" s="259"/>
      <c r="P1423" s="261"/>
      <c r="Q1423" s="24"/>
      <c r="R1423" s="259"/>
      <c r="S1423" s="261"/>
      <c r="T1423" s="24"/>
      <c r="U1423" s="259"/>
      <c r="V1423" s="261"/>
      <c r="W1423" s="24"/>
      <c r="X1423" s="259"/>
      <c r="Y1423" s="261"/>
      <c r="Z1423" s="396"/>
      <c r="AA1423" s="259"/>
      <c r="AB1423" s="261"/>
      <c r="AC1423" s="24"/>
      <c r="AD1423" s="259"/>
      <c r="AE1423" s="261"/>
      <c r="AF1423" s="24"/>
      <c r="AG1423" s="24"/>
      <c r="AH1423" s="24"/>
      <c r="AI1423" s="24"/>
      <c r="AJ1423" s="24"/>
      <c r="AK1423" s="24"/>
      <c r="AL1423" s="259">
        <f t="shared" si="844"/>
        <v>0</v>
      </c>
      <c r="AM1423" s="260">
        <f t="shared" si="845"/>
        <v>0</v>
      </c>
      <c r="AN1423" s="261">
        <f t="shared" si="846"/>
        <v>0</v>
      </c>
      <c r="BA1423" s="259"/>
      <c r="BB1423" s="261"/>
      <c r="BC1423" s="618"/>
      <c r="BD1423" s="259"/>
      <c r="BE1423" s="261"/>
      <c r="BF1423" s="24"/>
      <c r="BG1423" s="259"/>
      <c r="BH1423" s="261"/>
      <c r="BI1423" s="24"/>
      <c r="BJ1423" s="259">
        <f>AF1423+AI1423+AL1423</f>
        <v>0</v>
      </c>
      <c r="BK1423" s="260">
        <f>SUM(AG1423,AJ1423,AM1423,AP1423,AS1423,AV1423,AY1423,BB1423,BE1423,BH1423)</f>
        <v>0</v>
      </c>
      <c r="BL1423" s="261">
        <f t="shared" si="847"/>
        <v>0</v>
      </c>
      <c r="BM1423" s="24"/>
      <c r="BN1423" s="24"/>
    </row>
    <row r="1424" spans="1:66" ht="16.5" thickBot="1">
      <c r="A1424" s="20"/>
      <c r="C1424" s="2"/>
      <c r="D1424" s="2"/>
      <c r="E1424" s="24"/>
      <c r="F1424" s="2"/>
      <c r="G1424" s="2"/>
      <c r="H1424" s="24"/>
      <c r="I1424" s="2"/>
      <c r="J1424" s="2"/>
      <c r="K1424" s="24"/>
      <c r="L1424" s="2"/>
      <c r="M1424" s="2"/>
      <c r="N1424" s="24"/>
      <c r="O1424" s="2"/>
      <c r="P1424" s="2"/>
      <c r="Q1424" s="24"/>
      <c r="R1424" s="2"/>
      <c r="S1424" s="2"/>
      <c r="T1424" s="24"/>
      <c r="U1424" s="2"/>
      <c r="V1424" s="2"/>
      <c r="W1424" s="24"/>
      <c r="Y1424" s="2"/>
      <c r="Z1424" s="2"/>
      <c r="AA1424" s="2"/>
      <c r="AB1424" s="2"/>
      <c r="AC1424" s="24"/>
      <c r="AD1424" s="2"/>
      <c r="AE1424" s="2"/>
      <c r="AF1424" s="24"/>
      <c r="AG1424" s="24"/>
      <c r="AH1424" s="24"/>
      <c r="AI1424" s="24"/>
      <c r="AJ1424" s="24"/>
      <c r="AK1424" s="24"/>
      <c r="AL1424" s="2"/>
      <c r="AM1424" s="467"/>
      <c r="AN1424" s="2"/>
      <c r="BA1424" s="2"/>
      <c r="BB1424" s="2"/>
      <c r="BC1424" s="618"/>
      <c r="BD1424" s="2"/>
      <c r="BE1424" s="2"/>
      <c r="BF1424" s="24"/>
      <c r="BG1424" s="2"/>
      <c r="BH1424" s="2"/>
      <c r="BI1424" s="24"/>
      <c r="BJ1424" s="2"/>
      <c r="BK1424" s="721"/>
      <c r="BL1424" s="721"/>
      <c r="BM1424" s="24"/>
      <c r="BN1424" s="24"/>
    </row>
    <row r="1425" spans="1:66" ht="16.5" thickBot="1">
      <c r="A1425" s="87"/>
      <c r="B1425" s="84" t="s">
        <v>19</v>
      </c>
      <c r="C1425" s="254">
        <f t="shared" ref="C1425:AE1427" si="848">SUM(C1389,C1393,C1397,C1401,C1405,C1409,C1413)</f>
        <v>3</v>
      </c>
      <c r="D1425" s="256">
        <f t="shared" si="848"/>
        <v>0</v>
      </c>
      <c r="E1425" s="618">
        <f t="shared" si="848"/>
        <v>0</v>
      </c>
      <c r="F1425" s="254">
        <f t="shared" si="848"/>
        <v>5</v>
      </c>
      <c r="G1425" s="256">
        <f t="shared" si="848"/>
        <v>0</v>
      </c>
      <c r="H1425" s="618">
        <f t="shared" si="848"/>
        <v>0</v>
      </c>
      <c r="I1425" s="254">
        <f t="shared" si="848"/>
        <v>0</v>
      </c>
      <c r="J1425" s="256">
        <f t="shared" si="848"/>
        <v>0</v>
      </c>
      <c r="K1425" s="618">
        <f t="shared" si="848"/>
        <v>0</v>
      </c>
      <c r="L1425" s="254">
        <f t="shared" si="848"/>
        <v>6</v>
      </c>
      <c r="M1425" s="256">
        <f t="shared" si="848"/>
        <v>0</v>
      </c>
      <c r="N1425" s="618">
        <f t="shared" si="848"/>
        <v>0</v>
      </c>
      <c r="O1425" s="254">
        <f t="shared" si="848"/>
        <v>3</v>
      </c>
      <c r="P1425" s="256">
        <f t="shared" si="848"/>
        <v>0</v>
      </c>
      <c r="Q1425" s="618">
        <f t="shared" si="848"/>
        <v>0</v>
      </c>
      <c r="R1425" s="254">
        <f t="shared" si="848"/>
        <v>2</v>
      </c>
      <c r="S1425" s="256">
        <f t="shared" si="848"/>
        <v>0</v>
      </c>
      <c r="T1425" s="618">
        <f t="shared" si="848"/>
        <v>0</v>
      </c>
      <c r="U1425" s="254">
        <f t="shared" si="848"/>
        <v>8</v>
      </c>
      <c r="V1425" s="256">
        <f t="shared" si="848"/>
        <v>0</v>
      </c>
      <c r="W1425" s="133">
        <f t="shared" si="848"/>
        <v>0</v>
      </c>
      <c r="X1425" s="254">
        <f t="shared" si="848"/>
        <v>2</v>
      </c>
      <c r="Y1425" s="256">
        <f t="shared" si="848"/>
        <v>0</v>
      </c>
      <c r="Z1425" s="133">
        <f t="shared" si="848"/>
        <v>0</v>
      </c>
      <c r="AA1425" s="254">
        <f t="shared" si="848"/>
        <v>0</v>
      </c>
      <c r="AB1425" s="256">
        <f t="shared" si="848"/>
        <v>0</v>
      </c>
      <c r="AC1425" s="133">
        <f t="shared" si="848"/>
        <v>0</v>
      </c>
      <c r="AD1425" s="254">
        <f t="shared" si="848"/>
        <v>0</v>
      </c>
      <c r="AE1425" s="256">
        <f t="shared" si="848"/>
        <v>0</v>
      </c>
      <c r="AF1425" s="24"/>
      <c r="AG1425" s="24"/>
      <c r="AH1425" s="24"/>
      <c r="AI1425" s="24"/>
      <c r="AJ1425" s="24"/>
      <c r="AK1425" s="24"/>
      <c r="AL1425" s="254">
        <f t="shared" ref="AL1425:AM1427" si="849">SUM(C1425,F1425,I1425,L1425,O1425,R1425,U1425,X1425,AA1425,AD1425)</f>
        <v>29</v>
      </c>
      <c r="AM1425" s="255">
        <f t="shared" si="849"/>
        <v>0</v>
      </c>
      <c r="AN1425" s="256">
        <f t="shared" ref="AN1425:AN1427" si="850">SUM(AL1425:AM1425)</f>
        <v>29</v>
      </c>
      <c r="BA1425" s="254">
        <f t="shared" ref="BA1425:BH1427" si="851">SUM(BA1389,BA1393,BA1397,BA1401,BA1405,BA1409,BA1413)</f>
        <v>2</v>
      </c>
      <c r="BB1425" s="256">
        <f t="shared" si="851"/>
        <v>0</v>
      </c>
      <c r="BC1425" s="618"/>
      <c r="BD1425" s="254">
        <f t="shared" si="851"/>
        <v>0</v>
      </c>
      <c r="BE1425" s="256">
        <f t="shared" si="851"/>
        <v>0</v>
      </c>
      <c r="BF1425" s="618">
        <f t="shared" si="851"/>
        <v>0</v>
      </c>
      <c r="BG1425" s="254">
        <f t="shared" si="851"/>
        <v>0</v>
      </c>
      <c r="BH1425" s="256">
        <f t="shared" si="851"/>
        <v>0</v>
      </c>
      <c r="BI1425" s="24"/>
      <c r="BJ1425" s="254">
        <f>C1425+F1425+I1425+L1425+O1425+R1425+U1425+BA1425+BD1425+BG1425</f>
        <v>29</v>
      </c>
      <c r="BK1425" s="254">
        <f t="shared" ref="BK1425:BK1427" si="852">D1425+G1425+J1425+M1425+P1425+S1425+V1425+BB1425+BE1425+BH1425</f>
        <v>0</v>
      </c>
      <c r="BL1425" s="254">
        <f>BJ1425+BK1425</f>
        <v>29</v>
      </c>
      <c r="BM1425" s="24"/>
      <c r="BN1425" s="24"/>
    </row>
    <row r="1426" spans="1:66" ht="16.5" thickBot="1">
      <c r="A1426" s="88" t="s">
        <v>9</v>
      </c>
      <c r="B1426" s="85" t="s">
        <v>21</v>
      </c>
      <c r="C1426" s="257">
        <f t="shared" si="848"/>
        <v>2</v>
      </c>
      <c r="D1426" s="258">
        <f t="shared" si="848"/>
        <v>0</v>
      </c>
      <c r="E1426" s="618">
        <f t="shared" si="848"/>
        <v>0</v>
      </c>
      <c r="F1426" s="257">
        <f t="shared" si="848"/>
        <v>5</v>
      </c>
      <c r="G1426" s="258">
        <f t="shared" si="848"/>
        <v>0</v>
      </c>
      <c r="H1426" s="618">
        <f t="shared" si="848"/>
        <v>0</v>
      </c>
      <c r="I1426" s="257">
        <f t="shared" si="848"/>
        <v>0</v>
      </c>
      <c r="J1426" s="258">
        <f t="shared" si="848"/>
        <v>0</v>
      </c>
      <c r="K1426" s="618">
        <f t="shared" si="848"/>
        <v>0</v>
      </c>
      <c r="L1426" s="257">
        <f t="shared" si="848"/>
        <v>5</v>
      </c>
      <c r="M1426" s="258">
        <f t="shared" si="848"/>
        <v>0</v>
      </c>
      <c r="N1426" s="618">
        <f t="shared" si="848"/>
        <v>0</v>
      </c>
      <c r="O1426" s="257">
        <f t="shared" si="848"/>
        <v>2</v>
      </c>
      <c r="P1426" s="258">
        <f t="shared" si="848"/>
        <v>0</v>
      </c>
      <c r="Q1426" s="618">
        <f t="shared" si="848"/>
        <v>0</v>
      </c>
      <c r="R1426" s="257">
        <f t="shared" si="848"/>
        <v>1</v>
      </c>
      <c r="S1426" s="258">
        <f t="shared" si="848"/>
        <v>0</v>
      </c>
      <c r="T1426" s="618">
        <f t="shared" si="848"/>
        <v>0</v>
      </c>
      <c r="U1426" s="257">
        <f t="shared" si="848"/>
        <v>5</v>
      </c>
      <c r="V1426" s="258">
        <f t="shared" si="848"/>
        <v>0</v>
      </c>
      <c r="W1426" s="395">
        <f t="shared" si="848"/>
        <v>0</v>
      </c>
      <c r="X1426" s="257">
        <f t="shared" si="848"/>
        <v>1</v>
      </c>
      <c r="Y1426" s="258">
        <f t="shared" si="848"/>
        <v>0</v>
      </c>
      <c r="Z1426" s="395">
        <f t="shared" si="848"/>
        <v>0</v>
      </c>
      <c r="AA1426" s="257">
        <f t="shared" si="848"/>
        <v>0</v>
      </c>
      <c r="AB1426" s="258">
        <f t="shared" si="848"/>
        <v>0</v>
      </c>
      <c r="AC1426" s="395">
        <f t="shared" si="848"/>
        <v>0</v>
      </c>
      <c r="AD1426" s="257">
        <f t="shared" si="848"/>
        <v>0</v>
      </c>
      <c r="AE1426" s="258">
        <f t="shared" si="848"/>
        <v>0</v>
      </c>
      <c r="AF1426" s="24"/>
      <c r="AG1426" s="24"/>
      <c r="AH1426" s="24"/>
      <c r="AI1426" s="24"/>
      <c r="AJ1426" s="24"/>
      <c r="AK1426" s="24"/>
      <c r="AL1426" s="257">
        <f t="shared" si="849"/>
        <v>21</v>
      </c>
      <c r="AM1426" s="15">
        <f t="shared" si="849"/>
        <v>0</v>
      </c>
      <c r="AN1426" s="258">
        <f t="shared" si="850"/>
        <v>21</v>
      </c>
      <c r="BA1426" s="257">
        <f t="shared" si="851"/>
        <v>1</v>
      </c>
      <c r="BB1426" s="258">
        <f t="shared" si="851"/>
        <v>0</v>
      </c>
      <c r="BC1426" s="618"/>
      <c r="BD1426" s="257">
        <f t="shared" si="851"/>
        <v>0</v>
      </c>
      <c r="BE1426" s="258">
        <f t="shared" si="851"/>
        <v>0</v>
      </c>
      <c r="BF1426" s="618">
        <f t="shared" si="851"/>
        <v>0</v>
      </c>
      <c r="BG1426" s="257">
        <f t="shared" si="851"/>
        <v>0</v>
      </c>
      <c r="BH1426" s="258">
        <f t="shared" si="851"/>
        <v>0</v>
      </c>
      <c r="BI1426" s="24"/>
      <c r="BJ1426" s="254">
        <f t="shared" ref="BJ1426:BJ1427" si="853">C1426+F1426+I1426+L1426+O1426+R1426+U1426+BA1426+BD1426+BG1426</f>
        <v>21</v>
      </c>
      <c r="BK1426" s="254">
        <f t="shared" si="852"/>
        <v>0</v>
      </c>
      <c r="BL1426" s="254">
        <f t="shared" ref="BL1426:BL1427" si="854">BJ1426+BK1426</f>
        <v>21</v>
      </c>
      <c r="BM1426" s="24"/>
      <c r="BN1426" s="24"/>
    </row>
    <row r="1427" spans="1:66" ht="16.5" thickBot="1">
      <c r="A1427" s="83"/>
      <c r="B1427" s="86" t="s">
        <v>22</v>
      </c>
      <c r="C1427" s="259">
        <f t="shared" si="848"/>
        <v>0</v>
      </c>
      <c r="D1427" s="261">
        <f t="shared" si="848"/>
        <v>0</v>
      </c>
      <c r="E1427" s="618">
        <f t="shared" si="848"/>
        <v>0</v>
      </c>
      <c r="F1427" s="259">
        <f t="shared" si="848"/>
        <v>0</v>
      </c>
      <c r="G1427" s="261">
        <f t="shared" si="848"/>
        <v>0</v>
      </c>
      <c r="H1427" s="618">
        <f t="shared" si="848"/>
        <v>0</v>
      </c>
      <c r="I1427" s="259">
        <f t="shared" si="848"/>
        <v>0</v>
      </c>
      <c r="J1427" s="261">
        <f t="shared" si="848"/>
        <v>0</v>
      </c>
      <c r="K1427" s="618"/>
      <c r="L1427" s="259">
        <f t="shared" si="848"/>
        <v>0</v>
      </c>
      <c r="M1427" s="261">
        <f t="shared" si="848"/>
        <v>0</v>
      </c>
      <c r="N1427" s="618">
        <f t="shared" si="848"/>
        <v>0</v>
      </c>
      <c r="O1427" s="259">
        <f t="shared" si="848"/>
        <v>0</v>
      </c>
      <c r="P1427" s="261">
        <f t="shared" si="848"/>
        <v>0</v>
      </c>
      <c r="Q1427" s="618">
        <f t="shared" si="848"/>
        <v>0</v>
      </c>
      <c r="R1427" s="259">
        <f t="shared" si="848"/>
        <v>0</v>
      </c>
      <c r="S1427" s="261">
        <f t="shared" si="848"/>
        <v>0</v>
      </c>
      <c r="T1427" s="618"/>
      <c r="U1427" s="259">
        <f t="shared" si="848"/>
        <v>0</v>
      </c>
      <c r="V1427" s="261">
        <f t="shared" si="848"/>
        <v>0</v>
      </c>
      <c r="W1427" s="395">
        <f t="shared" si="848"/>
        <v>0</v>
      </c>
      <c r="X1427" s="259">
        <f t="shared" si="848"/>
        <v>0</v>
      </c>
      <c r="Y1427" s="261">
        <f t="shared" si="848"/>
        <v>0</v>
      </c>
      <c r="Z1427" s="395">
        <f t="shared" si="848"/>
        <v>0</v>
      </c>
      <c r="AA1427" s="259">
        <f t="shared" si="848"/>
        <v>0</v>
      </c>
      <c r="AB1427" s="261">
        <f t="shared" si="848"/>
        <v>0</v>
      </c>
      <c r="AC1427" s="395">
        <f t="shared" si="848"/>
        <v>0</v>
      </c>
      <c r="AD1427" s="259">
        <f t="shared" si="848"/>
        <v>0</v>
      </c>
      <c r="AE1427" s="261">
        <f t="shared" si="848"/>
        <v>0</v>
      </c>
      <c r="AF1427" s="24"/>
      <c r="AG1427" s="24"/>
      <c r="AH1427" s="24"/>
      <c r="AI1427" s="24"/>
      <c r="AJ1427" s="24"/>
      <c r="AK1427" s="24"/>
      <c r="AL1427" s="259">
        <f t="shared" si="849"/>
        <v>0</v>
      </c>
      <c r="AM1427" s="260">
        <f t="shared" si="849"/>
        <v>0</v>
      </c>
      <c r="AN1427" s="261">
        <f t="shared" si="850"/>
        <v>0</v>
      </c>
      <c r="BA1427" s="259">
        <f t="shared" si="851"/>
        <v>0</v>
      </c>
      <c r="BB1427" s="261">
        <f t="shared" si="851"/>
        <v>0</v>
      </c>
      <c r="BC1427" s="618"/>
      <c r="BD1427" s="259">
        <f t="shared" si="851"/>
        <v>0</v>
      </c>
      <c r="BE1427" s="261">
        <f t="shared" si="851"/>
        <v>0</v>
      </c>
      <c r="BF1427" s="618">
        <f t="shared" si="851"/>
        <v>0</v>
      </c>
      <c r="BG1427" s="259">
        <f t="shared" si="851"/>
        <v>0</v>
      </c>
      <c r="BH1427" s="261">
        <f t="shared" si="851"/>
        <v>0</v>
      </c>
      <c r="BI1427" s="24"/>
      <c r="BJ1427" s="254">
        <f t="shared" si="853"/>
        <v>0</v>
      </c>
      <c r="BK1427" s="254">
        <f t="shared" si="852"/>
        <v>0</v>
      </c>
      <c r="BL1427" s="254">
        <f t="shared" si="854"/>
        <v>0</v>
      </c>
      <c r="BM1427" s="24"/>
      <c r="BN1427" s="24"/>
    </row>
    <row r="1428" spans="1:66">
      <c r="A1428" s="89" t="s">
        <v>40</v>
      </c>
      <c r="B1428" s="24"/>
      <c r="C1428" s="25"/>
      <c r="D1428" s="25"/>
      <c r="E1428" s="619"/>
      <c r="F1428" s="25"/>
      <c r="G1428" s="25"/>
      <c r="H1428" s="25"/>
      <c r="I1428" s="25"/>
      <c r="J1428" s="25"/>
      <c r="K1428" s="619"/>
      <c r="L1428" s="25"/>
      <c r="M1428" s="25"/>
      <c r="N1428" s="619"/>
      <c r="O1428" s="25"/>
      <c r="P1428" s="25"/>
      <c r="Q1428" s="619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BA1428" s="25"/>
      <c r="BB1428" s="25"/>
      <c r="BC1428" s="619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</row>
    <row r="1429" spans="1:66">
      <c r="A1429" s="23"/>
      <c r="B1429" s="24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BC1429" s="611"/>
    </row>
    <row r="1430" spans="1:66">
      <c r="A1430" s="89" t="s">
        <v>54</v>
      </c>
      <c r="B1430" s="24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BC1430" s="611"/>
    </row>
    <row r="1431" spans="1:66">
      <c r="A1431" s="89" t="s">
        <v>363</v>
      </c>
      <c r="B1431" s="24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</row>
    <row r="1432" spans="1:66">
      <c r="A1432" s="89"/>
      <c r="B1432" s="24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</row>
    <row r="1433" spans="1:66" ht="18.75">
      <c r="A1433" s="1130" t="s">
        <v>26</v>
      </c>
      <c r="B1433" s="1130"/>
      <c r="C1433" s="1130"/>
      <c r="D1433" s="1130"/>
      <c r="E1433" s="1130"/>
      <c r="F1433" s="1130"/>
      <c r="G1433" s="1130"/>
      <c r="H1433" s="1130"/>
      <c r="I1433" s="1130"/>
      <c r="J1433" s="1130"/>
      <c r="K1433" s="1130"/>
      <c r="L1433" s="1130"/>
      <c r="M1433" s="1130"/>
      <c r="N1433" s="1130"/>
      <c r="O1433" s="1130"/>
      <c r="P1433" s="1130"/>
      <c r="Q1433" s="1130"/>
      <c r="R1433" s="1130"/>
      <c r="S1433" s="1130"/>
      <c r="T1433" s="1130"/>
      <c r="U1433" s="1130"/>
      <c r="V1433" s="1130"/>
      <c r="W1433" s="1130"/>
      <c r="X1433" s="1130"/>
      <c r="Y1433" s="1130"/>
      <c r="Z1433" s="1130"/>
      <c r="AA1433" s="1130"/>
      <c r="AB1433" s="1130"/>
      <c r="AC1433" s="1130"/>
      <c r="AD1433" s="1130"/>
      <c r="AE1433" s="1130"/>
      <c r="AF1433" s="1130"/>
      <c r="AG1433" s="1130"/>
      <c r="AH1433" s="1130"/>
      <c r="AI1433" s="1130"/>
      <c r="AJ1433" s="1130"/>
      <c r="AK1433" s="1130"/>
      <c r="AL1433" s="1130"/>
      <c r="AM1433" s="1130"/>
      <c r="AN1433" s="1130"/>
    </row>
    <row r="1434" spans="1:66" ht="16.5" thickBot="1">
      <c r="A1434" s="1112" t="s">
        <v>27</v>
      </c>
      <c r="B1434" s="1112"/>
      <c r="C1434" s="1112"/>
      <c r="D1434" s="1112"/>
      <c r="E1434" s="1112"/>
      <c r="F1434" s="1112"/>
      <c r="G1434" s="1112"/>
      <c r="H1434" s="1112"/>
      <c r="I1434" s="1112"/>
      <c r="J1434" s="1112"/>
      <c r="K1434" s="1112"/>
      <c r="L1434" s="1112"/>
      <c r="M1434" s="1112"/>
      <c r="N1434" s="1112"/>
      <c r="O1434" s="1112"/>
      <c r="P1434" s="1112"/>
      <c r="Q1434" s="1112"/>
      <c r="R1434" s="1112"/>
      <c r="S1434" s="1112"/>
      <c r="T1434" s="1112"/>
      <c r="U1434" s="1112"/>
      <c r="V1434" s="1112"/>
      <c r="W1434" s="1112"/>
      <c r="X1434" s="1112"/>
      <c r="Y1434" s="1112"/>
      <c r="Z1434" s="1112"/>
      <c r="AA1434" s="1112"/>
      <c r="AB1434" s="1112"/>
      <c r="AC1434" s="1112"/>
      <c r="AD1434" s="1112"/>
      <c r="AE1434" s="1112"/>
      <c r="AF1434" s="1112"/>
      <c r="AG1434" s="1112"/>
      <c r="AH1434" s="1112"/>
      <c r="AI1434" s="1112"/>
      <c r="AJ1434" s="1112"/>
      <c r="AK1434" s="1112"/>
      <c r="AL1434" s="1112"/>
      <c r="AM1434" s="1112"/>
      <c r="AN1434" s="1112"/>
    </row>
    <row r="1435" spans="1:66" ht="24" thickBot="1">
      <c r="A1435" s="1142" t="s">
        <v>53</v>
      </c>
      <c r="B1435" s="1143"/>
      <c r="C1435" s="1143"/>
      <c r="D1435" s="1143"/>
      <c r="E1435" s="1143"/>
      <c r="F1435" s="1143"/>
      <c r="G1435" s="1143"/>
      <c r="H1435" s="1143"/>
      <c r="I1435" s="1143"/>
      <c r="J1435" s="1143"/>
      <c r="K1435" s="1143"/>
      <c r="L1435" s="1143"/>
      <c r="M1435" s="1143"/>
      <c r="N1435" s="1143"/>
      <c r="O1435" s="1143"/>
      <c r="P1435" s="1143"/>
      <c r="Q1435" s="1143"/>
      <c r="R1435" s="1143"/>
      <c r="S1435" s="1143"/>
      <c r="T1435" s="1143"/>
      <c r="U1435" s="1143"/>
      <c r="V1435" s="1143"/>
      <c r="W1435" s="1143"/>
      <c r="X1435" s="1143"/>
      <c r="Y1435" s="1143"/>
      <c r="Z1435" s="1143"/>
      <c r="AA1435" s="1143"/>
      <c r="AB1435" s="1143"/>
      <c r="AC1435" s="1143"/>
      <c r="AD1435" s="1143"/>
      <c r="AE1435" s="1143"/>
      <c r="AF1435" s="1143"/>
      <c r="AG1435" s="1143"/>
      <c r="AH1435" s="1143"/>
      <c r="AI1435" s="1143"/>
      <c r="AJ1435" s="1143"/>
      <c r="AK1435" s="1143"/>
      <c r="AL1435" s="1143"/>
      <c r="AM1435" s="1143"/>
      <c r="AN1435" s="1144"/>
    </row>
    <row r="1436" spans="1:66" ht="16.5" thickBot="1">
      <c r="A1436" s="33"/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/>
      <c r="AM1436" s="32"/>
      <c r="AN1436" s="32"/>
    </row>
    <row r="1437" spans="1:66" ht="16.5">
      <c r="A1437" s="40" t="s">
        <v>848</v>
      </c>
      <c r="B1437" s="41"/>
      <c r="C1437" s="41" t="s">
        <v>849</v>
      </c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F1437" s="41"/>
      <c r="AG1437" s="41"/>
      <c r="AH1437" s="41"/>
      <c r="AI1437" s="41"/>
      <c r="AJ1437" s="41"/>
      <c r="AK1437" s="41"/>
      <c r="AL1437" s="34"/>
      <c r="AM1437" s="34"/>
      <c r="AN1437" s="35"/>
      <c r="AO1437" s="712"/>
      <c r="AP1437" s="712"/>
      <c r="AQ1437" s="712"/>
      <c r="AR1437" s="712"/>
      <c r="AS1437" s="712"/>
      <c r="AT1437" s="712"/>
      <c r="AU1437" s="712"/>
      <c r="AV1437" s="712"/>
      <c r="AW1437" s="712"/>
      <c r="AX1437" s="712"/>
      <c r="AY1437" s="712"/>
      <c r="AZ1437" s="712"/>
      <c r="BA1437" s="712"/>
      <c r="BB1437" s="712"/>
      <c r="BC1437" s="712"/>
      <c r="BD1437" s="712"/>
      <c r="BE1437" s="712"/>
      <c r="BF1437" s="712"/>
      <c r="BG1437" s="712"/>
      <c r="BH1437" s="712"/>
      <c r="BI1437" s="712"/>
      <c r="BJ1437" s="712"/>
      <c r="BK1437" s="712"/>
      <c r="BL1437" s="713"/>
    </row>
    <row r="1438" spans="1:66" ht="16.5">
      <c r="A1438" s="623" t="s">
        <v>850</v>
      </c>
      <c r="B1438" s="624"/>
      <c r="C1438" s="624" t="s">
        <v>875</v>
      </c>
      <c r="D1438" s="624"/>
      <c r="E1438" s="624"/>
      <c r="F1438" s="624"/>
      <c r="G1438" s="624"/>
      <c r="H1438" s="624"/>
      <c r="I1438" s="624"/>
      <c r="J1438" s="624"/>
      <c r="K1438" s="624"/>
      <c r="L1438" s="624"/>
      <c r="M1438" s="624"/>
      <c r="N1438" s="624"/>
      <c r="O1438" s="624"/>
      <c r="P1438" s="624"/>
      <c r="Q1438" s="624"/>
      <c r="R1438" s="624"/>
      <c r="S1438" s="624"/>
      <c r="T1438" s="624"/>
      <c r="U1438" s="624"/>
      <c r="V1438" s="624"/>
      <c r="W1438" s="624"/>
      <c r="X1438" s="624"/>
      <c r="Y1438" s="624"/>
      <c r="Z1438" s="624"/>
      <c r="AA1438" s="624"/>
      <c r="AB1438" s="624"/>
      <c r="AC1438" s="624"/>
      <c r="AD1438" s="624"/>
      <c r="AE1438" s="624"/>
      <c r="AF1438" s="624"/>
      <c r="AG1438" s="624"/>
      <c r="AH1438" s="624"/>
      <c r="AI1438" s="624"/>
      <c r="AJ1438" s="624"/>
      <c r="AK1438" s="624"/>
      <c r="AL1438" s="36"/>
      <c r="AM1438" s="36"/>
      <c r="AN1438" s="240"/>
      <c r="AO1438" s="611"/>
      <c r="AP1438" s="611"/>
      <c r="AQ1438" s="611"/>
      <c r="AR1438" s="611"/>
      <c r="AS1438" s="611"/>
      <c r="AT1438" s="611"/>
      <c r="AU1438" s="611"/>
      <c r="AV1438" s="611"/>
      <c r="AW1438" s="611"/>
      <c r="AX1438" s="611"/>
      <c r="AY1438" s="611"/>
      <c r="AZ1438" s="611"/>
      <c r="BA1438" s="611"/>
      <c r="BB1438" s="611"/>
      <c r="BC1438" s="611"/>
      <c r="BD1438" s="611"/>
      <c r="BE1438" s="611"/>
      <c r="BF1438" s="611"/>
      <c r="BG1438" s="611"/>
      <c r="BH1438" s="611"/>
      <c r="BI1438" s="611"/>
      <c r="BJ1438" s="611"/>
      <c r="BK1438" s="611"/>
      <c r="BL1438" s="714"/>
    </row>
    <row r="1439" spans="1:66" ht="17.25" thickBot="1">
      <c r="A1439" s="43" t="s">
        <v>851</v>
      </c>
      <c r="B1439" s="625"/>
      <c r="C1439" s="625" t="s">
        <v>763</v>
      </c>
      <c r="D1439" s="625"/>
      <c r="E1439" s="625"/>
      <c r="F1439" s="625"/>
      <c r="G1439" s="625"/>
      <c r="H1439" s="625"/>
      <c r="I1439" s="625"/>
      <c r="J1439" s="625"/>
      <c r="K1439" s="625"/>
      <c r="L1439" s="625"/>
      <c r="M1439" s="625"/>
      <c r="N1439" s="625"/>
      <c r="O1439" s="625"/>
      <c r="P1439" s="625"/>
      <c r="Q1439" s="625"/>
      <c r="R1439" s="625"/>
      <c r="S1439" s="625"/>
      <c r="T1439" s="625"/>
      <c r="U1439" s="625"/>
      <c r="V1439" s="625"/>
      <c r="W1439" s="625"/>
      <c r="X1439" s="625"/>
      <c r="Y1439" s="625"/>
      <c r="Z1439" s="625"/>
      <c r="AA1439" s="625"/>
      <c r="AB1439" s="625"/>
      <c r="AC1439" s="625"/>
      <c r="AD1439" s="625"/>
      <c r="AE1439" s="625"/>
      <c r="AF1439" s="625"/>
      <c r="AG1439" s="625"/>
      <c r="AH1439" s="625"/>
      <c r="AI1439" s="625"/>
      <c r="AJ1439" s="625"/>
      <c r="AK1439" s="625"/>
      <c r="AL1439" s="37"/>
      <c r="AM1439" s="37"/>
      <c r="AN1439" s="38"/>
      <c r="AO1439" s="715"/>
      <c r="AP1439" s="715"/>
      <c r="AQ1439" s="715"/>
      <c r="AR1439" s="715"/>
      <c r="AS1439" s="715"/>
      <c r="AT1439" s="715"/>
      <c r="AU1439" s="715"/>
      <c r="AV1439" s="715"/>
      <c r="AW1439" s="715"/>
      <c r="AX1439" s="715"/>
      <c r="AY1439" s="715"/>
      <c r="AZ1439" s="715"/>
      <c r="BA1439" s="715"/>
      <c r="BB1439" s="715"/>
      <c r="BC1439" s="715"/>
      <c r="BD1439" s="715"/>
      <c r="BE1439" s="715"/>
      <c r="BF1439" s="715"/>
      <c r="BG1439" s="715"/>
      <c r="BH1439" s="715"/>
      <c r="BI1439" s="715"/>
      <c r="BJ1439" s="715"/>
      <c r="BK1439" s="715"/>
      <c r="BL1439" s="716"/>
    </row>
    <row r="1440" spans="1:66" ht="16.5" thickBot="1">
      <c r="A1440" s="33"/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</row>
    <row r="1441" spans="1:66" ht="17.25" thickBot="1">
      <c r="A1441" s="32"/>
      <c r="B1441" s="32"/>
      <c r="C1441" s="58" t="s">
        <v>602</v>
      </c>
      <c r="D1441" s="58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100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39"/>
      <c r="AM1441" s="36"/>
      <c r="AN1441" s="32"/>
    </row>
    <row r="1442" spans="1:66" ht="16.5" thickBot="1">
      <c r="A1442" s="1"/>
      <c r="X1442" s="3"/>
    </row>
    <row r="1443" spans="1:66" ht="18.75">
      <c r="A1443" s="6"/>
      <c r="B1443" s="7"/>
      <c r="C1443" s="1220" t="s">
        <v>42</v>
      </c>
      <c r="D1443" s="1221"/>
      <c r="E1443" s="131"/>
      <c r="F1443" s="1207" t="s">
        <v>34</v>
      </c>
      <c r="G1443" s="1209"/>
      <c r="H1443" s="131"/>
      <c r="I1443" s="1207" t="s">
        <v>35</v>
      </c>
      <c r="J1443" s="1209"/>
      <c r="K1443" s="131"/>
      <c r="L1443" s="1207" t="s">
        <v>33</v>
      </c>
      <c r="M1443" s="1209"/>
      <c r="N1443" s="131"/>
      <c r="O1443" s="1207" t="s">
        <v>36</v>
      </c>
      <c r="P1443" s="1209"/>
      <c r="Q1443" s="131"/>
      <c r="R1443" s="1207" t="s">
        <v>37</v>
      </c>
      <c r="S1443" s="1209"/>
      <c r="T1443" s="131"/>
      <c r="U1443" s="1207" t="s">
        <v>38</v>
      </c>
      <c r="V1443" s="1209"/>
      <c r="W1443" s="131"/>
      <c r="X1443" s="1207" t="s">
        <v>603</v>
      </c>
      <c r="Y1443" s="1209"/>
      <c r="Z1443" s="131"/>
      <c r="AA1443" s="1207" t="s">
        <v>604</v>
      </c>
      <c r="AB1443" s="1209"/>
      <c r="AC1443" s="131"/>
      <c r="AD1443" s="1207" t="s">
        <v>605</v>
      </c>
      <c r="AE1443" s="1209"/>
      <c r="AF1443" s="131"/>
      <c r="AG1443" s="131"/>
      <c r="AH1443" s="131"/>
      <c r="AI1443" s="131"/>
      <c r="AJ1443" s="131"/>
      <c r="AK1443" s="131"/>
      <c r="AL1443" s="132"/>
      <c r="AM1443" s="133" t="s">
        <v>9</v>
      </c>
      <c r="AN1443" s="134"/>
      <c r="BA1443" s="1207" t="s">
        <v>603</v>
      </c>
      <c r="BB1443" s="1209"/>
      <c r="BC1443" s="131"/>
      <c r="BD1443" s="1207" t="s">
        <v>604</v>
      </c>
      <c r="BE1443" s="1209"/>
      <c r="BF1443" s="131"/>
      <c r="BG1443" s="1207" t="s">
        <v>605</v>
      </c>
      <c r="BH1443" s="1209"/>
      <c r="BI1443" s="131"/>
      <c r="BJ1443" s="132"/>
      <c r="BK1443" s="133" t="s">
        <v>9</v>
      </c>
      <c r="BL1443" s="134"/>
      <c r="BM1443" s="131"/>
      <c r="BN1443" s="131"/>
    </row>
    <row r="1444" spans="1:66" ht="133.5" thickBot="1">
      <c r="A1444" s="348" t="s">
        <v>606</v>
      </c>
      <c r="B1444" s="46"/>
      <c r="C1444" s="54" t="s">
        <v>41</v>
      </c>
      <c r="D1444" s="57" t="s">
        <v>32</v>
      </c>
      <c r="E1444" s="50"/>
      <c r="F1444" s="54" t="s">
        <v>15</v>
      </c>
      <c r="G1444" s="57" t="s">
        <v>32</v>
      </c>
      <c r="H1444" s="50"/>
      <c r="I1444" s="54" t="s">
        <v>15</v>
      </c>
      <c r="J1444" s="57" t="s">
        <v>32</v>
      </c>
      <c r="K1444" s="50"/>
      <c r="L1444" s="54" t="s">
        <v>15</v>
      </c>
      <c r="M1444" s="57" t="s">
        <v>32</v>
      </c>
      <c r="N1444" s="50"/>
      <c r="O1444" s="54" t="s">
        <v>15</v>
      </c>
      <c r="P1444" s="57" t="s">
        <v>32</v>
      </c>
      <c r="Q1444" s="50"/>
      <c r="R1444" s="54" t="s">
        <v>15</v>
      </c>
      <c r="S1444" s="57" t="s">
        <v>32</v>
      </c>
      <c r="T1444" s="50"/>
      <c r="U1444" s="54" t="s">
        <v>15</v>
      </c>
      <c r="V1444" s="57" t="s">
        <v>32</v>
      </c>
      <c r="W1444" s="50"/>
      <c r="X1444" s="54" t="s">
        <v>15</v>
      </c>
      <c r="Y1444" s="57" t="s">
        <v>32</v>
      </c>
      <c r="Z1444" s="466"/>
      <c r="AA1444" s="54" t="s">
        <v>15</v>
      </c>
      <c r="AB1444" s="57" t="s">
        <v>32</v>
      </c>
      <c r="AC1444" s="50"/>
      <c r="AD1444" s="54" t="s">
        <v>15</v>
      </c>
      <c r="AE1444" s="57" t="s">
        <v>32</v>
      </c>
      <c r="AF1444" s="50"/>
      <c r="AG1444" s="50"/>
      <c r="AH1444" s="50"/>
      <c r="AI1444" s="50"/>
      <c r="AJ1444" s="50"/>
      <c r="AK1444" s="50"/>
      <c r="AL1444" s="54" t="s">
        <v>15</v>
      </c>
      <c r="AM1444" s="56" t="s">
        <v>32</v>
      </c>
      <c r="AN1444" s="71" t="s">
        <v>9</v>
      </c>
      <c r="BA1444" s="630" t="s">
        <v>15</v>
      </c>
      <c r="BB1444" s="632" t="s">
        <v>32</v>
      </c>
      <c r="BC1444" s="627"/>
      <c r="BD1444" s="630" t="s">
        <v>15</v>
      </c>
      <c r="BE1444" s="632" t="s">
        <v>32</v>
      </c>
      <c r="BF1444" s="50"/>
      <c r="BG1444" s="54" t="s">
        <v>15</v>
      </c>
      <c r="BH1444" s="57" t="s">
        <v>32</v>
      </c>
      <c r="BI1444" s="50"/>
      <c r="BJ1444" s="54" t="s">
        <v>15</v>
      </c>
      <c r="BK1444" s="56" t="s">
        <v>32</v>
      </c>
      <c r="BL1444" s="71" t="s">
        <v>9</v>
      </c>
      <c r="BM1444" s="50"/>
      <c r="BN1444" s="50"/>
    </row>
    <row r="1445" spans="1:66" ht="16.5" thickBot="1">
      <c r="A1445" s="20"/>
      <c r="E1445" s="4"/>
      <c r="H1445" s="4"/>
      <c r="K1445" s="4"/>
      <c r="N1445" s="4"/>
      <c r="Q1445" s="4"/>
      <c r="T1445" s="4"/>
      <c r="W1445" s="4"/>
      <c r="X1445" s="3"/>
      <c r="AC1445" s="4"/>
      <c r="AF1445" s="4"/>
      <c r="AG1445" s="4"/>
      <c r="AH1445" s="4"/>
      <c r="AI1445" s="4"/>
      <c r="AJ1445" s="4"/>
      <c r="AK1445" s="4"/>
      <c r="BC1445" s="611"/>
      <c r="BF1445" s="4"/>
      <c r="BI1445" s="4"/>
      <c r="BM1445" s="4"/>
      <c r="BN1445" s="4"/>
    </row>
    <row r="1446" spans="1:66">
      <c r="A1446" s="1153" t="s">
        <v>685</v>
      </c>
      <c r="B1446" s="84" t="s">
        <v>19</v>
      </c>
      <c r="C1446" s="254">
        <v>0</v>
      </c>
      <c r="D1446" s="255"/>
      <c r="E1446" s="24"/>
      <c r="F1446" s="254">
        <v>0</v>
      </c>
      <c r="G1446" s="256"/>
      <c r="H1446" s="24"/>
      <c r="I1446" s="254">
        <v>6</v>
      </c>
      <c r="J1446" s="256"/>
      <c r="K1446" s="24"/>
      <c r="L1446" s="254">
        <v>6</v>
      </c>
      <c r="M1446" s="256"/>
      <c r="N1446" s="24"/>
      <c r="O1446" s="254">
        <v>3</v>
      </c>
      <c r="P1446" s="256"/>
      <c r="Q1446" s="24"/>
      <c r="R1446" s="254">
        <v>0</v>
      </c>
      <c r="S1446" s="256"/>
      <c r="T1446" s="24"/>
      <c r="U1446" s="254">
        <v>0</v>
      </c>
      <c r="V1446" s="256"/>
      <c r="W1446" s="24"/>
      <c r="X1446" s="254">
        <v>0</v>
      </c>
      <c r="Y1446" s="256"/>
      <c r="Z1446" s="133"/>
      <c r="AA1446" s="254">
        <v>0</v>
      </c>
      <c r="AB1446" s="256"/>
      <c r="AC1446" s="24"/>
      <c r="AD1446" s="254">
        <v>0</v>
      </c>
      <c r="AE1446" s="256"/>
      <c r="AF1446" s="24"/>
      <c r="AG1446" s="24"/>
      <c r="AH1446" s="24"/>
      <c r="AI1446" s="24"/>
      <c r="AJ1446" s="24"/>
      <c r="AK1446" s="24"/>
      <c r="AL1446" s="254">
        <f>SUM(C1446,F1446,I1446,L1446,O1446,R1446,U1446,X1446,AA1446,AD1446)</f>
        <v>15</v>
      </c>
      <c r="AM1446" s="255">
        <f>SUM(D1446,G1446,J1446,M1446,P1446,S1446,V1446,Y1446,AB1446,AE1446)</f>
        <v>0</v>
      </c>
      <c r="AN1446" s="256">
        <f>SUM(AL1446:AM1446)</f>
        <v>15</v>
      </c>
      <c r="BA1446" s="254">
        <v>0</v>
      </c>
      <c r="BB1446" s="256"/>
      <c r="BC1446" s="618"/>
      <c r="BD1446" s="254">
        <v>0</v>
      </c>
      <c r="BE1446" s="256"/>
      <c r="BF1446" s="24"/>
      <c r="BG1446" s="254">
        <v>0</v>
      </c>
      <c r="BH1446" s="256"/>
      <c r="BI1446" s="24"/>
      <c r="BJ1446" s="254">
        <f t="shared" ref="BJ1446:BK1448" si="855">SUM(AF1446,AI1446,AL1446,AO1446,AR1446,AU1446,AX1446,BA1446,BD1446,BG1446)</f>
        <v>15</v>
      </c>
      <c r="BK1446" s="255">
        <f t="shared" si="855"/>
        <v>0</v>
      </c>
      <c r="BL1446" s="256">
        <f>SUM(BJ1446:BK1446)</f>
        <v>15</v>
      </c>
      <c r="BM1446" s="24"/>
      <c r="BN1446" s="24"/>
    </row>
    <row r="1447" spans="1:66">
      <c r="A1447" s="1154"/>
      <c r="B1447" s="85" t="s">
        <v>21</v>
      </c>
      <c r="C1447" s="257">
        <v>0</v>
      </c>
      <c r="D1447" s="15"/>
      <c r="E1447" s="24"/>
      <c r="F1447" s="257">
        <v>0</v>
      </c>
      <c r="G1447" s="258"/>
      <c r="H1447" s="24"/>
      <c r="I1447" s="257">
        <v>5</v>
      </c>
      <c r="J1447" s="258"/>
      <c r="K1447" s="24"/>
      <c r="L1447" s="257">
        <v>4</v>
      </c>
      <c r="M1447" s="258"/>
      <c r="N1447" s="24"/>
      <c r="O1447" s="257">
        <v>2</v>
      </c>
      <c r="P1447" s="258"/>
      <c r="Q1447" s="24"/>
      <c r="R1447" s="257">
        <v>0</v>
      </c>
      <c r="S1447" s="258"/>
      <c r="T1447" s="24"/>
      <c r="U1447" s="257">
        <v>0</v>
      </c>
      <c r="V1447" s="258"/>
      <c r="W1447" s="24"/>
      <c r="X1447" s="257">
        <v>0</v>
      </c>
      <c r="Y1447" s="258"/>
      <c r="Z1447" s="395"/>
      <c r="AA1447" s="257">
        <v>0</v>
      </c>
      <c r="AB1447" s="258"/>
      <c r="AC1447" s="24"/>
      <c r="AD1447" s="257">
        <v>0</v>
      </c>
      <c r="AE1447" s="258"/>
      <c r="AF1447" s="24"/>
      <c r="AG1447" s="24"/>
      <c r="AH1447" s="24"/>
      <c r="AI1447" s="24"/>
      <c r="AJ1447" s="24"/>
      <c r="AK1447" s="24"/>
      <c r="AL1447" s="257">
        <f t="shared" ref="AL1447:AM1448" si="856">SUM(C1447,F1447,I1447,L1447,O1447,R1447,U1447,X1447,AA1447,AD1447)</f>
        <v>11</v>
      </c>
      <c r="AM1447" s="15">
        <f t="shared" si="856"/>
        <v>0</v>
      </c>
      <c r="AN1447" s="258">
        <f t="shared" ref="AN1447:AN1448" si="857">SUM(AL1447:AM1447)</f>
        <v>11</v>
      </c>
      <c r="BA1447" s="257">
        <v>0</v>
      </c>
      <c r="BB1447" s="258"/>
      <c r="BC1447" s="618"/>
      <c r="BD1447" s="257">
        <v>0</v>
      </c>
      <c r="BE1447" s="258"/>
      <c r="BF1447" s="24"/>
      <c r="BG1447" s="257">
        <v>0</v>
      </c>
      <c r="BH1447" s="258"/>
      <c r="BI1447" s="24"/>
      <c r="BJ1447" s="257">
        <f t="shared" si="855"/>
        <v>11</v>
      </c>
      <c r="BK1447" s="15">
        <f t="shared" si="855"/>
        <v>0</v>
      </c>
      <c r="BL1447" s="258">
        <f t="shared" ref="BL1447:BL1448" si="858">SUM(BJ1447:BK1447)</f>
        <v>11</v>
      </c>
      <c r="BM1447" s="24"/>
      <c r="BN1447" s="24"/>
    </row>
    <row r="1448" spans="1:66" ht="16.5" thickBot="1">
      <c r="A1448" s="1155"/>
      <c r="B1448" s="86" t="s">
        <v>22</v>
      </c>
      <c r="C1448" s="259">
        <v>0</v>
      </c>
      <c r="D1448" s="260"/>
      <c r="E1448" s="24"/>
      <c r="F1448" s="259">
        <v>0</v>
      </c>
      <c r="G1448" s="261"/>
      <c r="H1448" s="24"/>
      <c r="I1448" s="259">
        <v>0</v>
      </c>
      <c r="J1448" s="261"/>
      <c r="K1448" s="24"/>
      <c r="L1448" s="259">
        <v>0</v>
      </c>
      <c r="M1448" s="261"/>
      <c r="N1448" s="24"/>
      <c r="O1448" s="259">
        <v>0</v>
      </c>
      <c r="P1448" s="261"/>
      <c r="Q1448" s="24"/>
      <c r="R1448" s="259">
        <v>0</v>
      </c>
      <c r="S1448" s="261"/>
      <c r="T1448" s="24"/>
      <c r="U1448" s="259">
        <v>0</v>
      </c>
      <c r="V1448" s="261"/>
      <c r="W1448" s="24"/>
      <c r="X1448" s="259">
        <v>0</v>
      </c>
      <c r="Y1448" s="261"/>
      <c r="Z1448" s="396"/>
      <c r="AA1448" s="259">
        <v>0</v>
      </c>
      <c r="AB1448" s="261"/>
      <c r="AC1448" s="24"/>
      <c r="AD1448" s="259">
        <v>0</v>
      </c>
      <c r="AE1448" s="261"/>
      <c r="AF1448" s="24"/>
      <c r="AG1448" s="24"/>
      <c r="AH1448" s="24"/>
      <c r="AI1448" s="24"/>
      <c r="AJ1448" s="24"/>
      <c r="AK1448" s="24"/>
      <c r="AL1448" s="259">
        <f t="shared" si="856"/>
        <v>0</v>
      </c>
      <c r="AM1448" s="260">
        <f t="shared" si="856"/>
        <v>0</v>
      </c>
      <c r="AN1448" s="261">
        <f t="shared" si="857"/>
        <v>0</v>
      </c>
      <c r="BA1448" s="259">
        <v>0</v>
      </c>
      <c r="BB1448" s="261"/>
      <c r="BC1448" s="618"/>
      <c r="BD1448" s="259">
        <v>0</v>
      </c>
      <c r="BE1448" s="261"/>
      <c r="BF1448" s="24"/>
      <c r="BG1448" s="259">
        <v>0</v>
      </c>
      <c r="BH1448" s="261"/>
      <c r="BI1448" s="24"/>
      <c r="BJ1448" s="259">
        <f t="shared" si="855"/>
        <v>0</v>
      </c>
      <c r="BK1448" s="260">
        <f t="shared" si="855"/>
        <v>0</v>
      </c>
      <c r="BL1448" s="261">
        <f t="shared" si="858"/>
        <v>0</v>
      </c>
      <c r="BM1448" s="24"/>
      <c r="BN1448" s="24"/>
    </row>
    <row r="1449" spans="1:66" ht="16.5" thickBot="1">
      <c r="A1449" s="349"/>
      <c r="C1449" s="2"/>
      <c r="D1449" s="2"/>
      <c r="E1449" s="24"/>
      <c r="F1449" s="2"/>
      <c r="G1449" s="2"/>
      <c r="H1449" s="24"/>
      <c r="I1449" s="2"/>
      <c r="J1449" s="2"/>
      <c r="K1449" s="24"/>
      <c r="L1449" s="2"/>
      <c r="M1449" s="2"/>
      <c r="N1449" s="24"/>
      <c r="O1449" s="2"/>
      <c r="P1449" s="2"/>
      <c r="Q1449" s="24"/>
      <c r="R1449" s="2"/>
      <c r="S1449" s="2"/>
      <c r="T1449" s="24"/>
      <c r="U1449" s="2"/>
      <c r="V1449" s="2"/>
      <c r="W1449" s="24"/>
      <c r="Y1449" s="2"/>
      <c r="Z1449" s="2"/>
      <c r="AA1449" s="2"/>
      <c r="AB1449" s="2"/>
      <c r="AC1449" s="24"/>
      <c r="AD1449" s="2"/>
      <c r="AE1449" s="2"/>
      <c r="AF1449" s="24"/>
      <c r="AG1449" s="24"/>
      <c r="AH1449" s="24"/>
      <c r="AI1449" s="24"/>
      <c r="AJ1449" s="24"/>
      <c r="AK1449" s="24"/>
      <c r="AL1449" s="2"/>
      <c r="AM1449" s="467"/>
      <c r="AN1449" s="2"/>
      <c r="BA1449" s="2"/>
      <c r="BB1449" s="2"/>
      <c r="BC1449" s="618"/>
      <c r="BD1449" s="2"/>
      <c r="BE1449" s="2"/>
      <c r="BF1449" s="24"/>
      <c r="BG1449" s="2"/>
      <c r="BH1449" s="2"/>
      <c r="BI1449" s="24"/>
      <c r="BJ1449" s="2"/>
      <c r="BK1449" s="721"/>
      <c r="BL1449" s="721"/>
      <c r="BM1449" s="24"/>
      <c r="BN1449" s="24"/>
    </row>
    <row r="1450" spans="1:66">
      <c r="A1450" s="1150" t="s">
        <v>387</v>
      </c>
      <c r="B1450" s="84" t="s">
        <v>19</v>
      </c>
      <c r="C1450" s="254">
        <v>0</v>
      </c>
      <c r="D1450" s="255"/>
      <c r="E1450" s="24"/>
      <c r="F1450" s="254">
        <v>0</v>
      </c>
      <c r="G1450" s="256"/>
      <c r="H1450" s="24"/>
      <c r="I1450" s="254">
        <v>0</v>
      </c>
      <c r="J1450" s="256"/>
      <c r="K1450" s="24"/>
      <c r="L1450" s="254">
        <v>0</v>
      </c>
      <c r="M1450" s="256"/>
      <c r="N1450" s="24"/>
      <c r="O1450" s="254">
        <v>0</v>
      </c>
      <c r="P1450" s="256"/>
      <c r="Q1450" s="24"/>
      <c r="R1450" s="254">
        <v>0</v>
      </c>
      <c r="S1450" s="256"/>
      <c r="T1450" s="24"/>
      <c r="U1450" s="254">
        <v>2</v>
      </c>
      <c r="V1450" s="256"/>
      <c r="W1450" s="24"/>
      <c r="X1450" s="254">
        <v>2</v>
      </c>
      <c r="Y1450" s="256"/>
      <c r="Z1450" s="133"/>
      <c r="AA1450" s="254">
        <v>0</v>
      </c>
      <c r="AB1450" s="256"/>
      <c r="AC1450" s="24"/>
      <c r="AD1450" s="254">
        <v>0</v>
      </c>
      <c r="AE1450" s="256"/>
      <c r="AF1450" s="24"/>
      <c r="AG1450" s="24"/>
      <c r="AH1450" s="24"/>
      <c r="AI1450" s="24"/>
      <c r="AJ1450" s="24"/>
      <c r="AK1450" s="24"/>
      <c r="AL1450" s="254">
        <f>SUM(C1450,F1450,I1450,L1450,O1450,R1450,U1450,X1450,AA1450,AD1450)</f>
        <v>4</v>
      </c>
      <c r="AM1450" s="255">
        <f t="shared" ref="AM1450:AM1456" si="859">SUM(D1450,G1450,J1450,M1450,P1450,S1450,V1450,Y1450,AB1450,AE1450)</f>
        <v>0</v>
      </c>
      <c r="AN1450" s="256">
        <f t="shared" ref="AN1450:AN1452" si="860">SUM(AL1450:AM1450)</f>
        <v>4</v>
      </c>
      <c r="BA1450" s="254">
        <v>2</v>
      </c>
      <c r="BB1450" s="256"/>
      <c r="BC1450" s="618"/>
      <c r="BD1450" s="254">
        <v>0</v>
      </c>
      <c r="BE1450" s="256"/>
      <c r="BF1450" s="24"/>
      <c r="BG1450" s="254">
        <v>0</v>
      </c>
      <c r="BH1450" s="256"/>
      <c r="BI1450" s="24"/>
      <c r="BJ1450" s="254">
        <f t="shared" ref="BJ1450:BK1452" si="861">SUM(AF1450,AI1450,AL1450,AO1450,AR1450,AU1450,AX1450,BA1450,BD1450,BG1450)</f>
        <v>6</v>
      </c>
      <c r="BK1450" s="255">
        <f t="shared" si="861"/>
        <v>0</v>
      </c>
      <c r="BL1450" s="256">
        <f t="shared" ref="BL1450:BL1452" si="862">SUM(BJ1450:BK1450)</f>
        <v>6</v>
      </c>
      <c r="BM1450" s="24"/>
      <c r="BN1450" s="24"/>
    </row>
    <row r="1451" spans="1:66">
      <c r="A1451" s="1151"/>
      <c r="B1451" s="85" t="s">
        <v>21</v>
      </c>
      <c r="C1451" s="257">
        <v>0</v>
      </c>
      <c r="D1451" s="15"/>
      <c r="E1451" s="24"/>
      <c r="F1451" s="257">
        <v>0</v>
      </c>
      <c r="G1451" s="258"/>
      <c r="H1451" s="24"/>
      <c r="I1451" s="257">
        <v>0</v>
      </c>
      <c r="J1451" s="258"/>
      <c r="K1451" s="24"/>
      <c r="L1451" s="257">
        <v>0</v>
      </c>
      <c r="M1451" s="258"/>
      <c r="N1451" s="24"/>
      <c r="O1451" s="257">
        <v>0</v>
      </c>
      <c r="P1451" s="258"/>
      <c r="Q1451" s="24"/>
      <c r="R1451" s="257">
        <v>0</v>
      </c>
      <c r="S1451" s="258"/>
      <c r="T1451" s="24"/>
      <c r="U1451" s="257">
        <v>2</v>
      </c>
      <c r="V1451" s="258"/>
      <c r="W1451" s="24"/>
      <c r="X1451" s="257">
        <v>2</v>
      </c>
      <c r="Y1451" s="258"/>
      <c r="Z1451" s="395"/>
      <c r="AA1451" s="257">
        <v>0</v>
      </c>
      <c r="AB1451" s="258"/>
      <c r="AC1451" s="24"/>
      <c r="AD1451" s="257">
        <v>0</v>
      </c>
      <c r="AE1451" s="258"/>
      <c r="AF1451" s="24"/>
      <c r="AG1451" s="24"/>
      <c r="AH1451" s="24"/>
      <c r="AI1451" s="24"/>
      <c r="AJ1451" s="24"/>
      <c r="AK1451" s="24"/>
      <c r="AL1451" s="257">
        <f t="shared" ref="AL1451:AL1452" si="863">SUM(C1451,F1451,I1451,L1451,O1451,R1451,U1451,X1451,AA1451,AD1451)</f>
        <v>4</v>
      </c>
      <c r="AM1451" s="15">
        <f t="shared" si="859"/>
        <v>0</v>
      </c>
      <c r="AN1451" s="258">
        <f t="shared" si="860"/>
        <v>4</v>
      </c>
      <c r="BA1451" s="257">
        <v>2</v>
      </c>
      <c r="BB1451" s="258"/>
      <c r="BC1451" s="618"/>
      <c r="BD1451" s="257">
        <v>0</v>
      </c>
      <c r="BE1451" s="258"/>
      <c r="BF1451" s="24"/>
      <c r="BG1451" s="257">
        <v>0</v>
      </c>
      <c r="BH1451" s="258"/>
      <c r="BI1451" s="24"/>
      <c r="BJ1451" s="257">
        <f t="shared" si="861"/>
        <v>6</v>
      </c>
      <c r="BK1451" s="15">
        <f t="shared" si="861"/>
        <v>0</v>
      </c>
      <c r="BL1451" s="258">
        <f t="shared" si="862"/>
        <v>6</v>
      </c>
      <c r="BM1451" s="24"/>
      <c r="BN1451" s="24"/>
    </row>
    <row r="1452" spans="1:66" ht="16.5" thickBot="1">
      <c r="A1452" s="1152"/>
      <c r="B1452" s="86" t="s">
        <v>22</v>
      </c>
      <c r="C1452" s="259">
        <v>0</v>
      </c>
      <c r="D1452" s="260"/>
      <c r="E1452" s="24"/>
      <c r="F1452" s="259">
        <v>0</v>
      </c>
      <c r="G1452" s="261"/>
      <c r="H1452" s="24"/>
      <c r="I1452" s="259">
        <v>0</v>
      </c>
      <c r="J1452" s="261"/>
      <c r="K1452" s="24"/>
      <c r="L1452" s="259">
        <v>0</v>
      </c>
      <c r="M1452" s="261"/>
      <c r="N1452" s="24"/>
      <c r="O1452" s="259">
        <v>0</v>
      </c>
      <c r="P1452" s="261"/>
      <c r="Q1452" s="24"/>
      <c r="R1452" s="259">
        <v>0</v>
      </c>
      <c r="S1452" s="261"/>
      <c r="T1452" s="24"/>
      <c r="U1452" s="259">
        <v>0</v>
      </c>
      <c r="V1452" s="261"/>
      <c r="W1452" s="24"/>
      <c r="X1452" s="259">
        <v>0</v>
      </c>
      <c r="Y1452" s="261"/>
      <c r="Z1452" s="396"/>
      <c r="AA1452" s="259">
        <v>0</v>
      </c>
      <c r="AB1452" s="261"/>
      <c r="AC1452" s="24"/>
      <c r="AD1452" s="259">
        <v>0</v>
      </c>
      <c r="AE1452" s="261"/>
      <c r="AF1452" s="24"/>
      <c r="AG1452" s="24"/>
      <c r="AH1452" s="24"/>
      <c r="AI1452" s="24"/>
      <c r="AJ1452" s="24"/>
      <c r="AK1452" s="24"/>
      <c r="AL1452" s="259">
        <f t="shared" si="863"/>
        <v>0</v>
      </c>
      <c r="AM1452" s="260">
        <f t="shared" si="859"/>
        <v>0</v>
      </c>
      <c r="AN1452" s="261">
        <f t="shared" si="860"/>
        <v>0</v>
      </c>
      <c r="BA1452" s="259">
        <v>0</v>
      </c>
      <c r="BB1452" s="261"/>
      <c r="BC1452" s="618"/>
      <c r="BD1452" s="259">
        <v>0</v>
      </c>
      <c r="BE1452" s="261"/>
      <c r="BF1452" s="24"/>
      <c r="BG1452" s="259">
        <v>0</v>
      </c>
      <c r="BH1452" s="261"/>
      <c r="BI1452" s="24"/>
      <c r="BJ1452" s="259">
        <f t="shared" si="861"/>
        <v>0</v>
      </c>
      <c r="BK1452" s="260">
        <f t="shared" si="861"/>
        <v>0</v>
      </c>
      <c r="BL1452" s="261">
        <f t="shared" si="862"/>
        <v>0</v>
      </c>
      <c r="BM1452" s="24"/>
      <c r="BN1452" s="24"/>
    </row>
    <row r="1453" spans="1:66" ht="16.5" thickBot="1">
      <c r="A1453" s="349"/>
      <c r="C1453" s="2"/>
      <c r="D1453" s="2"/>
      <c r="E1453" s="24"/>
      <c r="F1453" s="2"/>
      <c r="G1453" s="2"/>
      <c r="H1453" s="24"/>
      <c r="I1453" s="2"/>
      <c r="J1453" s="2"/>
      <c r="K1453" s="24"/>
      <c r="L1453" s="2"/>
      <c r="M1453" s="2"/>
      <c r="N1453" s="24"/>
      <c r="O1453" s="2"/>
      <c r="P1453" s="2"/>
      <c r="Q1453" s="24"/>
      <c r="R1453" s="2"/>
      <c r="S1453" s="2"/>
      <c r="T1453" s="24"/>
      <c r="U1453" s="2"/>
      <c r="V1453" s="2"/>
      <c r="W1453" s="24"/>
      <c r="Y1453" s="2"/>
      <c r="Z1453" s="2"/>
      <c r="AA1453" s="2"/>
      <c r="AB1453" s="2"/>
      <c r="AC1453" s="24"/>
      <c r="AD1453" s="2"/>
      <c r="AE1453" s="2"/>
      <c r="AF1453" s="24"/>
      <c r="AG1453" s="24"/>
      <c r="AH1453" s="24"/>
      <c r="AI1453" s="24"/>
      <c r="AJ1453" s="24"/>
      <c r="AK1453" s="24"/>
      <c r="AL1453" s="2"/>
      <c r="AM1453" s="467"/>
      <c r="AN1453" s="2"/>
      <c r="BA1453" s="2"/>
      <c r="BB1453" s="2"/>
      <c r="BC1453" s="618"/>
      <c r="BD1453" s="2"/>
      <c r="BE1453" s="2"/>
      <c r="BF1453" s="24"/>
      <c r="BG1453" s="2"/>
      <c r="BH1453" s="2"/>
      <c r="BI1453" s="24"/>
      <c r="BJ1453" s="2"/>
      <c r="BK1453" s="721"/>
      <c r="BL1453" s="721"/>
      <c r="BM1453" s="24"/>
      <c r="BN1453" s="24"/>
    </row>
    <row r="1454" spans="1:66">
      <c r="A1454" s="1150" t="s">
        <v>686</v>
      </c>
      <c r="B1454" s="84" t="s">
        <v>19</v>
      </c>
      <c r="C1454" s="254">
        <v>0</v>
      </c>
      <c r="D1454" s="255"/>
      <c r="E1454" s="24"/>
      <c r="F1454" s="254">
        <v>0</v>
      </c>
      <c r="G1454" s="256"/>
      <c r="H1454" s="24"/>
      <c r="I1454" s="254">
        <v>0</v>
      </c>
      <c r="J1454" s="256"/>
      <c r="K1454" s="24"/>
      <c r="L1454" s="254">
        <v>0</v>
      </c>
      <c r="M1454" s="256"/>
      <c r="N1454" s="24"/>
      <c r="O1454" s="254">
        <v>0</v>
      </c>
      <c r="P1454" s="256"/>
      <c r="Q1454" s="24"/>
      <c r="R1454" s="254">
        <v>4</v>
      </c>
      <c r="S1454" s="256"/>
      <c r="T1454" s="24"/>
      <c r="U1454" s="254">
        <v>0</v>
      </c>
      <c r="V1454" s="256"/>
      <c r="W1454" s="24"/>
      <c r="X1454" s="254">
        <v>0</v>
      </c>
      <c r="Y1454" s="256"/>
      <c r="Z1454" s="133"/>
      <c r="AA1454" s="254">
        <v>0</v>
      </c>
      <c r="AB1454" s="256"/>
      <c r="AC1454" s="24"/>
      <c r="AD1454" s="254">
        <v>0</v>
      </c>
      <c r="AE1454" s="256"/>
      <c r="AF1454" s="24"/>
      <c r="AG1454" s="24"/>
      <c r="AH1454" s="24"/>
      <c r="AI1454" s="24"/>
      <c r="AJ1454" s="24"/>
      <c r="AK1454" s="24"/>
      <c r="AL1454" s="254">
        <f>SUM(C1454,F1454,I1454,L1454,O1454,R1454,U1454,X1454,AA1454,AD1454)</f>
        <v>4</v>
      </c>
      <c r="AM1454" s="255">
        <f t="shared" si="859"/>
        <v>0</v>
      </c>
      <c r="AN1454" s="256">
        <f t="shared" ref="AN1454:AN1456" si="864">SUM(AL1454:AM1454)</f>
        <v>4</v>
      </c>
      <c r="BA1454" s="254">
        <v>0</v>
      </c>
      <c r="BB1454" s="256"/>
      <c r="BC1454" s="618"/>
      <c r="BD1454" s="254">
        <v>0</v>
      </c>
      <c r="BE1454" s="256"/>
      <c r="BF1454" s="24"/>
      <c r="BG1454" s="254">
        <v>0</v>
      </c>
      <c r="BH1454" s="256"/>
      <c r="BI1454" s="24"/>
      <c r="BJ1454" s="254">
        <f t="shared" ref="BJ1454:BK1456" si="865">SUM(AF1454,AI1454,AL1454,AO1454,AR1454,AU1454,AX1454,BA1454,BD1454,BG1454)</f>
        <v>4</v>
      </c>
      <c r="BK1454" s="255">
        <f t="shared" si="865"/>
        <v>0</v>
      </c>
      <c r="BL1454" s="256">
        <f t="shared" ref="BL1454:BL1456" si="866">SUM(BJ1454:BK1454)</f>
        <v>4</v>
      </c>
      <c r="BM1454" s="24"/>
      <c r="BN1454" s="24"/>
    </row>
    <row r="1455" spans="1:66">
      <c r="A1455" s="1151"/>
      <c r="B1455" s="85" t="s">
        <v>21</v>
      </c>
      <c r="C1455" s="257">
        <v>0</v>
      </c>
      <c r="D1455" s="15"/>
      <c r="E1455" s="24"/>
      <c r="F1455" s="257">
        <v>0</v>
      </c>
      <c r="G1455" s="258"/>
      <c r="H1455" s="24"/>
      <c r="I1455" s="257">
        <v>0</v>
      </c>
      <c r="J1455" s="258"/>
      <c r="K1455" s="24"/>
      <c r="L1455" s="257">
        <v>0</v>
      </c>
      <c r="M1455" s="258"/>
      <c r="N1455" s="24"/>
      <c r="O1455" s="257">
        <v>0</v>
      </c>
      <c r="P1455" s="258"/>
      <c r="Q1455" s="24"/>
      <c r="R1455" s="257">
        <v>3</v>
      </c>
      <c r="S1455" s="258"/>
      <c r="T1455" s="24"/>
      <c r="U1455" s="257">
        <v>0</v>
      </c>
      <c r="V1455" s="258"/>
      <c r="W1455" s="24"/>
      <c r="X1455" s="257">
        <v>0</v>
      </c>
      <c r="Y1455" s="258"/>
      <c r="Z1455" s="395"/>
      <c r="AA1455" s="257">
        <v>0</v>
      </c>
      <c r="AB1455" s="258"/>
      <c r="AC1455" s="24"/>
      <c r="AD1455" s="257">
        <v>0</v>
      </c>
      <c r="AE1455" s="258"/>
      <c r="AF1455" s="24"/>
      <c r="AG1455" s="24"/>
      <c r="AH1455" s="24"/>
      <c r="AI1455" s="24"/>
      <c r="AJ1455" s="24"/>
      <c r="AK1455" s="24"/>
      <c r="AL1455" s="257">
        <f t="shared" ref="AL1455:AL1456" si="867">SUM(C1455,F1455,I1455,L1455,O1455,R1455,U1455,X1455,AA1455,AD1455)</f>
        <v>3</v>
      </c>
      <c r="AM1455" s="15">
        <f t="shared" si="859"/>
        <v>0</v>
      </c>
      <c r="AN1455" s="258">
        <f t="shared" si="864"/>
        <v>3</v>
      </c>
      <c r="BA1455" s="257">
        <v>0</v>
      </c>
      <c r="BB1455" s="258"/>
      <c r="BC1455" s="618"/>
      <c r="BD1455" s="257">
        <v>0</v>
      </c>
      <c r="BE1455" s="258"/>
      <c r="BF1455" s="24"/>
      <c r="BG1455" s="257">
        <v>0</v>
      </c>
      <c r="BH1455" s="258"/>
      <c r="BI1455" s="24"/>
      <c r="BJ1455" s="257">
        <f t="shared" si="865"/>
        <v>3</v>
      </c>
      <c r="BK1455" s="15">
        <f t="shared" si="865"/>
        <v>0</v>
      </c>
      <c r="BL1455" s="258">
        <f t="shared" si="866"/>
        <v>3</v>
      </c>
      <c r="BM1455" s="24"/>
      <c r="BN1455" s="24"/>
    </row>
    <row r="1456" spans="1:66" ht="16.5" thickBot="1">
      <c r="A1456" s="1152"/>
      <c r="B1456" s="86" t="s">
        <v>22</v>
      </c>
      <c r="C1456" s="259">
        <v>0</v>
      </c>
      <c r="D1456" s="260"/>
      <c r="E1456" s="24"/>
      <c r="F1456" s="259">
        <v>0</v>
      </c>
      <c r="G1456" s="261"/>
      <c r="H1456" s="24"/>
      <c r="I1456" s="259">
        <v>0</v>
      </c>
      <c r="J1456" s="261"/>
      <c r="K1456" s="24"/>
      <c r="L1456" s="259">
        <v>0</v>
      </c>
      <c r="M1456" s="261"/>
      <c r="N1456" s="24"/>
      <c r="O1456" s="259">
        <v>0</v>
      </c>
      <c r="P1456" s="261"/>
      <c r="Q1456" s="24"/>
      <c r="R1456" s="259">
        <v>0</v>
      </c>
      <c r="S1456" s="261"/>
      <c r="T1456" s="24"/>
      <c r="U1456" s="259">
        <v>0</v>
      </c>
      <c r="V1456" s="261"/>
      <c r="W1456" s="24"/>
      <c r="X1456" s="259">
        <v>0</v>
      </c>
      <c r="Y1456" s="261"/>
      <c r="Z1456" s="396"/>
      <c r="AA1456" s="259">
        <v>0</v>
      </c>
      <c r="AB1456" s="261"/>
      <c r="AC1456" s="24"/>
      <c r="AD1456" s="259">
        <v>0</v>
      </c>
      <c r="AE1456" s="261"/>
      <c r="AF1456" s="24"/>
      <c r="AG1456" s="24"/>
      <c r="AH1456" s="24"/>
      <c r="AI1456" s="24"/>
      <c r="AJ1456" s="24"/>
      <c r="AK1456" s="24"/>
      <c r="AL1456" s="259">
        <f t="shared" si="867"/>
        <v>0</v>
      </c>
      <c r="AM1456" s="260">
        <f t="shared" si="859"/>
        <v>0</v>
      </c>
      <c r="AN1456" s="261">
        <f t="shared" si="864"/>
        <v>0</v>
      </c>
      <c r="BA1456" s="259">
        <v>0</v>
      </c>
      <c r="BB1456" s="261"/>
      <c r="BC1456" s="618"/>
      <c r="BD1456" s="259">
        <v>0</v>
      </c>
      <c r="BE1456" s="261"/>
      <c r="BF1456" s="24"/>
      <c r="BG1456" s="259">
        <v>0</v>
      </c>
      <c r="BH1456" s="261"/>
      <c r="BI1456" s="24"/>
      <c r="BJ1456" s="259">
        <f t="shared" si="865"/>
        <v>0</v>
      </c>
      <c r="BK1456" s="260">
        <f t="shared" si="865"/>
        <v>0</v>
      </c>
      <c r="BL1456" s="261">
        <f t="shared" si="866"/>
        <v>0</v>
      </c>
      <c r="BM1456" s="24"/>
      <c r="BN1456" s="24"/>
    </row>
    <row r="1457" spans="1:66" ht="16.5" thickBot="1">
      <c r="A1457" s="349"/>
      <c r="C1457" s="2"/>
      <c r="D1457" s="2"/>
      <c r="E1457" s="24"/>
      <c r="F1457" s="2"/>
      <c r="G1457" s="2"/>
      <c r="H1457" s="24"/>
      <c r="I1457" s="2"/>
      <c r="J1457" s="2"/>
      <c r="K1457" s="24"/>
      <c r="L1457" s="2"/>
      <c r="M1457" s="2"/>
      <c r="N1457" s="24"/>
      <c r="O1457" s="2"/>
      <c r="P1457" s="2"/>
      <c r="Q1457" s="24"/>
      <c r="R1457" s="2"/>
      <c r="S1457" s="2"/>
      <c r="T1457" s="24"/>
      <c r="U1457" s="2"/>
      <c r="V1457" s="2"/>
      <c r="W1457" s="24"/>
      <c r="Y1457" s="2"/>
      <c r="Z1457" s="2"/>
      <c r="AA1457" s="2"/>
      <c r="AB1457" s="2"/>
      <c r="AC1457" s="24"/>
      <c r="AD1457" s="2"/>
      <c r="AE1457" s="2"/>
      <c r="AF1457" s="24"/>
      <c r="AG1457" s="24"/>
      <c r="AH1457" s="24"/>
      <c r="AI1457" s="24"/>
      <c r="AJ1457" s="24"/>
      <c r="AK1457" s="24"/>
      <c r="AL1457" s="2"/>
      <c r="AM1457" s="467"/>
      <c r="AN1457" s="2"/>
      <c r="BA1457" s="2"/>
      <c r="BB1457" s="2"/>
      <c r="BC1457" s="618"/>
      <c r="BD1457" s="2"/>
      <c r="BE1457" s="2"/>
      <c r="BF1457" s="24"/>
      <c r="BG1457" s="2"/>
      <c r="BH1457" s="2"/>
      <c r="BI1457" s="24"/>
      <c r="BJ1457" s="2"/>
      <c r="BK1457" s="721"/>
      <c r="BL1457" s="721"/>
      <c r="BM1457" s="24"/>
      <c r="BN1457" s="24"/>
    </row>
    <row r="1458" spans="1:66">
      <c r="A1458" s="1153" t="s">
        <v>687</v>
      </c>
      <c r="B1458" s="84" t="s">
        <v>19</v>
      </c>
      <c r="C1458" s="254">
        <v>3</v>
      </c>
      <c r="D1458" s="255"/>
      <c r="E1458" s="24"/>
      <c r="F1458" s="254">
        <v>0</v>
      </c>
      <c r="G1458" s="256"/>
      <c r="H1458" s="24"/>
      <c r="I1458" s="254">
        <v>0</v>
      </c>
      <c r="J1458" s="256"/>
      <c r="K1458" s="24"/>
      <c r="L1458" s="254">
        <v>0</v>
      </c>
      <c r="M1458" s="256"/>
      <c r="N1458" s="24"/>
      <c r="O1458" s="254">
        <v>0</v>
      </c>
      <c r="P1458" s="256"/>
      <c r="Q1458" s="24"/>
      <c r="R1458" s="254">
        <v>0</v>
      </c>
      <c r="S1458" s="256"/>
      <c r="T1458" s="24"/>
      <c r="U1458" s="254">
        <v>0</v>
      </c>
      <c r="V1458" s="256"/>
      <c r="W1458" s="24"/>
      <c r="X1458" s="254">
        <v>0</v>
      </c>
      <c r="Y1458" s="256"/>
      <c r="Z1458" s="133"/>
      <c r="AA1458" s="254">
        <v>0</v>
      </c>
      <c r="AB1458" s="256"/>
      <c r="AC1458" s="24"/>
      <c r="AD1458" s="254">
        <v>0</v>
      </c>
      <c r="AE1458" s="256"/>
      <c r="AF1458" s="24"/>
      <c r="AG1458" s="24"/>
      <c r="AH1458" s="24"/>
      <c r="AI1458" s="24"/>
      <c r="AJ1458" s="24"/>
      <c r="AK1458" s="24"/>
      <c r="AL1458" s="254">
        <f>SUM(C1458,F1458,I1458,L1458,O1458,R1458,U1458,X1458,AA1458,AD1458)</f>
        <v>3</v>
      </c>
      <c r="AM1458" s="255">
        <f t="shared" ref="AM1458:AM1460" si="868">SUM(D1458,G1458,J1458,M1458,P1458,S1458,V1458,Y1458,AB1458,AE1458)</f>
        <v>0</v>
      </c>
      <c r="AN1458" s="256">
        <f t="shared" ref="AN1458:AN1460" si="869">SUM(AL1458:AM1458)</f>
        <v>3</v>
      </c>
      <c r="BA1458" s="254">
        <v>0</v>
      </c>
      <c r="BB1458" s="256"/>
      <c r="BC1458" s="618"/>
      <c r="BD1458" s="254">
        <v>0</v>
      </c>
      <c r="BE1458" s="256"/>
      <c r="BF1458" s="24"/>
      <c r="BG1458" s="254">
        <v>0</v>
      </c>
      <c r="BH1458" s="256"/>
      <c r="BI1458" s="24"/>
      <c r="BJ1458" s="254">
        <f t="shared" ref="BJ1458:BK1460" si="870">SUM(AF1458,AI1458,AL1458,AO1458,AR1458,AU1458,AX1458,BA1458,BD1458,BG1458)</f>
        <v>3</v>
      </c>
      <c r="BK1458" s="255">
        <f t="shared" si="870"/>
        <v>0</v>
      </c>
      <c r="BL1458" s="256">
        <f t="shared" ref="BL1458:BL1460" si="871">SUM(BJ1458:BK1458)</f>
        <v>3</v>
      </c>
      <c r="BM1458" s="24"/>
      <c r="BN1458" s="24"/>
    </row>
    <row r="1459" spans="1:66">
      <c r="A1459" s="1154"/>
      <c r="B1459" s="85" t="s">
        <v>21</v>
      </c>
      <c r="C1459" s="257">
        <v>1</v>
      </c>
      <c r="D1459" s="15"/>
      <c r="E1459" s="24"/>
      <c r="F1459" s="257">
        <v>0</v>
      </c>
      <c r="G1459" s="258"/>
      <c r="H1459" s="24"/>
      <c r="I1459" s="257">
        <v>0</v>
      </c>
      <c r="J1459" s="258"/>
      <c r="K1459" s="24"/>
      <c r="L1459" s="257">
        <v>0</v>
      </c>
      <c r="M1459" s="258"/>
      <c r="N1459" s="24"/>
      <c r="O1459" s="257">
        <v>0</v>
      </c>
      <c r="P1459" s="258"/>
      <c r="Q1459" s="24"/>
      <c r="R1459" s="257">
        <v>0</v>
      </c>
      <c r="S1459" s="258"/>
      <c r="T1459" s="24"/>
      <c r="U1459" s="257">
        <v>0</v>
      </c>
      <c r="V1459" s="258"/>
      <c r="W1459" s="24"/>
      <c r="X1459" s="257">
        <v>0</v>
      </c>
      <c r="Y1459" s="258"/>
      <c r="Z1459" s="395"/>
      <c r="AA1459" s="257">
        <v>0</v>
      </c>
      <c r="AB1459" s="258"/>
      <c r="AC1459" s="24"/>
      <c r="AD1459" s="257">
        <v>0</v>
      </c>
      <c r="AE1459" s="258"/>
      <c r="AF1459" s="24"/>
      <c r="AG1459" s="24"/>
      <c r="AH1459" s="24"/>
      <c r="AI1459" s="24"/>
      <c r="AJ1459" s="24"/>
      <c r="AK1459" s="24"/>
      <c r="AL1459" s="257">
        <f t="shared" ref="AL1459:AL1460" si="872">SUM(C1459,F1459,I1459,L1459,O1459,R1459,U1459,X1459,AA1459,AD1459)</f>
        <v>1</v>
      </c>
      <c r="AM1459" s="15">
        <f t="shared" si="868"/>
        <v>0</v>
      </c>
      <c r="AN1459" s="258">
        <f t="shared" si="869"/>
        <v>1</v>
      </c>
      <c r="BA1459" s="257">
        <v>0</v>
      </c>
      <c r="BB1459" s="258"/>
      <c r="BC1459" s="618"/>
      <c r="BD1459" s="257">
        <v>0</v>
      </c>
      <c r="BE1459" s="258"/>
      <c r="BF1459" s="24"/>
      <c r="BG1459" s="257">
        <v>0</v>
      </c>
      <c r="BH1459" s="258"/>
      <c r="BI1459" s="24"/>
      <c r="BJ1459" s="257">
        <f t="shared" si="870"/>
        <v>1</v>
      </c>
      <c r="BK1459" s="15">
        <f t="shared" si="870"/>
        <v>0</v>
      </c>
      <c r="BL1459" s="258">
        <f t="shared" si="871"/>
        <v>1</v>
      </c>
      <c r="BM1459" s="24"/>
      <c r="BN1459" s="24"/>
    </row>
    <row r="1460" spans="1:66" ht="16.5" thickBot="1">
      <c r="A1460" s="1155"/>
      <c r="B1460" s="86" t="s">
        <v>22</v>
      </c>
      <c r="C1460" s="259">
        <v>0</v>
      </c>
      <c r="D1460" s="260"/>
      <c r="E1460" s="24"/>
      <c r="F1460" s="259">
        <v>0</v>
      </c>
      <c r="G1460" s="261"/>
      <c r="H1460" s="24"/>
      <c r="I1460" s="259">
        <v>0</v>
      </c>
      <c r="J1460" s="261"/>
      <c r="K1460" s="24"/>
      <c r="L1460" s="259">
        <v>0</v>
      </c>
      <c r="M1460" s="261"/>
      <c r="N1460" s="24"/>
      <c r="O1460" s="259">
        <v>0</v>
      </c>
      <c r="P1460" s="261"/>
      <c r="Q1460" s="24"/>
      <c r="R1460" s="259">
        <v>0</v>
      </c>
      <c r="S1460" s="261"/>
      <c r="T1460" s="24"/>
      <c r="U1460" s="259">
        <v>0</v>
      </c>
      <c r="V1460" s="261"/>
      <c r="W1460" s="24"/>
      <c r="X1460" s="259">
        <v>0</v>
      </c>
      <c r="Y1460" s="261"/>
      <c r="Z1460" s="396"/>
      <c r="AA1460" s="259">
        <v>0</v>
      </c>
      <c r="AB1460" s="261"/>
      <c r="AC1460" s="24"/>
      <c r="AD1460" s="259">
        <v>0</v>
      </c>
      <c r="AE1460" s="261"/>
      <c r="AF1460" s="24"/>
      <c r="AG1460" s="24"/>
      <c r="AH1460" s="24"/>
      <c r="AI1460" s="24"/>
      <c r="AJ1460" s="24"/>
      <c r="AK1460" s="24"/>
      <c r="AL1460" s="259">
        <f t="shared" si="872"/>
        <v>0</v>
      </c>
      <c r="AM1460" s="260">
        <f t="shared" si="868"/>
        <v>0</v>
      </c>
      <c r="AN1460" s="261">
        <f t="shared" si="869"/>
        <v>0</v>
      </c>
      <c r="BA1460" s="259">
        <v>0</v>
      </c>
      <c r="BB1460" s="261"/>
      <c r="BC1460" s="618"/>
      <c r="BD1460" s="259">
        <v>0</v>
      </c>
      <c r="BE1460" s="261"/>
      <c r="BF1460" s="24"/>
      <c r="BG1460" s="259">
        <v>0</v>
      </c>
      <c r="BH1460" s="261"/>
      <c r="BI1460" s="24"/>
      <c r="BJ1460" s="259">
        <f t="shared" si="870"/>
        <v>0</v>
      </c>
      <c r="BK1460" s="260">
        <f t="shared" si="870"/>
        <v>0</v>
      </c>
      <c r="BL1460" s="261">
        <f t="shared" si="871"/>
        <v>0</v>
      </c>
      <c r="BM1460" s="24"/>
      <c r="BN1460" s="24"/>
    </row>
    <row r="1461" spans="1:66" ht="16.5" thickBot="1">
      <c r="A1461" s="349"/>
      <c r="C1461" s="2"/>
      <c r="D1461" s="2"/>
      <c r="E1461" s="24"/>
      <c r="F1461" s="2"/>
      <c r="G1461" s="2"/>
      <c r="H1461" s="24"/>
      <c r="I1461" s="2"/>
      <c r="J1461" s="2"/>
      <c r="K1461" s="24"/>
      <c r="L1461" s="2"/>
      <c r="M1461" s="2"/>
      <c r="N1461" s="24"/>
      <c r="O1461" s="2"/>
      <c r="P1461" s="2"/>
      <c r="Q1461" s="24"/>
      <c r="R1461" s="2"/>
      <c r="S1461" s="2"/>
      <c r="T1461" s="24"/>
      <c r="U1461" s="2"/>
      <c r="V1461" s="2"/>
      <c r="W1461" s="24"/>
      <c r="Y1461" s="2"/>
      <c r="Z1461" s="2"/>
      <c r="AA1461" s="2"/>
      <c r="AB1461" s="2"/>
      <c r="AC1461" s="24"/>
      <c r="AD1461" s="2"/>
      <c r="AE1461" s="2"/>
      <c r="AF1461" s="24"/>
      <c r="AG1461" s="24"/>
      <c r="AH1461" s="24"/>
      <c r="AI1461" s="24"/>
      <c r="AJ1461" s="24"/>
      <c r="AK1461" s="24"/>
      <c r="AL1461" s="2"/>
      <c r="AM1461" s="467"/>
      <c r="AN1461" s="2"/>
      <c r="BA1461" s="2"/>
      <c r="BB1461" s="2"/>
      <c r="BC1461" s="618"/>
      <c r="BD1461" s="2"/>
      <c r="BE1461" s="2"/>
      <c r="BF1461" s="24"/>
      <c r="BG1461" s="2"/>
      <c r="BH1461" s="2"/>
      <c r="BI1461" s="24"/>
      <c r="BJ1461" s="2"/>
      <c r="BK1461" s="721"/>
      <c r="BL1461" s="721"/>
      <c r="BM1461" s="24"/>
      <c r="BN1461" s="24"/>
    </row>
    <row r="1462" spans="1:66">
      <c r="A1462" s="274"/>
      <c r="B1462" s="84" t="s">
        <v>19</v>
      </c>
      <c r="C1462" s="254"/>
      <c r="D1462" s="255"/>
      <c r="E1462" s="24"/>
      <c r="F1462" s="254"/>
      <c r="G1462" s="256"/>
      <c r="H1462" s="24"/>
      <c r="I1462" s="254"/>
      <c r="J1462" s="256"/>
      <c r="K1462" s="24"/>
      <c r="L1462" s="254"/>
      <c r="M1462" s="256"/>
      <c r="N1462" s="24"/>
      <c r="O1462" s="254"/>
      <c r="P1462" s="256"/>
      <c r="Q1462" s="24"/>
      <c r="R1462" s="254"/>
      <c r="S1462" s="256"/>
      <c r="T1462" s="24"/>
      <c r="U1462" s="254"/>
      <c r="V1462" s="256"/>
      <c r="W1462" s="24"/>
      <c r="X1462" s="254"/>
      <c r="Y1462" s="256"/>
      <c r="Z1462" s="133"/>
      <c r="AA1462" s="254"/>
      <c r="AB1462" s="256"/>
      <c r="AC1462" s="24"/>
      <c r="AD1462" s="254"/>
      <c r="AE1462" s="256"/>
      <c r="AF1462" s="24"/>
      <c r="AG1462" s="24"/>
      <c r="AH1462" s="24"/>
      <c r="AI1462" s="24"/>
      <c r="AJ1462" s="24"/>
      <c r="AK1462" s="24"/>
      <c r="AL1462" s="254">
        <f>SUM(C1462,F1462,I1462,L1462,O1462,R1462,U1462,X1462,AA1462,AD1462)</f>
        <v>0</v>
      </c>
      <c r="AM1462" s="255">
        <f t="shared" ref="AM1462:AM1464" si="873">SUM(D1462,G1462,J1462,M1462,P1462,S1462,V1462,Y1462,AB1462,AE1462)</f>
        <v>0</v>
      </c>
      <c r="AN1462" s="256">
        <f>SUM(AL1462:AM1462)</f>
        <v>0</v>
      </c>
      <c r="BA1462" s="254"/>
      <c r="BB1462" s="256"/>
      <c r="BC1462" s="618"/>
      <c r="BD1462" s="254"/>
      <c r="BE1462" s="256"/>
      <c r="BF1462" s="24"/>
      <c r="BG1462" s="254"/>
      <c r="BH1462" s="256"/>
      <c r="BI1462" s="24"/>
      <c r="BJ1462" s="254">
        <f t="shared" ref="BJ1462:BK1464" si="874">SUM(AF1462,AI1462,AL1462,AO1462,AR1462,AU1462,AX1462,BA1462,BD1462,BG1462)</f>
        <v>0</v>
      </c>
      <c r="BK1462" s="255">
        <f t="shared" si="874"/>
        <v>0</v>
      </c>
      <c r="BL1462" s="256">
        <f>SUM(BJ1462:BK1462)</f>
        <v>0</v>
      </c>
      <c r="BM1462" s="24"/>
      <c r="BN1462" s="24"/>
    </row>
    <row r="1463" spans="1:66">
      <c r="A1463" s="88"/>
      <c r="B1463" s="85" t="s">
        <v>21</v>
      </c>
      <c r="C1463" s="257"/>
      <c r="D1463" s="15"/>
      <c r="E1463" s="24"/>
      <c r="F1463" s="257"/>
      <c r="G1463" s="258"/>
      <c r="H1463" s="24"/>
      <c r="I1463" s="257"/>
      <c r="J1463" s="258"/>
      <c r="K1463" s="24"/>
      <c r="L1463" s="257"/>
      <c r="M1463" s="258"/>
      <c r="N1463" s="24"/>
      <c r="O1463" s="257"/>
      <c r="P1463" s="258"/>
      <c r="Q1463" s="24"/>
      <c r="R1463" s="257"/>
      <c r="S1463" s="258"/>
      <c r="T1463" s="24"/>
      <c r="U1463" s="257"/>
      <c r="V1463" s="258"/>
      <c r="W1463" s="24"/>
      <c r="X1463" s="257"/>
      <c r="Y1463" s="258"/>
      <c r="Z1463" s="395"/>
      <c r="AA1463" s="257"/>
      <c r="AB1463" s="258"/>
      <c r="AC1463" s="24"/>
      <c r="AD1463" s="257"/>
      <c r="AE1463" s="258"/>
      <c r="AF1463" s="24"/>
      <c r="AG1463" s="24"/>
      <c r="AH1463" s="24"/>
      <c r="AI1463" s="24"/>
      <c r="AJ1463" s="24"/>
      <c r="AK1463" s="24"/>
      <c r="AL1463" s="257">
        <f t="shared" ref="AL1463:AL1464" si="875">SUM(C1463,F1463,I1463,L1463,O1463,R1463,U1463,X1463,AA1463,AD1463)</f>
        <v>0</v>
      </c>
      <c r="AM1463" s="15">
        <f t="shared" si="873"/>
        <v>0</v>
      </c>
      <c r="AN1463" s="258">
        <f t="shared" ref="AN1463:AN1464" si="876">SUM(AL1463:AM1463)</f>
        <v>0</v>
      </c>
      <c r="BA1463" s="257"/>
      <c r="BB1463" s="258"/>
      <c r="BC1463" s="618"/>
      <c r="BD1463" s="257"/>
      <c r="BE1463" s="258"/>
      <c r="BF1463" s="24"/>
      <c r="BG1463" s="257"/>
      <c r="BH1463" s="258"/>
      <c r="BI1463" s="24"/>
      <c r="BJ1463" s="257">
        <f t="shared" si="874"/>
        <v>0</v>
      </c>
      <c r="BK1463" s="15">
        <f t="shared" si="874"/>
        <v>0</v>
      </c>
      <c r="BL1463" s="258">
        <f t="shared" ref="BL1463:BL1464" si="877">SUM(BJ1463:BK1463)</f>
        <v>0</v>
      </c>
      <c r="BM1463" s="24"/>
      <c r="BN1463" s="24"/>
    </row>
    <row r="1464" spans="1:66" ht="16.5" thickBot="1">
      <c r="A1464" s="141"/>
      <c r="B1464" s="86" t="s">
        <v>22</v>
      </c>
      <c r="C1464" s="259"/>
      <c r="D1464" s="260"/>
      <c r="E1464" s="24"/>
      <c r="F1464" s="259"/>
      <c r="G1464" s="261"/>
      <c r="H1464" s="24"/>
      <c r="I1464" s="259"/>
      <c r="J1464" s="261"/>
      <c r="K1464" s="24"/>
      <c r="L1464" s="259"/>
      <c r="M1464" s="261"/>
      <c r="N1464" s="24"/>
      <c r="O1464" s="259"/>
      <c r="P1464" s="261"/>
      <c r="Q1464" s="24"/>
      <c r="R1464" s="259"/>
      <c r="S1464" s="261"/>
      <c r="T1464" s="24"/>
      <c r="U1464" s="259"/>
      <c r="V1464" s="261"/>
      <c r="W1464" s="24"/>
      <c r="X1464" s="259"/>
      <c r="Y1464" s="261"/>
      <c r="Z1464" s="396"/>
      <c r="AA1464" s="259"/>
      <c r="AB1464" s="261"/>
      <c r="AC1464" s="24"/>
      <c r="AD1464" s="259"/>
      <c r="AE1464" s="261"/>
      <c r="AF1464" s="24"/>
      <c r="AG1464" s="24"/>
      <c r="AH1464" s="24"/>
      <c r="AI1464" s="24"/>
      <c r="AJ1464" s="24"/>
      <c r="AK1464" s="24"/>
      <c r="AL1464" s="259">
        <f t="shared" si="875"/>
        <v>0</v>
      </c>
      <c r="AM1464" s="260">
        <f t="shared" si="873"/>
        <v>0</v>
      </c>
      <c r="AN1464" s="261">
        <f t="shared" si="876"/>
        <v>0</v>
      </c>
      <c r="BA1464" s="259"/>
      <c r="BB1464" s="261"/>
      <c r="BC1464" s="618"/>
      <c r="BD1464" s="259"/>
      <c r="BE1464" s="261"/>
      <c r="BF1464" s="24"/>
      <c r="BG1464" s="259"/>
      <c r="BH1464" s="261"/>
      <c r="BI1464" s="24"/>
      <c r="BJ1464" s="259">
        <f t="shared" si="874"/>
        <v>0</v>
      </c>
      <c r="BK1464" s="260">
        <f t="shared" si="874"/>
        <v>0</v>
      </c>
      <c r="BL1464" s="261">
        <f t="shared" si="877"/>
        <v>0</v>
      </c>
      <c r="BM1464" s="24"/>
      <c r="BN1464" s="24"/>
    </row>
    <row r="1465" spans="1:66" ht="16.5" thickBot="1">
      <c r="A1465" s="349"/>
      <c r="C1465" s="2"/>
      <c r="D1465" s="2"/>
      <c r="E1465" s="24"/>
      <c r="F1465" s="2"/>
      <c r="G1465" s="2"/>
      <c r="H1465" s="24"/>
      <c r="I1465" s="2"/>
      <c r="J1465" s="2"/>
      <c r="K1465" s="24"/>
      <c r="L1465" s="2"/>
      <c r="M1465" s="2"/>
      <c r="N1465" s="24"/>
      <c r="O1465" s="2"/>
      <c r="P1465" s="2"/>
      <c r="Q1465" s="24"/>
      <c r="R1465" s="2"/>
      <c r="S1465" s="2"/>
      <c r="T1465" s="24"/>
      <c r="U1465" s="2"/>
      <c r="V1465" s="2"/>
      <c r="W1465" s="24"/>
      <c r="Y1465" s="2"/>
      <c r="Z1465" s="2"/>
      <c r="AA1465" s="2"/>
      <c r="AB1465" s="2"/>
      <c r="AC1465" s="24"/>
      <c r="AD1465" s="2"/>
      <c r="AE1465" s="2"/>
      <c r="AF1465" s="24"/>
      <c r="AG1465" s="24"/>
      <c r="AH1465" s="24"/>
      <c r="AI1465" s="24"/>
      <c r="AJ1465" s="24"/>
      <c r="AK1465" s="24"/>
      <c r="AL1465" s="2"/>
      <c r="AM1465" s="467"/>
      <c r="AN1465" s="2"/>
      <c r="BA1465" s="2"/>
      <c r="BB1465" s="2"/>
      <c r="BC1465" s="618"/>
      <c r="BD1465" s="2"/>
      <c r="BE1465" s="2"/>
      <c r="BF1465" s="24"/>
      <c r="BG1465" s="2"/>
      <c r="BH1465" s="2"/>
      <c r="BI1465" s="24"/>
      <c r="BJ1465" s="2"/>
      <c r="BK1465" s="721"/>
      <c r="BL1465" s="721"/>
      <c r="BM1465" s="24"/>
      <c r="BN1465" s="24"/>
    </row>
    <row r="1466" spans="1:66">
      <c r="A1466" s="274"/>
      <c r="B1466" s="84" t="s">
        <v>19</v>
      </c>
      <c r="C1466" s="254"/>
      <c r="D1466" s="255"/>
      <c r="E1466" s="24"/>
      <c r="F1466" s="254"/>
      <c r="G1466" s="256"/>
      <c r="H1466" s="24"/>
      <c r="I1466" s="254"/>
      <c r="J1466" s="256"/>
      <c r="K1466" s="24"/>
      <c r="L1466" s="254"/>
      <c r="M1466" s="256"/>
      <c r="N1466" s="24"/>
      <c r="O1466" s="254"/>
      <c r="P1466" s="256"/>
      <c r="Q1466" s="24"/>
      <c r="R1466" s="254"/>
      <c r="S1466" s="256"/>
      <c r="T1466" s="24"/>
      <c r="U1466" s="254"/>
      <c r="V1466" s="256"/>
      <c r="W1466" s="24"/>
      <c r="X1466" s="254"/>
      <c r="Y1466" s="256"/>
      <c r="Z1466" s="133"/>
      <c r="AA1466" s="254"/>
      <c r="AB1466" s="256"/>
      <c r="AC1466" s="24"/>
      <c r="AD1466" s="254"/>
      <c r="AE1466" s="256"/>
      <c r="AF1466" s="24"/>
      <c r="AG1466" s="24"/>
      <c r="AH1466" s="24"/>
      <c r="AI1466" s="24"/>
      <c r="AJ1466" s="24"/>
      <c r="AK1466" s="24"/>
      <c r="AL1466" s="254">
        <f>SUM(C1466,F1466,I1466,L1466,O1466,R1466,U1466,X1466,AA1466,AD1466)</f>
        <v>0</v>
      </c>
      <c r="AM1466" s="255">
        <f t="shared" ref="AM1466:AM1468" si="878">SUM(D1466,G1466,J1466,M1466,P1466,S1466,V1466,Y1466,AB1466,AE1466)</f>
        <v>0</v>
      </c>
      <c r="AN1466" s="256">
        <f t="shared" ref="AN1466:AN1468" si="879">SUM(AL1466:AM1466)</f>
        <v>0</v>
      </c>
      <c r="BA1466" s="254"/>
      <c r="BB1466" s="256"/>
      <c r="BC1466" s="618"/>
      <c r="BD1466" s="254"/>
      <c r="BE1466" s="256"/>
      <c r="BF1466" s="24"/>
      <c r="BG1466" s="254"/>
      <c r="BH1466" s="256"/>
      <c r="BI1466" s="24"/>
      <c r="BJ1466" s="254">
        <f t="shared" ref="BJ1466:BK1468" si="880">SUM(AF1466,AI1466,AL1466,AO1466,AR1466,AU1466,AX1466,BA1466,BD1466,BG1466)</f>
        <v>0</v>
      </c>
      <c r="BK1466" s="255">
        <f t="shared" si="880"/>
        <v>0</v>
      </c>
      <c r="BL1466" s="256">
        <f t="shared" ref="BL1466:BL1468" si="881">SUM(BJ1466:BK1466)</f>
        <v>0</v>
      </c>
      <c r="BM1466" s="24"/>
      <c r="BN1466" s="24"/>
    </row>
    <row r="1467" spans="1:66">
      <c r="A1467" s="88"/>
      <c r="B1467" s="85" t="s">
        <v>21</v>
      </c>
      <c r="C1467" s="257"/>
      <c r="D1467" s="15"/>
      <c r="E1467" s="24"/>
      <c r="F1467" s="257"/>
      <c r="G1467" s="258"/>
      <c r="H1467" s="24"/>
      <c r="I1467" s="257"/>
      <c r="J1467" s="258"/>
      <c r="K1467" s="24"/>
      <c r="L1467" s="257"/>
      <c r="M1467" s="258"/>
      <c r="N1467" s="24"/>
      <c r="O1467" s="257"/>
      <c r="P1467" s="258"/>
      <c r="Q1467" s="24"/>
      <c r="R1467" s="257"/>
      <c r="S1467" s="258"/>
      <c r="T1467" s="24"/>
      <c r="U1467" s="257"/>
      <c r="V1467" s="258"/>
      <c r="W1467" s="24"/>
      <c r="X1467" s="257"/>
      <c r="Y1467" s="258"/>
      <c r="Z1467" s="395"/>
      <c r="AA1467" s="257"/>
      <c r="AB1467" s="258"/>
      <c r="AC1467" s="24"/>
      <c r="AD1467" s="257"/>
      <c r="AE1467" s="258"/>
      <c r="AF1467" s="24"/>
      <c r="AG1467" s="24"/>
      <c r="AH1467" s="24"/>
      <c r="AI1467" s="24"/>
      <c r="AJ1467" s="24"/>
      <c r="AK1467" s="24"/>
      <c r="AL1467" s="257">
        <f t="shared" ref="AL1467:AL1468" si="882">SUM(C1467,F1467,I1467,L1467,O1467,R1467,U1467,X1467,AA1467,AD1467)</f>
        <v>0</v>
      </c>
      <c r="AM1467" s="15">
        <f t="shared" si="878"/>
        <v>0</v>
      </c>
      <c r="AN1467" s="258">
        <f t="shared" si="879"/>
        <v>0</v>
      </c>
      <c r="BA1467" s="257"/>
      <c r="BB1467" s="258"/>
      <c r="BC1467" s="618"/>
      <c r="BD1467" s="257"/>
      <c r="BE1467" s="258"/>
      <c r="BF1467" s="24"/>
      <c r="BG1467" s="257"/>
      <c r="BH1467" s="258"/>
      <c r="BI1467" s="24"/>
      <c r="BJ1467" s="257">
        <f t="shared" si="880"/>
        <v>0</v>
      </c>
      <c r="BK1467" s="15">
        <f t="shared" si="880"/>
        <v>0</v>
      </c>
      <c r="BL1467" s="258">
        <f t="shared" si="881"/>
        <v>0</v>
      </c>
      <c r="BM1467" s="24"/>
      <c r="BN1467" s="24"/>
    </row>
    <row r="1468" spans="1:66" ht="16.5" thickBot="1">
      <c r="A1468" s="141"/>
      <c r="B1468" s="86" t="s">
        <v>22</v>
      </c>
      <c r="C1468" s="259"/>
      <c r="D1468" s="260"/>
      <c r="E1468" s="24"/>
      <c r="F1468" s="259"/>
      <c r="G1468" s="261"/>
      <c r="H1468" s="24"/>
      <c r="I1468" s="259"/>
      <c r="J1468" s="261"/>
      <c r="K1468" s="24"/>
      <c r="L1468" s="259"/>
      <c r="M1468" s="261"/>
      <c r="N1468" s="24"/>
      <c r="O1468" s="259"/>
      <c r="P1468" s="261"/>
      <c r="Q1468" s="24"/>
      <c r="R1468" s="259"/>
      <c r="S1468" s="261"/>
      <c r="T1468" s="24"/>
      <c r="U1468" s="259"/>
      <c r="V1468" s="261"/>
      <c r="W1468" s="24"/>
      <c r="X1468" s="259"/>
      <c r="Y1468" s="261"/>
      <c r="Z1468" s="396"/>
      <c r="AA1468" s="259"/>
      <c r="AB1468" s="261"/>
      <c r="AC1468" s="24"/>
      <c r="AD1468" s="259"/>
      <c r="AE1468" s="261"/>
      <c r="AF1468" s="24"/>
      <c r="AG1468" s="24"/>
      <c r="AH1468" s="24"/>
      <c r="AI1468" s="24"/>
      <c r="AJ1468" s="24"/>
      <c r="AK1468" s="24"/>
      <c r="AL1468" s="259">
        <f t="shared" si="882"/>
        <v>0</v>
      </c>
      <c r="AM1468" s="260">
        <f t="shared" si="878"/>
        <v>0</v>
      </c>
      <c r="AN1468" s="261">
        <f t="shared" si="879"/>
        <v>0</v>
      </c>
      <c r="BA1468" s="259"/>
      <c r="BB1468" s="261"/>
      <c r="BC1468" s="618"/>
      <c r="BD1468" s="259"/>
      <c r="BE1468" s="261"/>
      <c r="BF1468" s="24"/>
      <c r="BG1468" s="259"/>
      <c r="BH1468" s="261"/>
      <c r="BI1468" s="24"/>
      <c r="BJ1468" s="259">
        <f t="shared" si="880"/>
        <v>0</v>
      </c>
      <c r="BK1468" s="260">
        <f t="shared" si="880"/>
        <v>0</v>
      </c>
      <c r="BL1468" s="261">
        <f t="shared" si="881"/>
        <v>0</v>
      </c>
      <c r="BM1468" s="24"/>
      <c r="BN1468" s="24"/>
    </row>
    <row r="1469" spans="1:66" ht="16.5" thickBot="1">
      <c r="A1469" s="349"/>
      <c r="C1469" s="2"/>
      <c r="D1469" s="2"/>
      <c r="E1469" s="24"/>
      <c r="F1469" s="2"/>
      <c r="G1469" s="2"/>
      <c r="H1469" s="24"/>
      <c r="I1469" s="2"/>
      <c r="J1469" s="2"/>
      <c r="K1469" s="24"/>
      <c r="L1469" s="2"/>
      <c r="M1469" s="2"/>
      <c r="N1469" s="24"/>
      <c r="O1469" s="2"/>
      <c r="P1469" s="2"/>
      <c r="Q1469" s="24"/>
      <c r="R1469" s="2"/>
      <c r="S1469" s="2"/>
      <c r="T1469" s="24"/>
      <c r="U1469" s="2"/>
      <c r="V1469" s="2"/>
      <c r="W1469" s="24"/>
      <c r="Y1469" s="2"/>
      <c r="Z1469" s="2"/>
      <c r="AA1469" s="2"/>
      <c r="AB1469" s="2"/>
      <c r="AC1469" s="24"/>
      <c r="AD1469" s="2"/>
      <c r="AE1469" s="2"/>
      <c r="AF1469" s="24"/>
      <c r="AG1469" s="24"/>
      <c r="AH1469" s="24"/>
      <c r="AI1469" s="24"/>
      <c r="AJ1469" s="24"/>
      <c r="AK1469" s="24"/>
      <c r="AL1469" s="2"/>
      <c r="AM1469" s="467"/>
      <c r="AN1469" s="2"/>
      <c r="BA1469" s="2"/>
      <c r="BB1469" s="2"/>
      <c r="BC1469" s="618"/>
      <c r="BD1469" s="2"/>
      <c r="BE1469" s="2"/>
      <c r="BF1469" s="24"/>
      <c r="BG1469" s="2"/>
      <c r="BH1469" s="2"/>
      <c r="BI1469" s="24"/>
      <c r="BJ1469" s="2"/>
      <c r="BK1469" s="721"/>
      <c r="BL1469" s="721"/>
      <c r="BM1469" s="24"/>
      <c r="BN1469" s="24"/>
    </row>
    <row r="1470" spans="1:66">
      <c r="A1470" s="140"/>
      <c r="B1470" s="84" t="s">
        <v>19</v>
      </c>
      <c r="C1470" s="254"/>
      <c r="D1470" s="255"/>
      <c r="E1470" s="24"/>
      <c r="F1470" s="254"/>
      <c r="G1470" s="256"/>
      <c r="H1470" s="24"/>
      <c r="I1470" s="254"/>
      <c r="J1470" s="256"/>
      <c r="K1470" s="24"/>
      <c r="L1470" s="254"/>
      <c r="M1470" s="256"/>
      <c r="N1470" s="24"/>
      <c r="O1470" s="254"/>
      <c r="P1470" s="256"/>
      <c r="Q1470" s="24"/>
      <c r="R1470" s="254"/>
      <c r="S1470" s="256"/>
      <c r="T1470" s="24"/>
      <c r="U1470" s="254"/>
      <c r="V1470" s="256"/>
      <c r="W1470" s="24"/>
      <c r="X1470" s="254"/>
      <c r="Y1470" s="256"/>
      <c r="Z1470" s="133"/>
      <c r="AA1470" s="254"/>
      <c r="AB1470" s="256"/>
      <c r="AC1470" s="24"/>
      <c r="AD1470" s="254"/>
      <c r="AE1470" s="256"/>
      <c r="AF1470" s="24"/>
      <c r="AG1470" s="24"/>
      <c r="AH1470" s="24"/>
      <c r="AI1470" s="24"/>
      <c r="AJ1470" s="24"/>
      <c r="AK1470" s="24"/>
      <c r="AL1470" s="254">
        <f>SUM(C1470,F1470,I1470,L1470,O1470,R1470,U1470,X1470,AA1470,AD1470)</f>
        <v>0</v>
      </c>
      <c r="AM1470" s="255">
        <f t="shared" ref="AM1470:AM1472" si="883">SUM(D1470,G1470,J1470,M1470,P1470,S1470,V1470,Y1470,AB1470,AE1470)</f>
        <v>0</v>
      </c>
      <c r="AN1470" s="256">
        <f t="shared" ref="AN1470:AN1472" si="884">SUM(AL1470:AM1470)</f>
        <v>0</v>
      </c>
      <c r="BA1470" s="254"/>
      <c r="BB1470" s="256"/>
      <c r="BC1470" s="618"/>
      <c r="BD1470" s="254"/>
      <c r="BE1470" s="256"/>
      <c r="BF1470" s="24"/>
      <c r="BG1470" s="254"/>
      <c r="BH1470" s="256"/>
      <c r="BI1470" s="24"/>
      <c r="BJ1470" s="254">
        <f t="shared" ref="BJ1470:BK1472" si="885">SUM(AF1470,AI1470,AL1470,AO1470,AR1470,AU1470,AX1470,BA1470,BD1470,BG1470)</f>
        <v>0</v>
      </c>
      <c r="BK1470" s="255">
        <f t="shared" si="885"/>
        <v>0</v>
      </c>
      <c r="BL1470" s="256">
        <f t="shared" ref="BL1470:BL1472" si="886">SUM(BJ1470:BK1470)</f>
        <v>0</v>
      </c>
      <c r="BM1470" s="24"/>
      <c r="BN1470" s="24"/>
    </row>
    <row r="1471" spans="1:66">
      <c r="A1471" s="88"/>
      <c r="B1471" s="85" t="s">
        <v>21</v>
      </c>
      <c r="C1471" s="257"/>
      <c r="D1471" s="15"/>
      <c r="E1471" s="24"/>
      <c r="F1471" s="257"/>
      <c r="G1471" s="258"/>
      <c r="H1471" s="24"/>
      <c r="I1471" s="257"/>
      <c r="J1471" s="258"/>
      <c r="K1471" s="24"/>
      <c r="L1471" s="257"/>
      <c r="M1471" s="258"/>
      <c r="N1471" s="24"/>
      <c r="O1471" s="257"/>
      <c r="P1471" s="258"/>
      <c r="Q1471" s="24"/>
      <c r="R1471" s="257"/>
      <c r="S1471" s="258"/>
      <c r="T1471" s="24"/>
      <c r="U1471" s="257"/>
      <c r="V1471" s="258"/>
      <c r="W1471" s="24"/>
      <c r="X1471" s="257"/>
      <c r="Y1471" s="258"/>
      <c r="Z1471" s="395"/>
      <c r="AA1471" s="257"/>
      <c r="AB1471" s="258"/>
      <c r="AC1471" s="24"/>
      <c r="AD1471" s="257"/>
      <c r="AE1471" s="258"/>
      <c r="AF1471" s="24"/>
      <c r="AG1471" s="24"/>
      <c r="AH1471" s="24"/>
      <c r="AI1471" s="24"/>
      <c r="AJ1471" s="24"/>
      <c r="AK1471" s="24"/>
      <c r="AL1471" s="257">
        <f t="shared" ref="AL1471:AL1472" si="887">SUM(C1471,F1471,I1471,L1471,O1471,R1471,U1471,X1471,AA1471,AD1471)</f>
        <v>0</v>
      </c>
      <c r="AM1471" s="15">
        <f t="shared" si="883"/>
        <v>0</v>
      </c>
      <c r="AN1471" s="258">
        <f t="shared" si="884"/>
        <v>0</v>
      </c>
      <c r="BA1471" s="257"/>
      <c r="BB1471" s="258"/>
      <c r="BC1471" s="618"/>
      <c r="BD1471" s="257"/>
      <c r="BE1471" s="258"/>
      <c r="BF1471" s="24"/>
      <c r="BG1471" s="257"/>
      <c r="BH1471" s="258"/>
      <c r="BI1471" s="24"/>
      <c r="BJ1471" s="257">
        <f t="shared" si="885"/>
        <v>0</v>
      </c>
      <c r="BK1471" s="15">
        <f t="shared" si="885"/>
        <v>0</v>
      </c>
      <c r="BL1471" s="258">
        <f t="shared" si="886"/>
        <v>0</v>
      </c>
      <c r="BM1471" s="24"/>
      <c r="BN1471" s="24"/>
    </row>
    <row r="1472" spans="1:66" ht="16.5" thickBot="1">
      <c r="A1472" s="141"/>
      <c r="B1472" s="86" t="s">
        <v>22</v>
      </c>
      <c r="C1472" s="259"/>
      <c r="D1472" s="260"/>
      <c r="E1472" s="24"/>
      <c r="F1472" s="259"/>
      <c r="G1472" s="261"/>
      <c r="H1472" s="24"/>
      <c r="I1472" s="259"/>
      <c r="J1472" s="261"/>
      <c r="K1472" s="24"/>
      <c r="L1472" s="259"/>
      <c r="M1472" s="261"/>
      <c r="N1472" s="24"/>
      <c r="O1472" s="259"/>
      <c r="P1472" s="261"/>
      <c r="Q1472" s="24"/>
      <c r="R1472" s="259"/>
      <c r="S1472" s="261"/>
      <c r="T1472" s="24"/>
      <c r="U1472" s="259"/>
      <c r="V1472" s="261"/>
      <c r="W1472" s="24"/>
      <c r="X1472" s="259"/>
      <c r="Y1472" s="261"/>
      <c r="Z1472" s="396"/>
      <c r="AA1472" s="259"/>
      <c r="AB1472" s="261"/>
      <c r="AC1472" s="24"/>
      <c r="AD1472" s="259"/>
      <c r="AE1472" s="261"/>
      <c r="AF1472" s="24"/>
      <c r="AG1472" s="24"/>
      <c r="AH1472" s="24"/>
      <c r="AI1472" s="24"/>
      <c r="AJ1472" s="24"/>
      <c r="AK1472" s="24"/>
      <c r="AL1472" s="259">
        <f t="shared" si="887"/>
        <v>0</v>
      </c>
      <c r="AM1472" s="260">
        <f t="shared" si="883"/>
        <v>0</v>
      </c>
      <c r="AN1472" s="261">
        <f t="shared" si="884"/>
        <v>0</v>
      </c>
      <c r="BA1472" s="259"/>
      <c r="BB1472" s="261"/>
      <c r="BC1472" s="618"/>
      <c r="BD1472" s="259"/>
      <c r="BE1472" s="261"/>
      <c r="BF1472" s="24"/>
      <c r="BG1472" s="259"/>
      <c r="BH1472" s="261"/>
      <c r="BI1472" s="24"/>
      <c r="BJ1472" s="259">
        <f t="shared" si="885"/>
        <v>0</v>
      </c>
      <c r="BK1472" s="260">
        <f t="shared" si="885"/>
        <v>0</v>
      </c>
      <c r="BL1472" s="261">
        <f t="shared" si="886"/>
        <v>0</v>
      </c>
      <c r="BM1472" s="24"/>
      <c r="BN1472" s="24"/>
    </row>
    <row r="1473" spans="1:66" ht="16.5" thickBot="1">
      <c r="A1473" s="349"/>
      <c r="C1473" s="2"/>
      <c r="D1473" s="2"/>
      <c r="E1473" s="24"/>
      <c r="F1473" s="2"/>
      <c r="G1473" s="2"/>
      <c r="H1473" s="24"/>
      <c r="I1473" s="2"/>
      <c r="J1473" s="2"/>
      <c r="K1473" s="24"/>
      <c r="L1473" s="2"/>
      <c r="M1473" s="2"/>
      <c r="N1473" s="24"/>
      <c r="O1473" s="2"/>
      <c r="P1473" s="2"/>
      <c r="Q1473" s="24"/>
      <c r="R1473" s="2"/>
      <c r="S1473" s="2"/>
      <c r="T1473" s="24"/>
      <c r="U1473" s="2"/>
      <c r="V1473" s="2"/>
      <c r="W1473" s="24"/>
      <c r="Y1473" s="2"/>
      <c r="Z1473" s="2"/>
      <c r="AA1473" s="2"/>
      <c r="AB1473" s="2"/>
      <c r="AC1473" s="24"/>
      <c r="AD1473" s="2"/>
      <c r="AE1473" s="2"/>
      <c r="AF1473" s="24"/>
      <c r="AG1473" s="24"/>
      <c r="AH1473" s="24"/>
      <c r="AI1473" s="24"/>
      <c r="AJ1473" s="24"/>
      <c r="AK1473" s="24"/>
      <c r="AL1473" s="2"/>
      <c r="AM1473" s="467"/>
      <c r="AN1473" s="2"/>
      <c r="BA1473" s="2"/>
      <c r="BB1473" s="2"/>
      <c r="BC1473" s="618"/>
      <c r="BD1473" s="2"/>
      <c r="BE1473" s="2"/>
      <c r="BF1473" s="24"/>
      <c r="BG1473" s="2"/>
      <c r="BH1473" s="2"/>
      <c r="BI1473" s="24"/>
      <c r="BJ1473" s="2"/>
      <c r="BK1473" s="721"/>
      <c r="BL1473" s="721"/>
      <c r="BM1473" s="24"/>
      <c r="BN1473" s="24"/>
    </row>
    <row r="1474" spans="1:66">
      <c r="A1474" s="140"/>
      <c r="B1474" s="84" t="s">
        <v>19</v>
      </c>
      <c r="C1474" s="254"/>
      <c r="D1474" s="255"/>
      <c r="E1474" s="24"/>
      <c r="F1474" s="254"/>
      <c r="G1474" s="256"/>
      <c r="H1474" s="24"/>
      <c r="I1474" s="254"/>
      <c r="J1474" s="256"/>
      <c r="K1474" s="24"/>
      <c r="L1474" s="254"/>
      <c r="M1474" s="256"/>
      <c r="N1474" s="24"/>
      <c r="O1474" s="254"/>
      <c r="P1474" s="256"/>
      <c r="Q1474" s="24"/>
      <c r="R1474" s="254"/>
      <c r="S1474" s="256"/>
      <c r="T1474" s="24"/>
      <c r="U1474" s="254"/>
      <c r="V1474" s="256"/>
      <c r="W1474" s="24"/>
      <c r="X1474" s="254"/>
      <c r="Y1474" s="256"/>
      <c r="Z1474" s="133"/>
      <c r="AA1474" s="254"/>
      <c r="AB1474" s="256"/>
      <c r="AC1474" s="24"/>
      <c r="AD1474" s="254"/>
      <c r="AE1474" s="256"/>
      <c r="AF1474" s="24"/>
      <c r="AG1474" s="24"/>
      <c r="AH1474" s="24"/>
      <c r="AI1474" s="24"/>
      <c r="AJ1474" s="24"/>
      <c r="AK1474" s="24"/>
      <c r="AL1474" s="254">
        <f t="shared" ref="AL1474:AL1476" si="888">C1474+F1474+I1474</f>
        <v>0</v>
      </c>
      <c r="AM1474" s="255">
        <f t="shared" ref="AM1474:AM1476" si="889">SUM(D1474,G1474,J1474,M1474,P1474,S1474,V1474,Y1474,AB1474,AE1474)</f>
        <v>0</v>
      </c>
      <c r="AN1474" s="256">
        <f t="shared" ref="AN1474:AN1476" si="890">SUM(AL1474:AM1474)</f>
        <v>0</v>
      </c>
      <c r="BA1474" s="254"/>
      <c r="BB1474" s="256"/>
      <c r="BC1474" s="618"/>
      <c r="BD1474" s="254"/>
      <c r="BE1474" s="256"/>
      <c r="BF1474" s="24"/>
      <c r="BG1474" s="254"/>
      <c r="BH1474" s="256"/>
      <c r="BI1474" s="24"/>
      <c r="BJ1474" s="254">
        <f>AF1474+AI1474+AL1474</f>
        <v>0</v>
      </c>
      <c r="BK1474" s="255">
        <f>SUM(AG1474,AJ1474,AM1474,AP1474,AS1474,AV1474,AY1474,BB1474,BE1474,BH1474)</f>
        <v>0</v>
      </c>
      <c r="BL1474" s="256">
        <f t="shared" ref="BL1474:BL1476" si="891">SUM(BJ1474:BK1474)</f>
        <v>0</v>
      </c>
      <c r="BM1474" s="24"/>
      <c r="BN1474" s="24"/>
    </row>
    <row r="1475" spans="1:66">
      <c r="A1475" s="88"/>
      <c r="B1475" s="85" t="s">
        <v>21</v>
      </c>
      <c r="C1475" s="257"/>
      <c r="D1475" s="15"/>
      <c r="E1475" s="24"/>
      <c r="F1475" s="257"/>
      <c r="G1475" s="258"/>
      <c r="H1475" s="24"/>
      <c r="I1475" s="257"/>
      <c r="J1475" s="258"/>
      <c r="K1475" s="24"/>
      <c r="L1475" s="257"/>
      <c r="M1475" s="258"/>
      <c r="N1475" s="24"/>
      <c r="O1475" s="257"/>
      <c r="P1475" s="258"/>
      <c r="Q1475" s="24"/>
      <c r="R1475" s="257"/>
      <c r="S1475" s="258"/>
      <c r="T1475" s="24"/>
      <c r="U1475" s="257"/>
      <c r="V1475" s="258"/>
      <c r="W1475" s="24"/>
      <c r="X1475" s="257"/>
      <c r="Y1475" s="258"/>
      <c r="Z1475" s="395"/>
      <c r="AA1475" s="257"/>
      <c r="AB1475" s="258"/>
      <c r="AC1475" s="24"/>
      <c r="AD1475" s="257"/>
      <c r="AE1475" s="258"/>
      <c r="AF1475" s="24"/>
      <c r="AG1475" s="24"/>
      <c r="AH1475" s="24"/>
      <c r="AI1475" s="24"/>
      <c r="AJ1475" s="24"/>
      <c r="AK1475" s="24"/>
      <c r="AL1475" s="257">
        <f t="shared" si="888"/>
        <v>0</v>
      </c>
      <c r="AM1475" s="15">
        <f t="shared" si="889"/>
        <v>0</v>
      </c>
      <c r="AN1475" s="258">
        <f t="shared" si="890"/>
        <v>0</v>
      </c>
      <c r="BA1475" s="257"/>
      <c r="BB1475" s="258"/>
      <c r="BC1475" s="618"/>
      <c r="BD1475" s="257"/>
      <c r="BE1475" s="258"/>
      <c r="BF1475" s="24"/>
      <c r="BG1475" s="257"/>
      <c r="BH1475" s="258"/>
      <c r="BI1475" s="24"/>
      <c r="BJ1475" s="257">
        <f>AF1475+AI1475+AL1475</f>
        <v>0</v>
      </c>
      <c r="BK1475" s="15">
        <f>SUM(AG1475,AJ1475,AM1475,AP1475,AS1475,AV1475,AY1475,BB1475,BE1475,BH1475)</f>
        <v>0</v>
      </c>
      <c r="BL1475" s="258">
        <f t="shared" si="891"/>
        <v>0</v>
      </c>
      <c r="BM1475" s="24"/>
      <c r="BN1475" s="24"/>
    </row>
    <row r="1476" spans="1:66" ht="16.5" thickBot="1">
      <c r="A1476" s="141"/>
      <c r="B1476" s="86" t="s">
        <v>22</v>
      </c>
      <c r="C1476" s="259"/>
      <c r="D1476" s="260"/>
      <c r="E1476" s="24"/>
      <c r="F1476" s="259"/>
      <c r="G1476" s="261"/>
      <c r="H1476" s="24"/>
      <c r="I1476" s="259"/>
      <c r="J1476" s="261"/>
      <c r="K1476" s="24"/>
      <c r="L1476" s="259"/>
      <c r="M1476" s="261"/>
      <c r="N1476" s="24"/>
      <c r="O1476" s="259"/>
      <c r="P1476" s="261"/>
      <c r="Q1476" s="24"/>
      <c r="R1476" s="259"/>
      <c r="S1476" s="261"/>
      <c r="T1476" s="24"/>
      <c r="U1476" s="259"/>
      <c r="V1476" s="261"/>
      <c r="W1476" s="24"/>
      <c r="X1476" s="259"/>
      <c r="Y1476" s="261"/>
      <c r="Z1476" s="396"/>
      <c r="AA1476" s="259"/>
      <c r="AB1476" s="261"/>
      <c r="AC1476" s="24"/>
      <c r="AD1476" s="259"/>
      <c r="AE1476" s="261"/>
      <c r="AF1476" s="24"/>
      <c r="AG1476" s="24"/>
      <c r="AH1476" s="24"/>
      <c r="AI1476" s="24"/>
      <c r="AJ1476" s="24"/>
      <c r="AK1476" s="24"/>
      <c r="AL1476" s="259">
        <f t="shared" si="888"/>
        <v>0</v>
      </c>
      <c r="AM1476" s="260">
        <f t="shared" si="889"/>
        <v>0</v>
      </c>
      <c r="AN1476" s="261">
        <f t="shared" si="890"/>
        <v>0</v>
      </c>
      <c r="BA1476" s="259"/>
      <c r="BB1476" s="261"/>
      <c r="BC1476" s="618"/>
      <c r="BD1476" s="259"/>
      <c r="BE1476" s="261"/>
      <c r="BF1476" s="24"/>
      <c r="BG1476" s="259"/>
      <c r="BH1476" s="261"/>
      <c r="BI1476" s="24"/>
      <c r="BJ1476" s="259">
        <f>AF1476+AI1476+AL1476</f>
        <v>0</v>
      </c>
      <c r="BK1476" s="260">
        <f>SUM(AG1476,AJ1476,AM1476,AP1476,AS1476,AV1476,AY1476,BB1476,BE1476,BH1476)</f>
        <v>0</v>
      </c>
      <c r="BL1476" s="261">
        <f t="shared" si="891"/>
        <v>0</v>
      </c>
      <c r="BM1476" s="24"/>
      <c r="BN1476" s="24"/>
    </row>
    <row r="1477" spans="1:66" ht="16.5" thickBot="1">
      <c r="A1477" s="349"/>
      <c r="C1477" s="2"/>
      <c r="D1477" s="2"/>
      <c r="E1477" s="24"/>
      <c r="F1477" s="2"/>
      <c r="G1477" s="2"/>
      <c r="H1477" s="24"/>
      <c r="I1477" s="2"/>
      <c r="J1477" s="2"/>
      <c r="K1477" s="24"/>
      <c r="L1477" s="2"/>
      <c r="M1477" s="2"/>
      <c r="N1477" s="24"/>
      <c r="O1477" s="2"/>
      <c r="P1477" s="2"/>
      <c r="Q1477" s="24"/>
      <c r="R1477" s="2"/>
      <c r="S1477" s="2"/>
      <c r="T1477" s="24"/>
      <c r="U1477" s="2"/>
      <c r="V1477" s="2"/>
      <c r="W1477" s="24"/>
      <c r="Y1477" s="2"/>
      <c r="Z1477" s="2"/>
      <c r="AA1477" s="2"/>
      <c r="AB1477" s="2"/>
      <c r="AC1477" s="24"/>
      <c r="AD1477" s="2"/>
      <c r="AE1477" s="2"/>
      <c r="AF1477" s="24"/>
      <c r="AG1477" s="24"/>
      <c r="AH1477" s="24"/>
      <c r="AI1477" s="24"/>
      <c r="AJ1477" s="24"/>
      <c r="AK1477" s="24"/>
      <c r="AL1477" s="2"/>
      <c r="AM1477" s="467"/>
      <c r="AN1477" s="2"/>
      <c r="BA1477" s="2"/>
      <c r="BB1477" s="2"/>
      <c r="BC1477" s="618"/>
      <c r="BD1477" s="2"/>
      <c r="BE1477" s="2"/>
      <c r="BF1477" s="24"/>
      <c r="BG1477" s="2"/>
      <c r="BH1477" s="2"/>
      <c r="BI1477" s="24"/>
      <c r="BJ1477" s="2"/>
      <c r="BK1477" s="721"/>
      <c r="BL1477" s="721"/>
      <c r="BM1477" s="24"/>
      <c r="BN1477" s="24"/>
    </row>
    <row r="1478" spans="1:66">
      <c r="A1478" s="274"/>
      <c r="B1478" s="84" t="s">
        <v>19</v>
      </c>
      <c r="C1478" s="254"/>
      <c r="D1478" s="255"/>
      <c r="E1478" s="24"/>
      <c r="F1478" s="254"/>
      <c r="G1478" s="256"/>
      <c r="H1478" s="24"/>
      <c r="I1478" s="254"/>
      <c r="J1478" s="256"/>
      <c r="K1478" s="24"/>
      <c r="L1478" s="254"/>
      <c r="M1478" s="256"/>
      <c r="N1478" s="24"/>
      <c r="O1478" s="254"/>
      <c r="P1478" s="256"/>
      <c r="Q1478" s="24"/>
      <c r="R1478" s="254"/>
      <c r="S1478" s="256"/>
      <c r="T1478" s="24"/>
      <c r="U1478" s="254"/>
      <c r="V1478" s="256"/>
      <c r="W1478" s="24"/>
      <c r="X1478" s="254"/>
      <c r="Y1478" s="256"/>
      <c r="Z1478" s="133"/>
      <c r="AA1478" s="254"/>
      <c r="AB1478" s="256"/>
      <c r="AC1478" s="24"/>
      <c r="AD1478" s="254"/>
      <c r="AE1478" s="256"/>
      <c r="AF1478" s="24"/>
      <c r="AG1478" s="24"/>
      <c r="AH1478" s="24"/>
      <c r="AI1478" s="24"/>
      <c r="AJ1478" s="24"/>
      <c r="AK1478" s="24"/>
      <c r="AL1478" s="254">
        <f t="shared" ref="AL1478:AL1480" si="892">C1478+F1478+I1478</f>
        <v>0</v>
      </c>
      <c r="AM1478" s="255">
        <f t="shared" ref="AM1478:AM1480" si="893">SUM(D1478,G1478,J1478,M1478,P1478,S1478,V1478,Y1478,AB1478,AE1478)</f>
        <v>0</v>
      </c>
      <c r="AN1478" s="256">
        <f t="shared" ref="AN1478:AN1480" si="894">SUM(AL1478:AM1478)</f>
        <v>0</v>
      </c>
      <c r="BA1478" s="254"/>
      <c r="BB1478" s="256"/>
      <c r="BC1478" s="618"/>
      <c r="BD1478" s="254"/>
      <c r="BE1478" s="256"/>
      <c r="BF1478" s="24"/>
      <c r="BG1478" s="254"/>
      <c r="BH1478" s="256"/>
      <c r="BI1478" s="24"/>
      <c r="BJ1478" s="254">
        <f>AF1478+AI1478+AL1478</f>
        <v>0</v>
      </c>
      <c r="BK1478" s="255">
        <f>SUM(AG1478,AJ1478,AM1478,AP1478,AS1478,AV1478,AY1478,BB1478,BE1478,BH1478)</f>
        <v>0</v>
      </c>
      <c r="BL1478" s="256">
        <f t="shared" ref="BL1478:BL1480" si="895">SUM(BJ1478:BK1478)</f>
        <v>0</v>
      </c>
      <c r="BM1478" s="24"/>
      <c r="BN1478" s="24"/>
    </row>
    <row r="1479" spans="1:66">
      <c r="A1479" s="88"/>
      <c r="B1479" s="85" t="s">
        <v>21</v>
      </c>
      <c r="C1479" s="257"/>
      <c r="D1479" s="15"/>
      <c r="E1479" s="24"/>
      <c r="F1479" s="257"/>
      <c r="G1479" s="258"/>
      <c r="H1479" s="24"/>
      <c r="I1479" s="257"/>
      <c r="J1479" s="258"/>
      <c r="K1479" s="24"/>
      <c r="L1479" s="257"/>
      <c r="M1479" s="258"/>
      <c r="N1479" s="24"/>
      <c r="O1479" s="257"/>
      <c r="P1479" s="258"/>
      <c r="Q1479" s="24"/>
      <c r="R1479" s="257"/>
      <c r="S1479" s="258"/>
      <c r="T1479" s="24"/>
      <c r="U1479" s="257"/>
      <c r="V1479" s="258"/>
      <c r="W1479" s="24"/>
      <c r="X1479" s="257"/>
      <c r="Y1479" s="258"/>
      <c r="Z1479" s="395"/>
      <c r="AA1479" s="257"/>
      <c r="AB1479" s="258"/>
      <c r="AC1479" s="24"/>
      <c r="AD1479" s="257"/>
      <c r="AE1479" s="258"/>
      <c r="AF1479" s="24"/>
      <c r="AG1479" s="24"/>
      <c r="AH1479" s="24"/>
      <c r="AI1479" s="24"/>
      <c r="AJ1479" s="24"/>
      <c r="AK1479" s="24"/>
      <c r="AL1479" s="257">
        <f t="shared" si="892"/>
        <v>0</v>
      </c>
      <c r="AM1479" s="15">
        <f t="shared" si="893"/>
        <v>0</v>
      </c>
      <c r="AN1479" s="258">
        <f t="shared" si="894"/>
        <v>0</v>
      </c>
      <c r="BA1479" s="257"/>
      <c r="BB1479" s="258"/>
      <c r="BC1479" s="618"/>
      <c r="BD1479" s="257"/>
      <c r="BE1479" s="258"/>
      <c r="BF1479" s="24"/>
      <c r="BG1479" s="257"/>
      <c r="BH1479" s="258"/>
      <c r="BI1479" s="24"/>
      <c r="BJ1479" s="257">
        <f>AF1479+AI1479+AL1479</f>
        <v>0</v>
      </c>
      <c r="BK1479" s="15">
        <f>SUM(AG1479,AJ1479,AM1479,AP1479,AS1479,AV1479,AY1479,BB1479,BE1479,BH1479)</f>
        <v>0</v>
      </c>
      <c r="BL1479" s="258">
        <f t="shared" si="895"/>
        <v>0</v>
      </c>
      <c r="BM1479" s="24"/>
      <c r="BN1479" s="24"/>
    </row>
    <row r="1480" spans="1:66" ht="16.5" thickBot="1">
      <c r="A1480" s="141"/>
      <c r="B1480" s="86" t="s">
        <v>22</v>
      </c>
      <c r="C1480" s="259"/>
      <c r="D1480" s="260"/>
      <c r="E1480" s="24"/>
      <c r="F1480" s="259"/>
      <c r="G1480" s="261"/>
      <c r="H1480" s="24"/>
      <c r="I1480" s="259"/>
      <c r="J1480" s="261"/>
      <c r="K1480" s="24"/>
      <c r="L1480" s="259"/>
      <c r="M1480" s="261"/>
      <c r="N1480" s="24"/>
      <c r="O1480" s="259"/>
      <c r="P1480" s="261"/>
      <c r="Q1480" s="24"/>
      <c r="R1480" s="259"/>
      <c r="S1480" s="261"/>
      <c r="T1480" s="24"/>
      <c r="U1480" s="259"/>
      <c r="V1480" s="261"/>
      <c r="W1480" s="24"/>
      <c r="X1480" s="259"/>
      <c r="Y1480" s="261"/>
      <c r="Z1480" s="396"/>
      <c r="AA1480" s="259"/>
      <c r="AB1480" s="261"/>
      <c r="AC1480" s="24"/>
      <c r="AD1480" s="259"/>
      <c r="AE1480" s="261"/>
      <c r="AF1480" s="24"/>
      <c r="AG1480" s="24"/>
      <c r="AH1480" s="24"/>
      <c r="AI1480" s="24"/>
      <c r="AJ1480" s="24"/>
      <c r="AK1480" s="24"/>
      <c r="AL1480" s="259">
        <f t="shared" si="892"/>
        <v>0</v>
      </c>
      <c r="AM1480" s="260">
        <f t="shared" si="893"/>
        <v>0</v>
      </c>
      <c r="AN1480" s="261">
        <f t="shared" si="894"/>
        <v>0</v>
      </c>
      <c r="BA1480" s="259"/>
      <c r="BB1480" s="261"/>
      <c r="BC1480" s="618"/>
      <c r="BD1480" s="259"/>
      <c r="BE1480" s="261"/>
      <c r="BF1480" s="24"/>
      <c r="BG1480" s="259"/>
      <c r="BH1480" s="261"/>
      <c r="BI1480" s="24"/>
      <c r="BJ1480" s="259">
        <f>AF1480+AI1480+AL1480</f>
        <v>0</v>
      </c>
      <c r="BK1480" s="260">
        <f>SUM(AG1480,AJ1480,AM1480,AP1480,AS1480,AV1480,AY1480,BB1480,BE1480,BH1480)</f>
        <v>0</v>
      </c>
      <c r="BL1480" s="261">
        <f t="shared" si="895"/>
        <v>0</v>
      </c>
      <c r="BM1480" s="24"/>
      <c r="BN1480" s="24"/>
    </row>
    <row r="1481" spans="1:66" ht="16.5" thickBot="1">
      <c r="A1481" s="20"/>
      <c r="C1481" s="2"/>
      <c r="D1481" s="2"/>
      <c r="E1481" s="24"/>
      <c r="F1481" s="2"/>
      <c r="G1481" s="2"/>
      <c r="H1481" s="24"/>
      <c r="I1481" s="2"/>
      <c r="J1481" s="2"/>
      <c r="K1481" s="24"/>
      <c r="L1481" s="2"/>
      <c r="M1481" s="2"/>
      <c r="N1481" s="24"/>
      <c r="O1481" s="2"/>
      <c r="P1481" s="2"/>
      <c r="Q1481" s="24"/>
      <c r="R1481" s="2"/>
      <c r="S1481" s="2"/>
      <c r="T1481" s="24"/>
      <c r="U1481" s="2"/>
      <c r="V1481" s="2"/>
      <c r="W1481" s="24"/>
      <c r="Y1481" s="2"/>
      <c r="Z1481" s="2"/>
      <c r="AA1481" s="2"/>
      <c r="AB1481" s="2"/>
      <c r="AC1481" s="24"/>
      <c r="AD1481" s="2"/>
      <c r="AE1481" s="2"/>
      <c r="AF1481" s="24"/>
      <c r="AG1481" s="24"/>
      <c r="AH1481" s="24"/>
      <c r="AI1481" s="24"/>
      <c r="AJ1481" s="24"/>
      <c r="AK1481" s="24"/>
      <c r="AL1481" s="2"/>
      <c r="AM1481" s="467"/>
      <c r="AN1481" s="2"/>
      <c r="BA1481" s="2"/>
      <c r="BB1481" s="2"/>
      <c r="BC1481" s="618"/>
      <c r="BD1481" s="2"/>
      <c r="BE1481" s="2"/>
      <c r="BF1481" s="24"/>
      <c r="BG1481" s="2"/>
      <c r="BH1481" s="2"/>
      <c r="BI1481" s="24"/>
      <c r="BJ1481" s="2"/>
      <c r="BK1481" s="721"/>
      <c r="BL1481" s="721"/>
      <c r="BM1481" s="24"/>
      <c r="BN1481" s="24"/>
    </row>
    <row r="1482" spans="1:66" ht="16.5" thickBot="1">
      <c r="A1482" s="273"/>
      <c r="B1482" s="84" t="s">
        <v>19</v>
      </c>
      <c r="C1482" s="254">
        <f t="shared" ref="C1482:AE1484" si="896">SUM(C1446,C1450,C1454,C1458,C1462,C1466,C1470)</f>
        <v>3</v>
      </c>
      <c r="D1482" s="256">
        <f t="shared" si="896"/>
        <v>0</v>
      </c>
      <c r="E1482" s="618">
        <f t="shared" si="896"/>
        <v>0</v>
      </c>
      <c r="F1482" s="254">
        <f t="shared" si="896"/>
        <v>0</v>
      </c>
      <c r="G1482" s="256">
        <f t="shared" si="896"/>
        <v>0</v>
      </c>
      <c r="H1482" s="618">
        <f t="shared" si="896"/>
        <v>0</v>
      </c>
      <c r="I1482" s="254">
        <f t="shared" si="896"/>
        <v>6</v>
      </c>
      <c r="J1482" s="256">
        <f t="shared" si="896"/>
        <v>0</v>
      </c>
      <c r="K1482" s="618">
        <f t="shared" si="896"/>
        <v>0</v>
      </c>
      <c r="L1482" s="254">
        <f t="shared" si="896"/>
        <v>6</v>
      </c>
      <c r="M1482" s="256">
        <f t="shared" si="896"/>
        <v>0</v>
      </c>
      <c r="N1482" s="618">
        <f t="shared" si="896"/>
        <v>0</v>
      </c>
      <c r="O1482" s="254">
        <f t="shared" si="896"/>
        <v>3</v>
      </c>
      <c r="P1482" s="256">
        <f t="shared" si="896"/>
        <v>0</v>
      </c>
      <c r="Q1482" s="618">
        <f t="shared" si="896"/>
        <v>0</v>
      </c>
      <c r="R1482" s="254">
        <f t="shared" si="896"/>
        <v>4</v>
      </c>
      <c r="S1482" s="256">
        <f t="shared" si="896"/>
        <v>0</v>
      </c>
      <c r="T1482" s="618">
        <f t="shared" si="896"/>
        <v>0</v>
      </c>
      <c r="U1482" s="254">
        <f t="shared" si="896"/>
        <v>2</v>
      </c>
      <c r="V1482" s="256">
        <f t="shared" si="896"/>
        <v>0</v>
      </c>
      <c r="W1482" s="133">
        <f t="shared" si="896"/>
        <v>0</v>
      </c>
      <c r="X1482" s="254">
        <f t="shared" si="896"/>
        <v>2</v>
      </c>
      <c r="Y1482" s="256">
        <f t="shared" si="896"/>
        <v>0</v>
      </c>
      <c r="Z1482" s="133">
        <f t="shared" si="896"/>
        <v>0</v>
      </c>
      <c r="AA1482" s="254">
        <f t="shared" si="896"/>
        <v>0</v>
      </c>
      <c r="AB1482" s="256">
        <f t="shared" si="896"/>
        <v>0</v>
      </c>
      <c r="AC1482" s="133">
        <f t="shared" si="896"/>
        <v>0</v>
      </c>
      <c r="AD1482" s="254">
        <f t="shared" si="896"/>
        <v>0</v>
      </c>
      <c r="AE1482" s="256">
        <f t="shared" si="896"/>
        <v>0</v>
      </c>
      <c r="AF1482" s="24"/>
      <c r="AG1482" s="24"/>
      <c r="AH1482" s="24"/>
      <c r="AI1482" s="24"/>
      <c r="AJ1482" s="24"/>
      <c r="AK1482" s="24"/>
      <c r="AL1482" s="254">
        <f t="shared" ref="AL1482:AM1484" si="897">SUM(C1482,F1482,I1482,L1482,O1482,R1482,U1482,X1482,AA1482,AD1482)</f>
        <v>26</v>
      </c>
      <c r="AM1482" s="255">
        <f t="shared" si="897"/>
        <v>0</v>
      </c>
      <c r="AN1482" s="256">
        <f t="shared" ref="AN1482:AN1484" si="898">SUM(AL1482:AM1482)</f>
        <v>26</v>
      </c>
      <c r="BA1482" s="254">
        <f t="shared" ref="BA1482:BH1484" si="899">SUM(BA1446,BA1450,BA1454,BA1458,BA1462,BA1466,BA1470)</f>
        <v>2</v>
      </c>
      <c r="BB1482" s="256">
        <f t="shared" si="899"/>
        <v>0</v>
      </c>
      <c r="BC1482" s="618"/>
      <c r="BD1482" s="254">
        <f t="shared" si="899"/>
        <v>0</v>
      </c>
      <c r="BE1482" s="256">
        <f t="shared" si="899"/>
        <v>0</v>
      </c>
      <c r="BF1482" s="618">
        <f t="shared" si="899"/>
        <v>0</v>
      </c>
      <c r="BG1482" s="254">
        <f t="shared" si="899"/>
        <v>0</v>
      </c>
      <c r="BH1482" s="256">
        <f t="shared" si="899"/>
        <v>0</v>
      </c>
      <c r="BI1482" s="24"/>
      <c r="BJ1482" s="254">
        <f>C1482+F1482+I1482+L1482+O1482+R1482+U1482+BA1482+BD1482+BG1482</f>
        <v>26</v>
      </c>
      <c r="BK1482" s="254">
        <f>D1482+G1482+J1482+M1482+P1482+S1482+V1482+BB1482+BE1482+BH1482</f>
        <v>0</v>
      </c>
      <c r="BL1482" s="256">
        <f t="shared" ref="BL1482:BL1484" si="900">SUM(BJ1482:BK1482)</f>
        <v>26</v>
      </c>
      <c r="BM1482" s="24"/>
      <c r="BN1482" s="24"/>
    </row>
    <row r="1483" spans="1:66" ht="16.5" thickBot="1">
      <c r="A1483" s="275" t="s">
        <v>9</v>
      </c>
      <c r="B1483" s="85" t="s">
        <v>21</v>
      </c>
      <c r="C1483" s="257">
        <f t="shared" si="896"/>
        <v>1</v>
      </c>
      <c r="D1483" s="258">
        <f t="shared" si="896"/>
        <v>0</v>
      </c>
      <c r="E1483" s="618">
        <f t="shared" si="896"/>
        <v>0</v>
      </c>
      <c r="F1483" s="257">
        <f t="shared" si="896"/>
        <v>0</v>
      </c>
      <c r="G1483" s="258">
        <f t="shared" si="896"/>
        <v>0</v>
      </c>
      <c r="H1483" s="618">
        <f t="shared" si="896"/>
        <v>0</v>
      </c>
      <c r="I1483" s="257">
        <f t="shared" si="896"/>
        <v>5</v>
      </c>
      <c r="J1483" s="258">
        <f t="shared" si="896"/>
        <v>0</v>
      </c>
      <c r="K1483" s="618">
        <f t="shared" si="896"/>
        <v>0</v>
      </c>
      <c r="L1483" s="257">
        <f t="shared" si="896"/>
        <v>4</v>
      </c>
      <c r="M1483" s="258">
        <f t="shared" si="896"/>
        <v>0</v>
      </c>
      <c r="N1483" s="618">
        <f t="shared" si="896"/>
        <v>0</v>
      </c>
      <c r="O1483" s="257">
        <f t="shared" si="896"/>
        <v>2</v>
      </c>
      <c r="P1483" s="258">
        <f t="shared" si="896"/>
        <v>0</v>
      </c>
      <c r="Q1483" s="618">
        <f t="shared" si="896"/>
        <v>0</v>
      </c>
      <c r="R1483" s="257">
        <f t="shared" si="896"/>
        <v>3</v>
      </c>
      <c r="S1483" s="258">
        <f t="shared" si="896"/>
        <v>0</v>
      </c>
      <c r="T1483" s="618">
        <f t="shared" si="896"/>
        <v>0</v>
      </c>
      <c r="U1483" s="257">
        <f t="shared" si="896"/>
        <v>2</v>
      </c>
      <c r="V1483" s="258">
        <f t="shared" si="896"/>
        <v>0</v>
      </c>
      <c r="W1483" s="395">
        <f t="shared" si="896"/>
        <v>0</v>
      </c>
      <c r="X1483" s="257">
        <f t="shared" si="896"/>
        <v>2</v>
      </c>
      <c r="Y1483" s="258">
        <f t="shared" si="896"/>
        <v>0</v>
      </c>
      <c r="Z1483" s="395">
        <f t="shared" si="896"/>
        <v>0</v>
      </c>
      <c r="AA1483" s="257">
        <f t="shared" si="896"/>
        <v>0</v>
      </c>
      <c r="AB1483" s="258">
        <f t="shared" si="896"/>
        <v>0</v>
      </c>
      <c r="AC1483" s="395">
        <f t="shared" si="896"/>
        <v>0</v>
      </c>
      <c r="AD1483" s="257">
        <f t="shared" si="896"/>
        <v>0</v>
      </c>
      <c r="AE1483" s="258">
        <f t="shared" si="896"/>
        <v>0</v>
      </c>
      <c r="AF1483" s="24"/>
      <c r="AG1483" s="24"/>
      <c r="AH1483" s="24"/>
      <c r="AI1483" s="24"/>
      <c r="AJ1483" s="24"/>
      <c r="AK1483" s="24"/>
      <c r="AL1483" s="257">
        <f t="shared" si="897"/>
        <v>19</v>
      </c>
      <c r="AM1483" s="15">
        <f t="shared" si="897"/>
        <v>0</v>
      </c>
      <c r="AN1483" s="258">
        <f t="shared" si="898"/>
        <v>19</v>
      </c>
      <c r="BA1483" s="257">
        <f t="shared" si="899"/>
        <v>2</v>
      </c>
      <c r="BB1483" s="258">
        <f t="shared" si="899"/>
        <v>0</v>
      </c>
      <c r="BC1483" s="618"/>
      <c r="BD1483" s="257">
        <f t="shared" si="899"/>
        <v>0</v>
      </c>
      <c r="BE1483" s="258">
        <f t="shared" si="899"/>
        <v>0</v>
      </c>
      <c r="BF1483" s="618">
        <f t="shared" si="899"/>
        <v>0</v>
      </c>
      <c r="BG1483" s="257">
        <f t="shared" si="899"/>
        <v>0</v>
      </c>
      <c r="BH1483" s="258">
        <f t="shared" si="899"/>
        <v>0</v>
      </c>
      <c r="BI1483" s="24"/>
      <c r="BJ1483" s="254">
        <f t="shared" ref="BJ1483:BK1484" si="901">C1483+F1483+I1483+L1483+O1483+R1483+U1483+BA1483+BD1483+BG1483</f>
        <v>19</v>
      </c>
      <c r="BK1483" s="254">
        <f t="shared" si="901"/>
        <v>0</v>
      </c>
      <c r="BL1483" s="258">
        <f t="shared" si="900"/>
        <v>19</v>
      </c>
      <c r="BM1483" s="24"/>
      <c r="BN1483" s="24"/>
    </row>
    <row r="1484" spans="1:66" ht="16.5" thickBot="1">
      <c r="A1484" s="602"/>
      <c r="B1484" s="86" t="s">
        <v>22</v>
      </c>
      <c r="C1484" s="259">
        <f t="shared" si="896"/>
        <v>0</v>
      </c>
      <c r="D1484" s="261">
        <f t="shared" si="896"/>
        <v>0</v>
      </c>
      <c r="E1484" s="618">
        <f t="shared" si="896"/>
        <v>0</v>
      </c>
      <c r="F1484" s="259">
        <f t="shared" si="896"/>
        <v>0</v>
      </c>
      <c r="G1484" s="261">
        <f t="shared" si="896"/>
        <v>0</v>
      </c>
      <c r="H1484" s="618">
        <f t="shared" si="896"/>
        <v>0</v>
      </c>
      <c r="I1484" s="259">
        <f t="shared" si="896"/>
        <v>0</v>
      </c>
      <c r="J1484" s="261">
        <f t="shared" si="896"/>
        <v>0</v>
      </c>
      <c r="K1484" s="618"/>
      <c r="L1484" s="259">
        <f t="shared" si="896"/>
        <v>0</v>
      </c>
      <c r="M1484" s="261">
        <f t="shared" si="896"/>
        <v>0</v>
      </c>
      <c r="N1484" s="618">
        <f t="shared" si="896"/>
        <v>0</v>
      </c>
      <c r="O1484" s="259">
        <f t="shared" si="896"/>
        <v>0</v>
      </c>
      <c r="P1484" s="261">
        <f t="shared" si="896"/>
        <v>0</v>
      </c>
      <c r="Q1484" s="618">
        <f t="shared" si="896"/>
        <v>0</v>
      </c>
      <c r="R1484" s="259">
        <f t="shared" si="896"/>
        <v>0</v>
      </c>
      <c r="S1484" s="261">
        <f t="shared" si="896"/>
        <v>0</v>
      </c>
      <c r="T1484" s="618"/>
      <c r="U1484" s="259">
        <f t="shared" si="896"/>
        <v>0</v>
      </c>
      <c r="V1484" s="261">
        <f t="shared" si="896"/>
        <v>0</v>
      </c>
      <c r="W1484" s="395">
        <f t="shared" si="896"/>
        <v>0</v>
      </c>
      <c r="X1484" s="259">
        <f t="shared" si="896"/>
        <v>0</v>
      </c>
      <c r="Y1484" s="261">
        <f t="shared" si="896"/>
        <v>0</v>
      </c>
      <c r="Z1484" s="395">
        <f t="shared" si="896"/>
        <v>0</v>
      </c>
      <c r="AA1484" s="259">
        <f t="shared" si="896"/>
        <v>0</v>
      </c>
      <c r="AB1484" s="261">
        <f t="shared" si="896"/>
        <v>0</v>
      </c>
      <c r="AC1484" s="395">
        <f t="shared" si="896"/>
        <v>0</v>
      </c>
      <c r="AD1484" s="259">
        <f t="shared" si="896"/>
        <v>0</v>
      </c>
      <c r="AE1484" s="261">
        <f t="shared" si="896"/>
        <v>0</v>
      </c>
      <c r="AF1484" s="24"/>
      <c r="AG1484" s="24"/>
      <c r="AH1484" s="24"/>
      <c r="AI1484" s="24"/>
      <c r="AJ1484" s="24"/>
      <c r="AK1484" s="24"/>
      <c r="AL1484" s="259">
        <f t="shared" si="897"/>
        <v>0</v>
      </c>
      <c r="AM1484" s="260">
        <f t="shared" si="897"/>
        <v>0</v>
      </c>
      <c r="AN1484" s="261">
        <f t="shared" si="898"/>
        <v>0</v>
      </c>
      <c r="BA1484" s="259">
        <f t="shared" si="899"/>
        <v>0</v>
      </c>
      <c r="BB1484" s="261">
        <f t="shared" si="899"/>
        <v>0</v>
      </c>
      <c r="BC1484" s="618"/>
      <c r="BD1484" s="259">
        <f t="shared" si="899"/>
        <v>0</v>
      </c>
      <c r="BE1484" s="261">
        <f t="shared" si="899"/>
        <v>0</v>
      </c>
      <c r="BF1484" s="618">
        <f t="shared" si="899"/>
        <v>0</v>
      </c>
      <c r="BG1484" s="259">
        <f t="shared" si="899"/>
        <v>0</v>
      </c>
      <c r="BH1484" s="261">
        <f t="shared" si="899"/>
        <v>0</v>
      </c>
      <c r="BI1484" s="24"/>
      <c r="BJ1484" s="254">
        <f t="shared" si="901"/>
        <v>0</v>
      </c>
      <c r="BK1484" s="254">
        <f t="shared" si="901"/>
        <v>0</v>
      </c>
      <c r="BL1484" s="261">
        <f t="shared" si="900"/>
        <v>0</v>
      </c>
      <c r="BM1484" s="24"/>
      <c r="BN1484" s="24"/>
    </row>
    <row r="1485" spans="1:66" ht="16.5" thickBot="1">
      <c r="A1485" s="633"/>
      <c r="B1485" s="24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BA1485" s="25"/>
      <c r="BB1485" s="25"/>
      <c r="BC1485" s="619"/>
      <c r="BD1485" s="25"/>
      <c r="BE1485" s="25"/>
      <c r="BF1485" s="25"/>
      <c r="BG1485" s="25"/>
      <c r="BH1485" s="25"/>
      <c r="BI1485" s="25"/>
      <c r="BJ1485" s="25"/>
      <c r="BK1485" s="25"/>
      <c r="BL1485" s="25"/>
      <c r="BM1485" s="25"/>
      <c r="BN1485" s="25"/>
    </row>
    <row r="1486" spans="1:66" ht="16.5" thickBot="1">
      <c r="A1486" s="273"/>
      <c r="B1486" s="84" t="s">
        <v>19</v>
      </c>
      <c r="C1486" s="254">
        <f>C1425+C1482</f>
        <v>6</v>
      </c>
      <c r="D1486" s="701">
        <f t="shared" ref="D1486:BH1488" si="902">D1425+D1482</f>
        <v>0</v>
      </c>
      <c r="E1486" s="618">
        <f t="shared" si="902"/>
        <v>0</v>
      </c>
      <c r="F1486" s="254">
        <f t="shared" si="902"/>
        <v>5</v>
      </c>
      <c r="G1486" s="701">
        <f t="shared" si="902"/>
        <v>0</v>
      </c>
      <c r="H1486" s="618">
        <f t="shared" si="902"/>
        <v>0</v>
      </c>
      <c r="I1486" s="254">
        <f t="shared" si="902"/>
        <v>6</v>
      </c>
      <c r="J1486" s="701">
        <f t="shared" si="902"/>
        <v>0</v>
      </c>
      <c r="K1486" s="618">
        <f t="shared" si="902"/>
        <v>0</v>
      </c>
      <c r="L1486" s="254">
        <f t="shared" si="902"/>
        <v>12</v>
      </c>
      <c r="M1486" s="701">
        <f t="shared" si="902"/>
        <v>0</v>
      </c>
      <c r="N1486" s="618">
        <f t="shared" si="902"/>
        <v>0</v>
      </c>
      <c r="O1486" s="254">
        <f t="shared" si="902"/>
        <v>6</v>
      </c>
      <c r="P1486" s="701">
        <f t="shared" si="902"/>
        <v>0</v>
      </c>
      <c r="Q1486" s="618">
        <f t="shared" si="902"/>
        <v>0</v>
      </c>
      <c r="R1486" s="254">
        <f t="shared" si="902"/>
        <v>6</v>
      </c>
      <c r="S1486" s="701">
        <f t="shared" si="902"/>
        <v>0</v>
      </c>
      <c r="T1486" s="618">
        <f t="shared" si="902"/>
        <v>0</v>
      </c>
      <c r="U1486" s="254">
        <f t="shared" si="902"/>
        <v>10</v>
      </c>
      <c r="V1486" s="701">
        <f t="shared" si="902"/>
        <v>0</v>
      </c>
      <c r="W1486" s="278">
        <f t="shared" si="902"/>
        <v>0</v>
      </c>
      <c r="X1486" s="278">
        <f t="shared" si="902"/>
        <v>4</v>
      </c>
      <c r="Y1486" s="278">
        <f t="shared" si="902"/>
        <v>0</v>
      </c>
      <c r="Z1486" s="278">
        <f t="shared" si="902"/>
        <v>0</v>
      </c>
      <c r="AA1486" s="278">
        <f t="shared" si="902"/>
        <v>0</v>
      </c>
      <c r="AB1486" s="278">
        <f t="shared" si="902"/>
        <v>0</v>
      </c>
      <c r="AC1486" s="278">
        <f t="shared" si="902"/>
        <v>0</v>
      </c>
      <c r="AD1486" s="278">
        <f t="shared" si="902"/>
        <v>0</v>
      </c>
      <c r="AE1486" s="278">
        <f t="shared" si="902"/>
        <v>0</v>
      </c>
      <c r="AF1486" s="278">
        <f t="shared" si="902"/>
        <v>0</v>
      </c>
      <c r="AG1486" s="278">
        <f t="shared" si="902"/>
        <v>0</v>
      </c>
      <c r="AH1486" s="278">
        <f t="shared" si="902"/>
        <v>0</v>
      </c>
      <c r="AI1486" s="278">
        <f t="shared" si="902"/>
        <v>0</v>
      </c>
      <c r="AJ1486" s="278">
        <f t="shared" si="902"/>
        <v>0</v>
      </c>
      <c r="AK1486" s="278">
        <f t="shared" si="902"/>
        <v>0</v>
      </c>
      <c r="AL1486" s="278">
        <f t="shared" si="902"/>
        <v>55</v>
      </c>
      <c r="AM1486" s="278">
        <f t="shared" si="902"/>
        <v>0</v>
      </c>
      <c r="AN1486" s="278">
        <f t="shared" si="902"/>
        <v>55</v>
      </c>
      <c r="AO1486" s="278">
        <f t="shared" si="902"/>
        <v>0</v>
      </c>
      <c r="AP1486" s="278">
        <f t="shared" si="902"/>
        <v>0</v>
      </c>
      <c r="AQ1486" s="278">
        <f t="shared" si="902"/>
        <v>0</v>
      </c>
      <c r="AR1486" s="278">
        <f t="shared" si="902"/>
        <v>0</v>
      </c>
      <c r="AS1486" s="278">
        <f t="shared" si="902"/>
        <v>0</v>
      </c>
      <c r="AT1486" s="278">
        <f t="shared" si="902"/>
        <v>0</v>
      </c>
      <c r="AU1486" s="278">
        <f t="shared" si="902"/>
        <v>0</v>
      </c>
      <c r="AV1486" s="278">
        <f t="shared" si="902"/>
        <v>0</v>
      </c>
      <c r="AW1486" s="278">
        <f t="shared" si="902"/>
        <v>0</v>
      </c>
      <c r="AX1486" s="278">
        <f t="shared" si="902"/>
        <v>0</v>
      </c>
      <c r="AY1486" s="133">
        <f t="shared" si="902"/>
        <v>0</v>
      </c>
      <c r="AZ1486" s="618"/>
      <c r="BA1486" s="254">
        <f t="shared" si="902"/>
        <v>4</v>
      </c>
      <c r="BB1486" s="701">
        <f t="shared" si="902"/>
        <v>0</v>
      </c>
      <c r="BC1486" s="618"/>
      <c r="BD1486" s="254">
        <f t="shared" si="902"/>
        <v>0</v>
      </c>
      <c r="BE1486" s="701">
        <f t="shared" si="902"/>
        <v>0</v>
      </c>
      <c r="BF1486" s="618">
        <f t="shared" si="902"/>
        <v>0</v>
      </c>
      <c r="BG1486" s="254">
        <f t="shared" si="902"/>
        <v>0</v>
      </c>
      <c r="BH1486" s="701">
        <f t="shared" si="902"/>
        <v>0</v>
      </c>
      <c r="BI1486" s="24"/>
      <c r="BJ1486" s="254">
        <f>C1486+F1486+I1486+L1486+O1486+R1486+U1486+BA1486+BD1486+BG1486</f>
        <v>55</v>
      </c>
      <c r="BK1486" s="254">
        <f>D1486+G1486+J1486+M1486+P1486+S1486+V1486+BB1486+BE1486+BH1486</f>
        <v>0</v>
      </c>
      <c r="BL1486" s="256">
        <f t="shared" ref="BL1486:BL1488" si="903">SUM(BJ1486:BK1486)</f>
        <v>55</v>
      </c>
      <c r="BM1486" s="25"/>
      <c r="BN1486" s="25"/>
    </row>
    <row r="1487" spans="1:66" ht="16.5" thickBot="1">
      <c r="A1487" s="275" t="s">
        <v>1043</v>
      </c>
      <c r="B1487" s="85" t="s">
        <v>21</v>
      </c>
      <c r="C1487" s="254">
        <f t="shared" ref="C1487:R1488" si="904">C1426+C1483</f>
        <v>3</v>
      </c>
      <c r="D1487" s="701">
        <f t="shared" si="904"/>
        <v>0</v>
      </c>
      <c r="E1487" s="618">
        <f t="shared" si="904"/>
        <v>0</v>
      </c>
      <c r="F1487" s="254">
        <f t="shared" si="904"/>
        <v>5</v>
      </c>
      <c r="G1487" s="701">
        <f t="shared" si="904"/>
        <v>0</v>
      </c>
      <c r="H1487" s="618">
        <f t="shared" si="904"/>
        <v>0</v>
      </c>
      <c r="I1487" s="254">
        <f t="shared" si="904"/>
        <v>5</v>
      </c>
      <c r="J1487" s="701">
        <f t="shared" si="904"/>
        <v>0</v>
      </c>
      <c r="K1487" s="618">
        <f t="shared" si="904"/>
        <v>0</v>
      </c>
      <c r="L1487" s="254">
        <f t="shared" si="904"/>
        <v>9</v>
      </c>
      <c r="M1487" s="701">
        <f t="shared" si="904"/>
        <v>0</v>
      </c>
      <c r="N1487" s="618">
        <f t="shared" si="904"/>
        <v>0</v>
      </c>
      <c r="O1487" s="254">
        <f t="shared" si="904"/>
        <v>4</v>
      </c>
      <c r="P1487" s="701">
        <f t="shared" si="904"/>
        <v>0</v>
      </c>
      <c r="Q1487" s="618">
        <f t="shared" si="904"/>
        <v>0</v>
      </c>
      <c r="R1487" s="254">
        <f t="shared" si="904"/>
        <v>4</v>
      </c>
      <c r="S1487" s="701">
        <f t="shared" si="902"/>
        <v>0</v>
      </c>
      <c r="T1487" s="618">
        <f t="shared" si="902"/>
        <v>0</v>
      </c>
      <c r="U1487" s="254">
        <f t="shared" si="902"/>
        <v>7</v>
      </c>
      <c r="V1487" s="701">
        <f t="shared" si="902"/>
        <v>0</v>
      </c>
      <c r="W1487" s="278">
        <f t="shared" si="902"/>
        <v>0</v>
      </c>
      <c r="X1487" s="278">
        <f t="shared" si="902"/>
        <v>3</v>
      </c>
      <c r="Y1487" s="278">
        <f t="shared" si="902"/>
        <v>0</v>
      </c>
      <c r="Z1487" s="278">
        <f t="shared" si="902"/>
        <v>0</v>
      </c>
      <c r="AA1487" s="278">
        <f t="shared" si="902"/>
        <v>0</v>
      </c>
      <c r="AB1487" s="278">
        <f t="shared" si="902"/>
        <v>0</v>
      </c>
      <c r="AC1487" s="278">
        <f t="shared" si="902"/>
        <v>0</v>
      </c>
      <c r="AD1487" s="278">
        <f t="shared" si="902"/>
        <v>0</v>
      </c>
      <c r="AE1487" s="278">
        <f t="shared" si="902"/>
        <v>0</v>
      </c>
      <c r="AF1487" s="278">
        <f t="shared" si="902"/>
        <v>0</v>
      </c>
      <c r="AG1487" s="278">
        <f t="shared" si="902"/>
        <v>0</v>
      </c>
      <c r="AH1487" s="278">
        <f t="shared" si="902"/>
        <v>0</v>
      </c>
      <c r="AI1487" s="278">
        <f t="shared" si="902"/>
        <v>0</v>
      </c>
      <c r="AJ1487" s="278">
        <f t="shared" si="902"/>
        <v>0</v>
      </c>
      <c r="AK1487" s="278">
        <f t="shared" si="902"/>
        <v>0</v>
      </c>
      <c r="AL1487" s="278">
        <f t="shared" si="902"/>
        <v>40</v>
      </c>
      <c r="AM1487" s="278">
        <f t="shared" si="902"/>
        <v>0</v>
      </c>
      <c r="AN1487" s="278">
        <f t="shared" si="902"/>
        <v>40</v>
      </c>
      <c r="AO1487" s="278">
        <f t="shared" si="902"/>
        <v>0</v>
      </c>
      <c r="AP1487" s="278">
        <f t="shared" si="902"/>
        <v>0</v>
      </c>
      <c r="AQ1487" s="278">
        <f t="shared" si="902"/>
        <v>0</v>
      </c>
      <c r="AR1487" s="278">
        <f t="shared" si="902"/>
        <v>0</v>
      </c>
      <c r="AS1487" s="278">
        <f t="shared" si="902"/>
        <v>0</v>
      </c>
      <c r="AT1487" s="278">
        <f t="shared" si="902"/>
        <v>0</v>
      </c>
      <c r="AU1487" s="278">
        <f t="shared" si="902"/>
        <v>0</v>
      </c>
      <c r="AV1487" s="278">
        <f t="shared" si="902"/>
        <v>0</v>
      </c>
      <c r="AW1487" s="278">
        <f t="shared" si="902"/>
        <v>0</v>
      </c>
      <c r="AX1487" s="278">
        <f t="shared" si="902"/>
        <v>0</v>
      </c>
      <c r="AY1487" s="133">
        <f t="shared" si="902"/>
        <v>0</v>
      </c>
      <c r="AZ1487" s="618"/>
      <c r="BA1487" s="254">
        <f t="shared" si="902"/>
        <v>3</v>
      </c>
      <c r="BB1487" s="701">
        <f t="shared" si="902"/>
        <v>0</v>
      </c>
      <c r="BC1487" s="618"/>
      <c r="BD1487" s="254">
        <f t="shared" si="902"/>
        <v>0</v>
      </c>
      <c r="BE1487" s="701">
        <f t="shared" si="902"/>
        <v>0</v>
      </c>
      <c r="BF1487" s="618">
        <f t="shared" si="902"/>
        <v>0</v>
      </c>
      <c r="BG1487" s="254">
        <f t="shared" si="902"/>
        <v>0</v>
      </c>
      <c r="BH1487" s="701">
        <f t="shared" si="902"/>
        <v>0</v>
      </c>
      <c r="BI1487" s="24"/>
      <c r="BJ1487" s="254">
        <f t="shared" ref="BJ1487:BK1488" si="905">C1487+F1487+I1487+L1487+O1487+R1487+U1487+BA1487+BD1487+BG1487</f>
        <v>40</v>
      </c>
      <c r="BK1487" s="254">
        <f t="shared" si="905"/>
        <v>0</v>
      </c>
      <c r="BL1487" s="258">
        <f t="shared" si="903"/>
        <v>40</v>
      </c>
      <c r="BM1487" s="25"/>
      <c r="BN1487" s="25"/>
    </row>
    <row r="1488" spans="1:66" ht="16.5" thickBot="1">
      <c r="A1488" s="602"/>
      <c r="B1488" s="86" t="s">
        <v>22</v>
      </c>
      <c r="C1488" s="741">
        <f t="shared" si="904"/>
        <v>0</v>
      </c>
      <c r="D1488" s="742">
        <f t="shared" si="902"/>
        <v>0</v>
      </c>
      <c r="E1488" s="618">
        <f t="shared" si="902"/>
        <v>0</v>
      </c>
      <c r="F1488" s="741">
        <f t="shared" si="902"/>
        <v>0</v>
      </c>
      <c r="G1488" s="742">
        <f t="shared" si="902"/>
        <v>0</v>
      </c>
      <c r="H1488" s="618">
        <f t="shared" si="902"/>
        <v>0</v>
      </c>
      <c r="I1488" s="741">
        <f t="shared" si="902"/>
        <v>0</v>
      </c>
      <c r="J1488" s="742">
        <f t="shared" si="902"/>
        <v>0</v>
      </c>
      <c r="K1488" s="618">
        <f t="shared" si="902"/>
        <v>0</v>
      </c>
      <c r="L1488" s="741">
        <f t="shared" si="902"/>
        <v>0</v>
      </c>
      <c r="M1488" s="742">
        <f t="shared" si="902"/>
        <v>0</v>
      </c>
      <c r="N1488" s="618">
        <f t="shared" si="902"/>
        <v>0</v>
      </c>
      <c r="O1488" s="741">
        <f t="shared" si="902"/>
        <v>0</v>
      </c>
      <c r="P1488" s="742">
        <f t="shared" si="902"/>
        <v>0</v>
      </c>
      <c r="Q1488" s="618">
        <f t="shared" si="902"/>
        <v>0</v>
      </c>
      <c r="R1488" s="741">
        <f t="shared" si="902"/>
        <v>0</v>
      </c>
      <c r="S1488" s="742">
        <f t="shared" si="902"/>
        <v>0</v>
      </c>
      <c r="T1488" s="618">
        <f t="shared" si="902"/>
        <v>0</v>
      </c>
      <c r="U1488" s="741">
        <f t="shared" si="902"/>
        <v>0</v>
      </c>
      <c r="V1488" s="742">
        <f t="shared" si="902"/>
        <v>0</v>
      </c>
      <c r="W1488" s="278">
        <f t="shared" si="902"/>
        <v>0</v>
      </c>
      <c r="X1488" s="278">
        <f t="shared" si="902"/>
        <v>0</v>
      </c>
      <c r="Y1488" s="278">
        <f t="shared" si="902"/>
        <v>0</v>
      </c>
      <c r="Z1488" s="278">
        <f t="shared" si="902"/>
        <v>0</v>
      </c>
      <c r="AA1488" s="278">
        <f t="shared" si="902"/>
        <v>0</v>
      </c>
      <c r="AB1488" s="278">
        <f t="shared" si="902"/>
        <v>0</v>
      </c>
      <c r="AC1488" s="278">
        <f t="shared" si="902"/>
        <v>0</v>
      </c>
      <c r="AD1488" s="278">
        <f t="shared" si="902"/>
        <v>0</v>
      </c>
      <c r="AE1488" s="278">
        <f t="shared" si="902"/>
        <v>0</v>
      </c>
      <c r="AF1488" s="278">
        <f t="shared" si="902"/>
        <v>0</v>
      </c>
      <c r="AG1488" s="278">
        <f t="shared" si="902"/>
        <v>0</v>
      </c>
      <c r="AH1488" s="278">
        <f t="shared" si="902"/>
        <v>0</v>
      </c>
      <c r="AI1488" s="278">
        <f t="shared" si="902"/>
        <v>0</v>
      </c>
      <c r="AJ1488" s="278">
        <f t="shared" si="902"/>
        <v>0</v>
      </c>
      <c r="AK1488" s="278">
        <f t="shared" si="902"/>
        <v>0</v>
      </c>
      <c r="AL1488" s="278">
        <f t="shared" si="902"/>
        <v>0</v>
      </c>
      <c r="AM1488" s="278">
        <f t="shared" si="902"/>
        <v>0</v>
      </c>
      <c r="AN1488" s="278">
        <f t="shared" si="902"/>
        <v>0</v>
      </c>
      <c r="AO1488" s="278">
        <f t="shared" si="902"/>
        <v>0</v>
      </c>
      <c r="AP1488" s="278">
        <f t="shared" si="902"/>
        <v>0</v>
      </c>
      <c r="AQ1488" s="278">
        <f t="shared" si="902"/>
        <v>0</v>
      </c>
      <c r="AR1488" s="278">
        <f t="shared" si="902"/>
        <v>0</v>
      </c>
      <c r="AS1488" s="278">
        <f t="shared" si="902"/>
        <v>0</v>
      </c>
      <c r="AT1488" s="278">
        <f t="shared" si="902"/>
        <v>0</v>
      </c>
      <c r="AU1488" s="278">
        <f t="shared" si="902"/>
        <v>0</v>
      </c>
      <c r="AV1488" s="278">
        <f t="shared" si="902"/>
        <v>0</v>
      </c>
      <c r="AW1488" s="278">
        <f t="shared" si="902"/>
        <v>0</v>
      </c>
      <c r="AX1488" s="278">
        <f t="shared" si="902"/>
        <v>0</v>
      </c>
      <c r="AY1488" s="133">
        <f t="shared" si="902"/>
        <v>0</v>
      </c>
      <c r="AZ1488" s="618"/>
      <c r="BA1488" s="741">
        <f t="shared" si="902"/>
        <v>0</v>
      </c>
      <c r="BB1488" s="742">
        <f t="shared" si="902"/>
        <v>0</v>
      </c>
      <c r="BC1488" s="618"/>
      <c r="BD1488" s="741">
        <f t="shared" si="902"/>
        <v>0</v>
      </c>
      <c r="BE1488" s="742">
        <f t="shared" si="902"/>
        <v>0</v>
      </c>
      <c r="BF1488" s="618">
        <f t="shared" si="902"/>
        <v>0</v>
      </c>
      <c r="BG1488" s="741">
        <f t="shared" si="902"/>
        <v>0</v>
      </c>
      <c r="BH1488" s="742">
        <f t="shared" si="902"/>
        <v>0</v>
      </c>
      <c r="BI1488" s="24"/>
      <c r="BJ1488" s="741">
        <f t="shared" si="905"/>
        <v>0</v>
      </c>
      <c r="BK1488" s="741">
        <f t="shared" si="905"/>
        <v>0</v>
      </c>
      <c r="BL1488" s="261">
        <f t="shared" si="903"/>
        <v>0</v>
      </c>
      <c r="BM1488" s="25"/>
      <c r="BN1488" s="25"/>
    </row>
    <row r="1489" spans="1:66">
      <c r="A1489" s="89" t="s">
        <v>40</v>
      </c>
      <c r="B1489" s="24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BA1489" s="25"/>
      <c r="BB1489" s="25"/>
      <c r="BC1489" s="619"/>
      <c r="BD1489" s="25"/>
      <c r="BE1489" s="25"/>
      <c r="BF1489" s="25"/>
      <c r="BG1489" s="25"/>
      <c r="BH1489" s="25"/>
      <c r="BI1489" s="25"/>
      <c r="BJ1489" s="25"/>
      <c r="BK1489" s="25"/>
      <c r="BL1489" s="25"/>
      <c r="BM1489" s="25"/>
      <c r="BN1489" s="25"/>
    </row>
    <row r="1490" spans="1:66" ht="9.75" customHeight="1">
      <c r="A1490" s="23"/>
      <c r="B1490" s="24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</row>
    <row r="1491" spans="1:66">
      <c r="A1491" s="89" t="s">
        <v>54</v>
      </c>
      <c r="B1491" s="24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</row>
    <row r="1492" spans="1:66">
      <c r="A1492" s="89" t="s">
        <v>363</v>
      </c>
      <c r="B1492" s="24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</row>
    <row r="1494" spans="1:66" ht="18.75">
      <c r="A1494" s="1222" t="s">
        <v>26</v>
      </c>
      <c r="B1494" s="1222"/>
      <c r="C1494" s="1222"/>
      <c r="D1494" s="1222"/>
      <c r="E1494" s="1222"/>
      <c r="F1494" s="1222"/>
      <c r="G1494" s="1222"/>
      <c r="H1494" s="1222"/>
      <c r="I1494" s="1222"/>
      <c r="J1494" s="1222"/>
      <c r="K1494" s="1222"/>
      <c r="L1494" s="1222"/>
      <c r="M1494" s="1222"/>
      <c r="N1494" s="1222"/>
      <c r="O1494" s="1222"/>
      <c r="P1494" s="1222"/>
      <c r="Q1494" s="1222"/>
      <c r="R1494" s="1222"/>
      <c r="S1494" s="1222"/>
      <c r="T1494" s="1222"/>
    </row>
    <row r="1495" spans="1:66" ht="16.5" thickBot="1">
      <c r="A1495" s="1225" t="s">
        <v>27</v>
      </c>
      <c r="B1495" s="1225"/>
      <c r="C1495" s="1225"/>
      <c r="D1495" s="1225"/>
      <c r="E1495" s="1225"/>
      <c r="F1495" s="1225"/>
      <c r="G1495" s="1225"/>
      <c r="H1495" s="1225"/>
      <c r="I1495" s="1225"/>
      <c r="J1495" s="1225"/>
      <c r="K1495" s="1225"/>
      <c r="L1495" s="1225"/>
      <c r="M1495" s="1225"/>
      <c r="N1495" s="1225"/>
      <c r="O1495" s="1225"/>
      <c r="P1495" s="1225"/>
      <c r="Q1495" s="1225"/>
      <c r="R1495" s="1225"/>
      <c r="S1495" s="1225"/>
      <c r="T1495" s="1225"/>
    </row>
    <row r="1496" spans="1:66" ht="24" thickBot="1">
      <c r="A1496" s="1226" t="s">
        <v>53</v>
      </c>
      <c r="B1496" s="1227"/>
      <c r="C1496" s="1227"/>
      <c r="D1496" s="1227"/>
      <c r="E1496" s="1227"/>
      <c r="F1496" s="1227"/>
      <c r="G1496" s="1227"/>
      <c r="H1496" s="1227"/>
      <c r="I1496" s="1227"/>
      <c r="J1496" s="1227"/>
      <c r="K1496" s="1227"/>
      <c r="L1496" s="1227"/>
      <c r="M1496" s="1227"/>
      <c r="N1496" s="1227"/>
      <c r="O1496" s="1227"/>
      <c r="P1496" s="1227"/>
      <c r="Q1496" s="1227"/>
      <c r="R1496" s="1227"/>
      <c r="S1496" s="1227"/>
      <c r="T1496" s="1228"/>
    </row>
    <row r="1497" spans="1:66" ht="16.5" thickBot="1">
      <c r="A1497" s="474"/>
      <c r="B1497" s="475"/>
      <c r="C1497" s="475"/>
      <c r="D1497" s="475"/>
      <c r="E1497" s="475"/>
      <c r="F1497" s="475"/>
      <c r="G1497" s="475"/>
      <c r="H1497" s="475"/>
      <c r="I1497" s="475"/>
      <c r="J1497" s="475"/>
      <c r="K1497" s="475"/>
      <c r="L1497" s="475"/>
      <c r="M1497" s="475"/>
      <c r="N1497" s="475"/>
      <c r="O1497" s="475"/>
      <c r="P1497" s="475"/>
      <c r="Q1497" s="475"/>
      <c r="R1497" s="475"/>
      <c r="S1497" s="475"/>
      <c r="T1497" s="475"/>
    </row>
    <row r="1498" spans="1:66" ht="16.5">
      <c r="A1498" s="476" t="s">
        <v>325</v>
      </c>
      <c r="B1498" s="477"/>
      <c r="C1498" s="477" t="s">
        <v>797</v>
      </c>
      <c r="D1498" s="477"/>
      <c r="E1498" s="477"/>
      <c r="F1498" s="477"/>
      <c r="G1498" s="477"/>
      <c r="H1498" s="477"/>
      <c r="I1498" s="477"/>
      <c r="J1498" s="477"/>
      <c r="K1498" s="477"/>
      <c r="L1498" s="477"/>
      <c r="M1498" s="477"/>
      <c r="N1498" s="477"/>
      <c r="O1498" s="477"/>
      <c r="P1498" s="477"/>
      <c r="Q1498" s="477"/>
      <c r="R1498" s="478"/>
      <c r="S1498" s="478"/>
      <c r="T1498" s="478"/>
      <c r="U1498" s="712"/>
      <c r="V1498" s="712"/>
      <c r="W1498" s="712"/>
      <c r="X1498" s="739"/>
      <c r="Y1498" s="712"/>
      <c r="Z1498" s="712"/>
      <c r="AA1498" s="712"/>
      <c r="AB1498" s="712"/>
      <c r="AC1498" s="712"/>
      <c r="AD1498" s="712"/>
      <c r="AE1498" s="712"/>
      <c r="AF1498" s="712"/>
      <c r="AG1498" s="712"/>
      <c r="AH1498" s="712"/>
      <c r="AI1498" s="712"/>
      <c r="AJ1498" s="712"/>
      <c r="AK1498" s="712"/>
      <c r="AL1498" s="712"/>
      <c r="AM1498" s="712"/>
      <c r="AN1498" s="712"/>
      <c r="AO1498" s="712"/>
      <c r="AP1498" s="712"/>
      <c r="AQ1498" s="712"/>
      <c r="AR1498" s="712"/>
      <c r="AS1498" s="712"/>
      <c r="AT1498" s="712"/>
      <c r="AU1498" s="712"/>
      <c r="AV1498" s="712"/>
      <c r="AW1498" s="712"/>
      <c r="AX1498" s="712"/>
      <c r="AY1498" s="712"/>
      <c r="AZ1498" s="712"/>
      <c r="BA1498" s="712"/>
      <c r="BB1498" s="712"/>
      <c r="BC1498" s="712"/>
      <c r="BD1498" s="712"/>
      <c r="BE1498" s="712"/>
      <c r="BF1498" s="712"/>
      <c r="BG1498" s="712"/>
      <c r="BH1498" s="712"/>
      <c r="BI1498" s="712"/>
      <c r="BJ1498" s="712"/>
      <c r="BK1498" s="712"/>
      <c r="BL1498" s="713"/>
    </row>
    <row r="1499" spans="1:66" ht="16.5">
      <c r="A1499" s="480" t="s">
        <v>862</v>
      </c>
      <c r="B1499" s="481"/>
      <c r="C1499" s="481" t="s">
        <v>876</v>
      </c>
      <c r="D1499" s="481"/>
      <c r="E1499" s="481"/>
      <c r="F1499" s="481"/>
      <c r="G1499" s="481"/>
      <c r="H1499" s="481"/>
      <c r="I1499" s="481"/>
      <c r="J1499" s="481"/>
      <c r="K1499" s="481"/>
      <c r="L1499" s="481"/>
      <c r="M1499" s="481"/>
      <c r="N1499" s="481"/>
      <c r="O1499" s="481"/>
      <c r="P1499" s="481"/>
      <c r="Q1499" s="481"/>
      <c r="R1499" s="482"/>
      <c r="S1499" s="482"/>
      <c r="T1499" s="483"/>
      <c r="U1499" s="611"/>
      <c r="V1499" s="611"/>
      <c r="W1499" s="611"/>
      <c r="X1499" s="618"/>
      <c r="Y1499" s="611"/>
      <c r="Z1499" s="611"/>
      <c r="AA1499" s="611"/>
      <c r="AB1499" s="611"/>
      <c r="AC1499" s="611"/>
      <c r="AD1499" s="611"/>
      <c r="AE1499" s="611"/>
      <c r="AF1499" s="611"/>
      <c r="AG1499" s="611"/>
      <c r="AH1499" s="611"/>
      <c r="AI1499" s="611"/>
      <c r="AJ1499" s="611"/>
      <c r="AK1499" s="611"/>
      <c r="AL1499" s="611"/>
      <c r="AM1499" s="611"/>
      <c r="AN1499" s="611"/>
      <c r="AO1499" s="611"/>
      <c r="AP1499" s="611"/>
      <c r="AQ1499" s="611"/>
      <c r="AR1499" s="611"/>
      <c r="AS1499" s="611"/>
      <c r="AT1499" s="611"/>
      <c r="AU1499" s="611"/>
      <c r="AV1499" s="611"/>
      <c r="AW1499" s="611"/>
      <c r="AX1499" s="611"/>
      <c r="AY1499" s="611"/>
      <c r="AZ1499" s="611"/>
      <c r="BA1499" s="611"/>
      <c r="BB1499" s="611"/>
      <c r="BC1499" s="611"/>
      <c r="BD1499" s="611"/>
      <c r="BE1499" s="611"/>
      <c r="BF1499" s="611"/>
      <c r="BG1499" s="611"/>
      <c r="BH1499" s="611"/>
      <c r="BI1499" s="611"/>
      <c r="BJ1499" s="611"/>
      <c r="BK1499" s="611"/>
      <c r="BL1499" s="714"/>
    </row>
    <row r="1500" spans="1:66" ht="17.25" thickBot="1">
      <c r="A1500" s="484" t="s">
        <v>795</v>
      </c>
      <c r="B1500" s="485"/>
      <c r="C1500" s="485" t="s">
        <v>877</v>
      </c>
      <c r="D1500" s="485"/>
      <c r="E1500" s="485"/>
      <c r="F1500" s="485"/>
      <c r="G1500" s="485"/>
      <c r="H1500" s="485"/>
      <c r="I1500" s="485"/>
      <c r="J1500" s="485"/>
      <c r="K1500" s="485"/>
      <c r="L1500" s="485"/>
      <c r="M1500" s="485"/>
      <c r="N1500" s="485"/>
      <c r="O1500" s="485"/>
      <c r="P1500" s="485"/>
      <c r="Q1500" s="485"/>
      <c r="R1500" s="486"/>
      <c r="S1500" s="486"/>
      <c r="T1500" s="486"/>
      <c r="U1500" s="715"/>
      <c r="V1500" s="715"/>
      <c r="W1500" s="715"/>
      <c r="X1500" s="783"/>
      <c r="Y1500" s="715"/>
      <c r="Z1500" s="715"/>
      <c r="AA1500" s="715"/>
      <c r="AB1500" s="715"/>
      <c r="AC1500" s="715"/>
      <c r="AD1500" s="715"/>
      <c r="AE1500" s="715"/>
      <c r="AF1500" s="715"/>
      <c r="AG1500" s="715"/>
      <c r="AH1500" s="715"/>
      <c r="AI1500" s="715"/>
      <c r="AJ1500" s="715"/>
      <c r="AK1500" s="715"/>
      <c r="AL1500" s="715"/>
      <c r="AM1500" s="715"/>
      <c r="AN1500" s="715"/>
      <c r="AO1500" s="715"/>
      <c r="AP1500" s="715"/>
      <c r="AQ1500" s="715"/>
      <c r="AR1500" s="715"/>
      <c r="AS1500" s="715"/>
      <c r="AT1500" s="715"/>
      <c r="AU1500" s="715"/>
      <c r="AV1500" s="715"/>
      <c r="AW1500" s="715"/>
      <c r="AX1500" s="715"/>
      <c r="AY1500" s="715"/>
      <c r="AZ1500" s="715"/>
      <c r="BA1500" s="715"/>
      <c r="BB1500" s="715"/>
      <c r="BC1500" s="715"/>
      <c r="BD1500" s="715"/>
      <c r="BE1500" s="715"/>
      <c r="BF1500" s="715"/>
      <c r="BG1500" s="715"/>
      <c r="BH1500" s="715"/>
      <c r="BI1500" s="715"/>
      <c r="BJ1500" s="715"/>
      <c r="BK1500" s="715"/>
      <c r="BL1500" s="716"/>
    </row>
    <row r="1501" spans="1:66" ht="16.5" thickBot="1">
      <c r="A1501" s="474"/>
      <c r="B1501" s="475"/>
      <c r="C1501" s="475"/>
      <c r="D1501" s="475"/>
      <c r="E1501" s="475"/>
      <c r="F1501" s="475"/>
      <c r="G1501" s="475"/>
      <c r="H1501" s="475"/>
      <c r="I1501" s="475"/>
      <c r="J1501" s="475"/>
      <c r="K1501" s="475"/>
      <c r="L1501" s="475"/>
      <c r="M1501" s="475"/>
      <c r="N1501" s="475"/>
      <c r="O1501" s="475"/>
      <c r="P1501" s="475"/>
      <c r="Q1501" s="475"/>
      <c r="R1501" s="475"/>
      <c r="S1501" s="475"/>
      <c r="T1501" s="475"/>
    </row>
    <row r="1502" spans="1:66" ht="17.25" thickBot="1">
      <c r="A1502" s="475"/>
      <c r="B1502" s="475"/>
      <c r="C1502" s="1223" t="s">
        <v>640</v>
      </c>
      <c r="D1502" s="1224"/>
      <c r="E1502" s="1224"/>
      <c r="F1502" s="1224"/>
      <c r="G1502" s="1224"/>
      <c r="H1502" s="1224"/>
      <c r="I1502" s="1224"/>
      <c r="J1502" s="1224"/>
      <c r="K1502" s="1224"/>
      <c r="L1502" s="1224"/>
      <c r="M1502" s="1224"/>
      <c r="N1502" s="1224"/>
      <c r="O1502" s="1224"/>
      <c r="P1502" s="1224"/>
      <c r="Q1502" s="1224"/>
      <c r="R1502" s="1224"/>
      <c r="S1502" s="1224"/>
      <c r="T1502" s="488"/>
    </row>
    <row r="1503" spans="1:66" ht="16.5" thickBot="1">
      <c r="A1503" s="1"/>
    </row>
    <row r="1504" spans="1:66" ht="36.75" customHeight="1">
      <c r="A1504" s="6"/>
      <c r="B1504" s="7"/>
      <c r="C1504" s="1210" t="s">
        <v>42</v>
      </c>
      <c r="D1504" s="1211"/>
      <c r="E1504" s="888"/>
      <c r="F1504" s="1216" t="s">
        <v>853</v>
      </c>
      <c r="G1504" s="1217"/>
      <c r="H1504" s="888"/>
      <c r="I1504" s="1216" t="s">
        <v>854</v>
      </c>
      <c r="J1504" s="1217"/>
      <c r="K1504" s="888"/>
      <c r="L1504" s="1216" t="s">
        <v>855</v>
      </c>
      <c r="M1504" s="1217"/>
      <c r="N1504" s="888"/>
      <c r="O1504" s="1216" t="s">
        <v>856</v>
      </c>
      <c r="P1504" s="1217"/>
      <c r="Q1504" s="888"/>
      <c r="R1504" s="1210" t="s">
        <v>628</v>
      </c>
      <c r="S1504" s="1211"/>
      <c r="T1504" s="938"/>
      <c r="U1504" s="1210" t="s">
        <v>629</v>
      </c>
      <c r="V1504" s="1211"/>
      <c r="W1504" s="698"/>
      <c r="X1504" s="610"/>
      <c r="Y1504" s="610"/>
      <c r="Z1504" s="610"/>
      <c r="AA1504" s="610"/>
      <c r="AB1504" s="610"/>
      <c r="AC1504" s="610"/>
      <c r="AD1504" s="610"/>
      <c r="AE1504" s="610"/>
      <c r="AF1504" s="610"/>
      <c r="AG1504" s="610"/>
      <c r="AH1504" s="610"/>
      <c r="AI1504" s="610"/>
      <c r="AJ1504" s="610"/>
      <c r="AK1504" s="610"/>
      <c r="AL1504" s="610"/>
      <c r="AM1504" s="610"/>
      <c r="AN1504" s="610"/>
      <c r="AO1504" s="610"/>
      <c r="AP1504" s="610"/>
      <c r="AQ1504" s="610"/>
      <c r="AR1504" s="610"/>
      <c r="AS1504" s="610"/>
      <c r="AT1504" s="610"/>
      <c r="AU1504" s="610"/>
      <c r="AV1504" s="610"/>
      <c r="AW1504" s="610"/>
      <c r="AX1504" s="610"/>
      <c r="AY1504" s="610"/>
      <c r="AZ1504" s="610"/>
      <c r="BA1504" s="132"/>
      <c r="BB1504" s="133" t="s">
        <v>9</v>
      </c>
      <c r="BC1504" s="134"/>
    </row>
    <row r="1505" spans="1:55" ht="133.5" thickBot="1">
      <c r="A1505" s="348"/>
      <c r="B1505" s="46"/>
      <c r="C1505" s="54" t="s">
        <v>41</v>
      </c>
      <c r="D1505" s="57" t="s">
        <v>32</v>
      </c>
      <c r="E1505" s="50"/>
      <c r="F1505" s="54" t="s">
        <v>15</v>
      </c>
      <c r="G1505" s="57" t="s">
        <v>32</v>
      </c>
      <c r="H1505" s="50"/>
      <c r="I1505" s="54" t="s">
        <v>15</v>
      </c>
      <c r="J1505" s="57" t="s">
        <v>32</v>
      </c>
      <c r="K1505" s="50"/>
      <c r="L1505" s="54" t="s">
        <v>15</v>
      </c>
      <c r="M1505" s="57" t="s">
        <v>32</v>
      </c>
      <c r="N1505" s="50"/>
      <c r="O1505" s="54" t="s">
        <v>15</v>
      </c>
      <c r="P1505" s="57" t="s">
        <v>32</v>
      </c>
      <c r="Q1505" s="50"/>
      <c r="R1505" s="630" t="s">
        <v>15</v>
      </c>
      <c r="S1505" s="727" t="s">
        <v>32</v>
      </c>
      <c r="T1505" s="729"/>
      <c r="U1505" s="630" t="s">
        <v>15</v>
      </c>
      <c r="V1505" s="632" t="s">
        <v>32</v>
      </c>
      <c r="W1505" s="747"/>
      <c r="X1505" s="610"/>
      <c r="Y1505" s="610"/>
      <c r="Z1505" s="610"/>
      <c r="AA1505" s="610"/>
      <c r="AB1505" s="610"/>
      <c r="AC1505" s="610"/>
      <c r="AD1505" s="610"/>
      <c r="AE1505" s="610"/>
      <c r="AF1505" s="610"/>
      <c r="AG1505" s="610"/>
      <c r="AH1505" s="610"/>
      <c r="AI1505" s="610"/>
      <c r="AJ1505" s="610"/>
      <c r="AK1505" s="610"/>
      <c r="AL1505" s="610"/>
      <c r="AM1505" s="610"/>
      <c r="AN1505" s="610"/>
      <c r="AO1505" s="610"/>
      <c r="AP1505" s="610"/>
      <c r="AQ1505" s="610"/>
      <c r="AR1505" s="610"/>
      <c r="AS1505" s="610"/>
      <c r="AT1505" s="610"/>
      <c r="AU1505" s="610"/>
      <c r="AV1505" s="610"/>
      <c r="AW1505" s="610"/>
      <c r="AX1505" s="610"/>
      <c r="AY1505" s="610"/>
      <c r="AZ1505" s="610"/>
      <c r="BA1505" s="630" t="s">
        <v>15</v>
      </c>
      <c r="BB1505" s="631" t="s">
        <v>32</v>
      </c>
      <c r="BC1505" s="71" t="s">
        <v>9</v>
      </c>
    </row>
    <row r="1506" spans="1:55" ht="16.5" thickBot="1">
      <c r="A1506" s="20"/>
      <c r="B1506" s="507"/>
      <c r="C1506" s="507"/>
      <c r="D1506" s="507"/>
      <c r="E1506" s="4"/>
      <c r="F1506" s="507"/>
      <c r="G1506" s="507"/>
      <c r="H1506" s="4"/>
      <c r="I1506" s="507"/>
      <c r="J1506" s="507"/>
      <c r="K1506" s="4"/>
      <c r="L1506" s="507"/>
      <c r="M1506" s="507"/>
      <c r="N1506" s="4"/>
      <c r="O1506" s="507"/>
      <c r="P1506" s="507"/>
      <c r="Q1506" s="4"/>
      <c r="R1506" s="507"/>
      <c r="S1506" s="507"/>
      <c r="T1506" s="707"/>
      <c r="U1506" s="507"/>
      <c r="V1506" s="507"/>
      <c r="W1506" s="507"/>
      <c r="X1506" s="610"/>
      <c r="Y1506" s="610"/>
      <c r="Z1506" s="610"/>
      <c r="AA1506" s="610"/>
      <c r="AB1506" s="610"/>
      <c r="AC1506" s="610"/>
      <c r="AD1506" s="610"/>
      <c r="AE1506" s="610"/>
      <c r="AF1506" s="610"/>
      <c r="AG1506" s="610"/>
      <c r="AH1506" s="610"/>
      <c r="AI1506" s="610"/>
      <c r="AJ1506" s="610"/>
      <c r="AK1506" s="610"/>
      <c r="AL1506" s="610"/>
      <c r="AM1506" s="610"/>
      <c r="AN1506" s="610"/>
      <c r="AO1506" s="610"/>
      <c r="AP1506" s="610"/>
      <c r="AQ1506" s="610"/>
      <c r="AR1506" s="610"/>
      <c r="AS1506" s="610"/>
      <c r="AT1506" s="610"/>
      <c r="AU1506" s="610"/>
      <c r="AV1506" s="610"/>
      <c r="AW1506" s="610"/>
      <c r="AX1506" s="610"/>
      <c r="AY1506" s="610"/>
      <c r="AZ1506" s="610"/>
      <c r="BA1506" s="507"/>
      <c r="BB1506" s="507"/>
      <c r="BC1506" s="507"/>
    </row>
    <row r="1507" spans="1:55" ht="18" customHeight="1" thickBot="1">
      <c r="A1507" s="1120" t="s">
        <v>688</v>
      </c>
      <c r="B1507" s="84" t="s">
        <v>19</v>
      </c>
      <c r="C1507" s="61">
        <v>0</v>
      </c>
      <c r="D1507" s="62"/>
      <c r="E1507" s="4"/>
      <c r="F1507" s="61">
        <v>0</v>
      </c>
      <c r="G1507" s="63"/>
      <c r="H1507" s="4"/>
      <c r="I1507" s="61">
        <v>1</v>
      </c>
      <c r="J1507" s="63"/>
      <c r="K1507" s="4"/>
      <c r="L1507" s="61">
        <v>0</v>
      </c>
      <c r="M1507" s="63"/>
      <c r="N1507" s="4"/>
      <c r="O1507" s="61">
        <v>1</v>
      </c>
      <c r="P1507" s="63"/>
      <c r="Q1507" s="4"/>
      <c r="R1507" s="645">
        <v>0</v>
      </c>
      <c r="S1507" s="730"/>
      <c r="T1507" s="678"/>
      <c r="U1507" s="645">
        <v>2</v>
      </c>
      <c r="V1507" s="647"/>
      <c r="W1507" s="518">
        <v>0</v>
      </c>
      <c r="X1507" s="610"/>
      <c r="Y1507" s="610"/>
      <c r="Z1507" s="610"/>
      <c r="AA1507" s="610"/>
      <c r="AB1507" s="610"/>
      <c r="AC1507" s="610"/>
      <c r="AD1507" s="610"/>
      <c r="AE1507" s="610"/>
      <c r="AF1507" s="610"/>
      <c r="AG1507" s="610"/>
      <c r="AH1507" s="610"/>
      <c r="AI1507" s="610"/>
      <c r="AJ1507" s="610"/>
      <c r="AK1507" s="610"/>
      <c r="AL1507" s="610"/>
      <c r="AM1507" s="610"/>
      <c r="AN1507" s="610"/>
      <c r="AO1507" s="610"/>
      <c r="AP1507" s="610"/>
      <c r="AQ1507" s="610"/>
      <c r="AR1507" s="610"/>
      <c r="AS1507" s="610"/>
      <c r="AT1507" s="610"/>
      <c r="AU1507" s="610"/>
      <c r="AV1507" s="610"/>
      <c r="AW1507" s="610"/>
      <c r="AX1507" s="610"/>
      <c r="AY1507" s="610"/>
      <c r="AZ1507" s="610"/>
      <c r="BA1507" s="235">
        <f>C1507+F1507+I1507+L1507+O1507+R1507+U1507</f>
        <v>4</v>
      </c>
      <c r="BB1507" s="235">
        <f>D1507+G1507+J1507+M1507+P1507+S1507+V1507</f>
        <v>0</v>
      </c>
      <c r="BC1507" s="237">
        <v>4</v>
      </c>
    </row>
    <row r="1508" spans="1:55" ht="16.5" thickBot="1">
      <c r="A1508" s="1121"/>
      <c r="B1508" s="85" t="s">
        <v>21</v>
      </c>
      <c r="C1508" s="64">
        <v>0</v>
      </c>
      <c r="D1508" s="16"/>
      <c r="E1508" s="4"/>
      <c r="F1508" s="64">
        <v>0</v>
      </c>
      <c r="G1508" s="65"/>
      <c r="H1508" s="4"/>
      <c r="I1508" s="64">
        <v>0</v>
      </c>
      <c r="J1508" s="65"/>
      <c r="K1508" s="4"/>
      <c r="L1508" s="64">
        <v>0</v>
      </c>
      <c r="M1508" s="65"/>
      <c r="N1508" s="4"/>
      <c r="O1508" s="64">
        <v>0</v>
      </c>
      <c r="P1508" s="65"/>
      <c r="Q1508" s="4"/>
      <c r="R1508" s="648">
        <v>0</v>
      </c>
      <c r="S1508" s="731"/>
      <c r="T1508" s="678"/>
      <c r="U1508" s="648">
        <v>0</v>
      </c>
      <c r="V1508" s="649"/>
      <c r="W1508" s="748">
        <v>0</v>
      </c>
      <c r="X1508" s="610"/>
      <c r="Y1508" s="610"/>
      <c r="Z1508" s="610"/>
      <c r="AA1508" s="610"/>
      <c r="AB1508" s="610"/>
      <c r="AC1508" s="610"/>
      <c r="AD1508" s="610"/>
      <c r="AE1508" s="610"/>
      <c r="AF1508" s="610"/>
      <c r="AG1508" s="610"/>
      <c r="AH1508" s="610"/>
      <c r="AI1508" s="610"/>
      <c r="AJ1508" s="610"/>
      <c r="AK1508" s="610"/>
      <c r="AL1508" s="610"/>
      <c r="AM1508" s="610"/>
      <c r="AN1508" s="610"/>
      <c r="AO1508" s="610"/>
      <c r="AP1508" s="610"/>
      <c r="AQ1508" s="610"/>
      <c r="AR1508" s="610"/>
      <c r="AS1508" s="610"/>
      <c r="AT1508" s="610"/>
      <c r="AU1508" s="610"/>
      <c r="AV1508" s="610"/>
      <c r="AW1508" s="610"/>
      <c r="AX1508" s="610"/>
      <c r="AY1508" s="610"/>
      <c r="AZ1508" s="610"/>
      <c r="BA1508" s="235">
        <f t="shared" ref="BA1508:BB1509" si="906">C1508+F1508+I1508+L1508+O1508+R1508+U1508</f>
        <v>0</v>
      </c>
      <c r="BB1508" s="235">
        <f t="shared" si="906"/>
        <v>0</v>
      </c>
      <c r="BC1508" s="406">
        <v>0</v>
      </c>
    </row>
    <row r="1509" spans="1:55" ht="16.5" thickBot="1">
      <c r="A1509" s="1122"/>
      <c r="B1509" s="86" t="s">
        <v>22</v>
      </c>
      <c r="C1509" s="66">
        <v>0</v>
      </c>
      <c r="D1509" s="67"/>
      <c r="E1509" s="4"/>
      <c r="F1509" s="66">
        <v>0</v>
      </c>
      <c r="G1509" s="68"/>
      <c r="H1509" s="4"/>
      <c r="I1509" s="66">
        <v>0</v>
      </c>
      <c r="J1509" s="68"/>
      <c r="K1509" s="4"/>
      <c r="L1509" s="66">
        <v>0</v>
      </c>
      <c r="M1509" s="68"/>
      <c r="N1509" s="4"/>
      <c r="O1509" s="66">
        <v>0</v>
      </c>
      <c r="P1509" s="68"/>
      <c r="Q1509" s="4"/>
      <c r="R1509" s="650">
        <v>0</v>
      </c>
      <c r="S1509" s="732"/>
      <c r="T1509" s="678"/>
      <c r="U1509" s="650">
        <v>0</v>
      </c>
      <c r="V1509" s="652"/>
      <c r="W1509" s="749">
        <v>0</v>
      </c>
      <c r="X1509" s="610"/>
      <c r="Y1509" s="610"/>
      <c r="Z1509" s="610"/>
      <c r="AA1509" s="610"/>
      <c r="AB1509" s="610"/>
      <c r="AC1509" s="610"/>
      <c r="AD1509" s="610"/>
      <c r="AE1509" s="610"/>
      <c r="AF1509" s="610"/>
      <c r="AG1509" s="610"/>
      <c r="AH1509" s="610"/>
      <c r="AI1509" s="610"/>
      <c r="AJ1509" s="610"/>
      <c r="AK1509" s="610"/>
      <c r="AL1509" s="610"/>
      <c r="AM1509" s="610"/>
      <c r="AN1509" s="610"/>
      <c r="AO1509" s="610"/>
      <c r="AP1509" s="610"/>
      <c r="AQ1509" s="610"/>
      <c r="AR1509" s="610"/>
      <c r="AS1509" s="610"/>
      <c r="AT1509" s="610"/>
      <c r="AU1509" s="610"/>
      <c r="AV1509" s="610"/>
      <c r="AW1509" s="610"/>
      <c r="AX1509" s="610"/>
      <c r="AY1509" s="610"/>
      <c r="AZ1509" s="610"/>
      <c r="BA1509" s="235">
        <f t="shared" si="906"/>
        <v>0</v>
      </c>
      <c r="BB1509" s="235">
        <f t="shared" si="906"/>
        <v>0</v>
      </c>
      <c r="BC1509" s="407">
        <v>0</v>
      </c>
    </row>
    <row r="1510" spans="1:55" ht="16.5" thickBot="1">
      <c r="A1510" s="941"/>
      <c r="B1510" s="507"/>
      <c r="C1510" s="507"/>
      <c r="D1510" s="507"/>
      <c r="E1510" s="4"/>
      <c r="F1510" s="507"/>
      <c r="G1510" s="507"/>
      <c r="H1510" s="4"/>
      <c r="I1510" s="507"/>
      <c r="J1510" s="507"/>
      <c r="K1510" s="4"/>
      <c r="L1510" s="507"/>
      <c r="M1510" s="507"/>
      <c r="N1510" s="4"/>
      <c r="O1510" s="507"/>
      <c r="P1510" s="507"/>
      <c r="Q1510" s="4"/>
      <c r="R1510" s="507"/>
      <c r="S1510" s="509"/>
      <c r="T1510" s="707"/>
      <c r="U1510" s="507"/>
      <c r="V1510" s="507"/>
      <c r="W1510" s="507"/>
      <c r="X1510" s="610"/>
      <c r="Y1510" s="610"/>
      <c r="Z1510" s="610"/>
      <c r="AA1510" s="610"/>
      <c r="AB1510" s="610"/>
      <c r="AC1510" s="610"/>
      <c r="AD1510" s="610"/>
      <c r="AE1510" s="610"/>
      <c r="AF1510" s="610"/>
      <c r="AG1510" s="610"/>
      <c r="AH1510" s="610"/>
      <c r="AI1510" s="610"/>
      <c r="AJ1510" s="610"/>
      <c r="AK1510" s="610"/>
      <c r="AL1510" s="610"/>
      <c r="AM1510" s="610"/>
      <c r="AN1510" s="610"/>
      <c r="AO1510" s="610"/>
      <c r="AP1510" s="610"/>
      <c r="AQ1510" s="610"/>
      <c r="AR1510" s="610"/>
      <c r="AS1510" s="610"/>
      <c r="AT1510" s="610"/>
      <c r="AU1510" s="610"/>
      <c r="AV1510" s="610"/>
      <c r="AW1510" s="610"/>
      <c r="AX1510" s="610"/>
      <c r="AY1510" s="610"/>
      <c r="AZ1510" s="610"/>
      <c r="BA1510" s="1059"/>
      <c r="BB1510" s="1059"/>
      <c r="BC1510" s="1059"/>
    </row>
    <row r="1511" spans="1:55" ht="21.75" customHeight="1" thickBot="1">
      <c r="A1511" s="1120" t="s">
        <v>689</v>
      </c>
      <c r="B1511" s="84" t="s">
        <v>19</v>
      </c>
      <c r="C1511" s="61">
        <v>0</v>
      </c>
      <c r="D1511" s="62"/>
      <c r="E1511" s="4"/>
      <c r="F1511" s="61">
        <v>0</v>
      </c>
      <c r="G1511" s="63"/>
      <c r="H1511" s="4"/>
      <c r="I1511" s="61">
        <v>1</v>
      </c>
      <c r="J1511" s="63"/>
      <c r="K1511" s="4"/>
      <c r="L1511" s="61">
        <v>1</v>
      </c>
      <c r="M1511" s="63"/>
      <c r="N1511" s="4"/>
      <c r="O1511" s="61">
        <v>0</v>
      </c>
      <c r="P1511" s="63"/>
      <c r="Q1511" s="4"/>
      <c r="R1511" s="645">
        <v>6</v>
      </c>
      <c r="S1511" s="730"/>
      <c r="T1511" s="678"/>
      <c r="U1511" s="645">
        <v>6</v>
      </c>
      <c r="V1511" s="647"/>
      <c r="W1511" s="518">
        <v>0</v>
      </c>
      <c r="X1511" s="610"/>
      <c r="Y1511" s="610"/>
      <c r="Z1511" s="610"/>
      <c r="AA1511" s="610"/>
      <c r="AB1511" s="610"/>
      <c r="AC1511" s="610"/>
      <c r="AD1511" s="610"/>
      <c r="AE1511" s="610"/>
      <c r="AF1511" s="610"/>
      <c r="AG1511" s="610"/>
      <c r="AH1511" s="610"/>
      <c r="AI1511" s="610"/>
      <c r="AJ1511" s="610"/>
      <c r="AK1511" s="610"/>
      <c r="AL1511" s="610"/>
      <c r="AM1511" s="610"/>
      <c r="AN1511" s="610"/>
      <c r="AO1511" s="610"/>
      <c r="AP1511" s="610"/>
      <c r="AQ1511" s="610"/>
      <c r="AR1511" s="610"/>
      <c r="AS1511" s="610"/>
      <c r="AT1511" s="610"/>
      <c r="AU1511" s="610"/>
      <c r="AV1511" s="610"/>
      <c r="AW1511" s="610"/>
      <c r="AX1511" s="610"/>
      <c r="AY1511" s="610"/>
      <c r="AZ1511" s="610"/>
      <c r="BA1511" s="235">
        <f>C1511+F1511+I1511+L1511+O1511+R1511+U1511</f>
        <v>14</v>
      </c>
      <c r="BB1511" s="235">
        <f>D1511+G1511+J1511+M1511+P1511+S1511+V1511</f>
        <v>0</v>
      </c>
      <c r="BC1511" s="237">
        <v>14</v>
      </c>
    </row>
    <row r="1512" spans="1:55" ht="16.5" thickBot="1">
      <c r="A1512" s="1121"/>
      <c r="B1512" s="85" t="s">
        <v>21</v>
      </c>
      <c r="C1512" s="64">
        <v>0</v>
      </c>
      <c r="D1512" s="16"/>
      <c r="E1512" s="4"/>
      <c r="F1512" s="64">
        <v>0</v>
      </c>
      <c r="G1512" s="65"/>
      <c r="H1512" s="4"/>
      <c r="I1512" s="64">
        <v>1</v>
      </c>
      <c r="J1512" s="65"/>
      <c r="K1512" s="4"/>
      <c r="L1512" s="64">
        <v>1</v>
      </c>
      <c r="M1512" s="65"/>
      <c r="N1512" s="4"/>
      <c r="O1512" s="64">
        <v>0</v>
      </c>
      <c r="P1512" s="65"/>
      <c r="Q1512" s="4"/>
      <c r="R1512" s="648">
        <v>4</v>
      </c>
      <c r="S1512" s="731"/>
      <c r="T1512" s="678"/>
      <c r="U1512" s="648">
        <v>4</v>
      </c>
      <c r="V1512" s="649"/>
      <c r="W1512" s="748">
        <v>0</v>
      </c>
      <c r="X1512" s="610"/>
      <c r="Y1512" s="610"/>
      <c r="Z1512" s="610"/>
      <c r="AA1512" s="610"/>
      <c r="AB1512" s="610"/>
      <c r="AC1512" s="610"/>
      <c r="AD1512" s="610"/>
      <c r="AE1512" s="610"/>
      <c r="AF1512" s="610"/>
      <c r="AG1512" s="610"/>
      <c r="AH1512" s="610"/>
      <c r="AI1512" s="610"/>
      <c r="AJ1512" s="610"/>
      <c r="AK1512" s="610"/>
      <c r="AL1512" s="610"/>
      <c r="AM1512" s="610"/>
      <c r="AN1512" s="610"/>
      <c r="AO1512" s="610"/>
      <c r="AP1512" s="610"/>
      <c r="AQ1512" s="610"/>
      <c r="AR1512" s="610"/>
      <c r="AS1512" s="610"/>
      <c r="AT1512" s="610"/>
      <c r="AU1512" s="610"/>
      <c r="AV1512" s="610"/>
      <c r="AW1512" s="610"/>
      <c r="AX1512" s="610"/>
      <c r="AY1512" s="610"/>
      <c r="AZ1512" s="610"/>
      <c r="BA1512" s="235">
        <f t="shared" ref="BA1512:BB1513" si="907">C1512+F1512+I1512+L1512+O1512+R1512+U1512</f>
        <v>10</v>
      </c>
      <c r="BB1512" s="235">
        <f t="shared" si="907"/>
        <v>0</v>
      </c>
      <c r="BC1512" s="406">
        <v>10</v>
      </c>
    </row>
    <row r="1513" spans="1:55" ht="16.5" thickBot="1">
      <c r="A1513" s="1122"/>
      <c r="B1513" s="86" t="s">
        <v>22</v>
      </c>
      <c r="C1513" s="66">
        <v>0</v>
      </c>
      <c r="D1513" s="67"/>
      <c r="E1513" s="4"/>
      <c r="F1513" s="66"/>
      <c r="G1513" s="68"/>
      <c r="H1513" s="4"/>
      <c r="I1513" s="66">
        <v>0</v>
      </c>
      <c r="J1513" s="68"/>
      <c r="K1513" s="4"/>
      <c r="L1513" s="66">
        <v>0</v>
      </c>
      <c r="M1513" s="68"/>
      <c r="N1513" s="4"/>
      <c r="O1513" s="66">
        <v>0</v>
      </c>
      <c r="P1513" s="68"/>
      <c r="Q1513" s="4"/>
      <c r="R1513" s="650">
        <v>0</v>
      </c>
      <c r="S1513" s="732"/>
      <c r="T1513" s="678"/>
      <c r="U1513" s="650">
        <v>0</v>
      </c>
      <c r="V1513" s="652"/>
      <c r="W1513" s="749">
        <v>0</v>
      </c>
      <c r="X1513" s="610"/>
      <c r="Y1513" s="610"/>
      <c r="Z1513" s="610"/>
      <c r="AA1513" s="610"/>
      <c r="AB1513" s="610"/>
      <c r="AC1513" s="610"/>
      <c r="AD1513" s="610"/>
      <c r="AE1513" s="610"/>
      <c r="AF1513" s="610"/>
      <c r="AG1513" s="610"/>
      <c r="AH1513" s="610"/>
      <c r="AI1513" s="610"/>
      <c r="AJ1513" s="610"/>
      <c r="AK1513" s="610"/>
      <c r="AL1513" s="610"/>
      <c r="AM1513" s="610"/>
      <c r="AN1513" s="610"/>
      <c r="AO1513" s="610"/>
      <c r="AP1513" s="610"/>
      <c r="AQ1513" s="610"/>
      <c r="AR1513" s="610"/>
      <c r="AS1513" s="610"/>
      <c r="AT1513" s="610"/>
      <c r="AU1513" s="610"/>
      <c r="AV1513" s="610"/>
      <c r="AW1513" s="610"/>
      <c r="AX1513" s="610"/>
      <c r="AY1513" s="610"/>
      <c r="AZ1513" s="610"/>
      <c r="BA1513" s="235">
        <f t="shared" si="907"/>
        <v>0</v>
      </c>
      <c r="BB1513" s="235">
        <f t="shared" si="907"/>
        <v>0</v>
      </c>
      <c r="BC1513" s="407">
        <v>0</v>
      </c>
    </row>
    <row r="1514" spans="1:55" ht="16.5" thickBot="1">
      <c r="A1514" s="941"/>
      <c r="B1514" s="507"/>
      <c r="C1514" s="507"/>
      <c r="D1514" s="507"/>
      <c r="E1514" s="4"/>
      <c r="F1514" s="507"/>
      <c r="G1514" s="507"/>
      <c r="H1514" s="4"/>
      <c r="I1514" s="507"/>
      <c r="J1514" s="507"/>
      <c r="K1514" s="4"/>
      <c r="L1514" s="507"/>
      <c r="M1514" s="507"/>
      <c r="N1514" s="4"/>
      <c r="O1514" s="507"/>
      <c r="P1514" s="507"/>
      <c r="Q1514" s="4"/>
      <c r="R1514" s="507"/>
      <c r="S1514" s="509"/>
      <c r="T1514" s="707"/>
      <c r="U1514" s="507"/>
      <c r="V1514" s="507"/>
      <c r="W1514" s="507"/>
      <c r="X1514" s="610"/>
      <c r="Y1514" s="610"/>
      <c r="Z1514" s="610"/>
      <c r="AA1514" s="610"/>
      <c r="AB1514" s="610"/>
      <c r="AC1514" s="610"/>
      <c r="AD1514" s="610"/>
      <c r="AE1514" s="610"/>
      <c r="AF1514" s="610"/>
      <c r="AG1514" s="610"/>
      <c r="AH1514" s="610"/>
      <c r="AI1514" s="610"/>
      <c r="AJ1514" s="610"/>
      <c r="AK1514" s="610"/>
      <c r="AL1514" s="610"/>
      <c r="AM1514" s="610"/>
      <c r="AN1514" s="610"/>
      <c r="AO1514" s="610"/>
      <c r="AP1514" s="610"/>
      <c r="AQ1514" s="610"/>
      <c r="AR1514" s="610"/>
      <c r="AS1514" s="610"/>
      <c r="AT1514" s="610"/>
      <c r="AU1514" s="610"/>
      <c r="AV1514" s="610"/>
      <c r="AW1514" s="610"/>
      <c r="AX1514" s="610"/>
      <c r="AY1514" s="610"/>
      <c r="AZ1514" s="610"/>
      <c r="BA1514" s="1059"/>
      <c r="BB1514" s="1059"/>
      <c r="BC1514" s="1059"/>
    </row>
    <row r="1515" spans="1:55" ht="18" customHeight="1" thickBot="1">
      <c r="A1515" s="1120" t="s">
        <v>690</v>
      </c>
      <c r="B1515" s="84" t="s">
        <v>19</v>
      </c>
      <c r="C1515" s="61">
        <v>0</v>
      </c>
      <c r="D1515" s="62"/>
      <c r="E1515" s="4"/>
      <c r="F1515" s="61">
        <v>0</v>
      </c>
      <c r="G1515" s="63"/>
      <c r="H1515" s="4"/>
      <c r="I1515" s="61">
        <v>1</v>
      </c>
      <c r="J1515" s="63"/>
      <c r="K1515" s="4"/>
      <c r="L1515" s="61">
        <v>1</v>
      </c>
      <c r="M1515" s="63"/>
      <c r="N1515" s="4"/>
      <c r="O1515" s="61">
        <v>5</v>
      </c>
      <c r="P1515" s="63"/>
      <c r="Q1515" s="4"/>
      <c r="R1515" s="645">
        <v>6</v>
      </c>
      <c r="S1515" s="647"/>
      <c r="T1515" s="619"/>
      <c r="U1515" s="645">
        <v>8</v>
      </c>
      <c r="V1515" s="646"/>
      <c r="W1515" s="647">
        <v>0</v>
      </c>
      <c r="X1515" s="610"/>
      <c r="Y1515" s="610"/>
      <c r="Z1515" s="610"/>
      <c r="AA1515" s="610"/>
      <c r="AB1515" s="610"/>
      <c r="AC1515" s="610"/>
      <c r="AD1515" s="610"/>
      <c r="AE1515" s="610"/>
      <c r="AF1515" s="610"/>
      <c r="AG1515" s="610"/>
      <c r="AH1515" s="610"/>
      <c r="AI1515" s="610"/>
      <c r="AJ1515" s="610"/>
      <c r="AK1515" s="610"/>
      <c r="AL1515" s="610"/>
      <c r="AM1515" s="610"/>
      <c r="AN1515" s="610"/>
      <c r="AO1515" s="610"/>
      <c r="AP1515" s="610"/>
      <c r="AQ1515" s="610"/>
      <c r="AR1515" s="610"/>
      <c r="AS1515" s="610"/>
      <c r="AT1515" s="610"/>
      <c r="AU1515" s="610"/>
      <c r="AV1515" s="610"/>
      <c r="AW1515" s="610"/>
      <c r="AX1515" s="610"/>
      <c r="AY1515" s="610"/>
      <c r="AZ1515" s="610"/>
      <c r="BA1515" s="235">
        <f>C1515+F1515+I1515+L1515+O1515+R1515+U1515</f>
        <v>21</v>
      </c>
      <c r="BB1515" s="235">
        <f>D1515+G1515+J1515+M1515+P1515+S1515+V1515</f>
        <v>0</v>
      </c>
      <c r="BC1515" s="237">
        <v>21</v>
      </c>
    </row>
    <row r="1516" spans="1:55" ht="16.5" thickBot="1">
      <c r="A1516" s="1121"/>
      <c r="B1516" s="85" t="s">
        <v>21</v>
      </c>
      <c r="C1516" s="64">
        <v>0</v>
      </c>
      <c r="D1516" s="16"/>
      <c r="E1516" s="4"/>
      <c r="F1516" s="64">
        <v>0</v>
      </c>
      <c r="G1516" s="65"/>
      <c r="H1516" s="4"/>
      <c r="I1516" s="64">
        <v>0</v>
      </c>
      <c r="J1516" s="65"/>
      <c r="K1516" s="4"/>
      <c r="L1516" s="64">
        <v>1</v>
      </c>
      <c r="M1516" s="65"/>
      <c r="N1516" s="4"/>
      <c r="O1516" s="64">
        <v>1</v>
      </c>
      <c r="P1516" s="65"/>
      <c r="Q1516" s="4"/>
      <c r="R1516" s="648">
        <v>5</v>
      </c>
      <c r="S1516" s="649"/>
      <c r="T1516" s="619"/>
      <c r="U1516" s="648">
        <v>5</v>
      </c>
      <c r="V1516" s="615"/>
      <c r="W1516" s="649">
        <v>0</v>
      </c>
      <c r="X1516" s="610"/>
      <c r="Y1516" s="610"/>
      <c r="Z1516" s="610"/>
      <c r="AA1516" s="610"/>
      <c r="AB1516" s="610"/>
      <c r="AC1516" s="610"/>
      <c r="AD1516" s="610"/>
      <c r="AE1516" s="610"/>
      <c r="AF1516" s="610"/>
      <c r="AG1516" s="610"/>
      <c r="AH1516" s="610"/>
      <c r="AI1516" s="610"/>
      <c r="AJ1516" s="610"/>
      <c r="AK1516" s="610"/>
      <c r="AL1516" s="610"/>
      <c r="AM1516" s="610"/>
      <c r="AN1516" s="610"/>
      <c r="AO1516" s="610"/>
      <c r="AP1516" s="610"/>
      <c r="AQ1516" s="610"/>
      <c r="AR1516" s="610"/>
      <c r="AS1516" s="610"/>
      <c r="AT1516" s="610"/>
      <c r="AU1516" s="610"/>
      <c r="AV1516" s="610"/>
      <c r="AW1516" s="610"/>
      <c r="AX1516" s="610"/>
      <c r="AY1516" s="610"/>
      <c r="AZ1516" s="610"/>
      <c r="BA1516" s="235">
        <f t="shared" ref="BA1516:BB1517" si="908">C1516+F1516+I1516+L1516+O1516+R1516+U1516</f>
        <v>12</v>
      </c>
      <c r="BB1516" s="235">
        <f t="shared" si="908"/>
        <v>0</v>
      </c>
      <c r="BC1516" s="406">
        <v>12</v>
      </c>
    </row>
    <row r="1517" spans="1:55" ht="16.5" thickBot="1">
      <c r="A1517" s="1122"/>
      <c r="B1517" s="86" t="s">
        <v>22</v>
      </c>
      <c r="C1517" s="66">
        <v>0</v>
      </c>
      <c r="D1517" s="67"/>
      <c r="E1517" s="4"/>
      <c r="F1517" s="66">
        <v>0</v>
      </c>
      <c r="G1517" s="68"/>
      <c r="H1517" s="4"/>
      <c r="I1517" s="66">
        <v>0</v>
      </c>
      <c r="J1517" s="68"/>
      <c r="K1517" s="4"/>
      <c r="L1517" s="66">
        <v>0</v>
      </c>
      <c r="M1517" s="68"/>
      <c r="N1517" s="4"/>
      <c r="O1517" s="66">
        <v>0</v>
      </c>
      <c r="P1517" s="68"/>
      <c r="Q1517" s="4"/>
      <c r="R1517" s="650">
        <v>0</v>
      </c>
      <c r="S1517" s="652"/>
      <c r="T1517" s="619"/>
      <c r="U1517" s="650">
        <v>0</v>
      </c>
      <c r="V1517" s="651"/>
      <c r="W1517" s="652">
        <v>0</v>
      </c>
      <c r="X1517" s="610"/>
      <c r="Y1517" s="610"/>
      <c r="Z1517" s="610"/>
      <c r="AA1517" s="610"/>
      <c r="AB1517" s="610"/>
      <c r="AC1517" s="610"/>
      <c r="AD1517" s="610"/>
      <c r="AE1517" s="610"/>
      <c r="AF1517" s="610"/>
      <c r="AG1517" s="610"/>
      <c r="AH1517" s="610"/>
      <c r="AI1517" s="610"/>
      <c r="AJ1517" s="610"/>
      <c r="AK1517" s="610"/>
      <c r="AL1517" s="610"/>
      <c r="AM1517" s="610"/>
      <c r="AN1517" s="610"/>
      <c r="AO1517" s="610"/>
      <c r="AP1517" s="610"/>
      <c r="AQ1517" s="610"/>
      <c r="AR1517" s="610"/>
      <c r="AS1517" s="610"/>
      <c r="AT1517" s="610"/>
      <c r="AU1517" s="610"/>
      <c r="AV1517" s="610"/>
      <c r="AW1517" s="610"/>
      <c r="AX1517" s="610"/>
      <c r="AY1517" s="610"/>
      <c r="AZ1517" s="610"/>
      <c r="BA1517" s="235">
        <f t="shared" si="908"/>
        <v>0</v>
      </c>
      <c r="BB1517" s="235">
        <f t="shared" si="908"/>
        <v>0</v>
      </c>
      <c r="BC1517" s="407">
        <v>0</v>
      </c>
    </row>
    <row r="1518" spans="1:55" ht="16.5" thickBot="1">
      <c r="A1518" s="941"/>
      <c r="B1518" s="507"/>
      <c r="C1518" s="507"/>
      <c r="D1518" s="507"/>
      <c r="E1518" s="4"/>
      <c r="F1518" s="507"/>
      <c r="G1518" s="507"/>
      <c r="H1518" s="4"/>
      <c r="I1518" s="507"/>
      <c r="J1518" s="507"/>
      <c r="K1518" s="4"/>
      <c r="L1518" s="507"/>
      <c r="M1518" s="507"/>
      <c r="N1518" s="4"/>
      <c r="O1518" s="507"/>
      <c r="P1518" s="507"/>
      <c r="Q1518" s="4"/>
      <c r="R1518" s="507"/>
      <c r="S1518" s="507"/>
      <c r="T1518" s="707"/>
      <c r="U1518" s="507"/>
      <c r="V1518" s="507"/>
      <c r="W1518" s="507"/>
      <c r="X1518" s="610"/>
      <c r="Y1518" s="610"/>
      <c r="Z1518" s="610"/>
      <c r="AA1518" s="610"/>
      <c r="AB1518" s="610"/>
      <c r="AC1518" s="610"/>
      <c r="AD1518" s="610"/>
      <c r="AE1518" s="610"/>
      <c r="AF1518" s="610"/>
      <c r="AG1518" s="610"/>
      <c r="AH1518" s="610"/>
      <c r="AI1518" s="610"/>
      <c r="AJ1518" s="610"/>
      <c r="AK1518" s="610"/>
      <c r="AL1518" s="610"/>
      <c r="AM1518" s="610"/>
      <c r="AN1518" s="610"/>
      <c r="AO1518" s="610"/>
      <c r="AP1518" s="610"/>
      <c r="AQ1518" s="610"/>
      <c r="AR1518" s="610"/>
      <c r="AS1518" s="610"/>
      <c r="AT1518" s="610"/>
      <c r="AU1518" s="610"/>
      <c r="AV1518" s="610"/>
      <c r="AW1518" s="610"/>
      <c r="AX1518" s="610"/>
      <c r="AY1518" s="610"/>
      <c r="AZ1518" s="610"/>
      <c r="BA1518" s="1059"/>
      <c r="BB1518" s="1059"/>
      <c r="BC1518" s="1059"/>
    </row>
    <row r="1519" spans="1:55" ht="16.5" thickBot="1">
      <c r="A1519" s="1120" t="s">
        <v>691</v>
      </c>
      <c r="B1519" s="84" t="s">
        <v>19</v>
      </c>
      <c r="C1519" s="61">
        <v>0</v>
      </c>
      <c r="D1519" s="62"/>
      <c r="E1519" s="4"/>
      <c r="F1519" s="61">
        <v>3</v>
      </c>
      <c r="G1519" s="63"/>
      <c r="H1519" s="4"/>
      <c r="I1519" s="61">
        <v>12</v>
      </c>
      <c r="J1519" s="63"/>
      <c r="K1519" s="4"/>
      <c r="L1519" s="61">
        <v>7</v>
      </c>
      <c r="M1519" s="63"/>
      <c r="N1519" s="4"/>
      <c r="O1519" s="61">
        <v>0</v>
      </c>
      <c r="P1519" s="63"/>
      <c r="Q1519" s="4"/>
      <c r="R1519" s="645">
        <v>0</v>
      </c>
      <c r="S1519" s="647"/>
      <c r="T1519" s="619"/>
      <c r="U1519" s="645">
        <v>0</v>
      </c>
      <c r="V1519" s="646"/>
      <c r="W1519" s="647">
        <v>0</v>
      </c>
      <c r="X1519" s="610"/>
      <c r="Y1519" s="610"/>
      <c r="Z1519" s="610"/>
      <c r="AA1519" s="610"/>
      <c r="AB1519" s="610"/>
      <c r="AC1519" s="610"/>
      <c r="AD1519" s="610"/>
      <c r="AE1519" s="610"/>
      <c r="AF1519" s="610"/>
      <c r="AG1519" s="610"/>
      <c r="AH1519" s="610"/>
      <c r="AI1519" s="610"/>
      <c r="AJ1519" s="610"/>
      <c r="AK1519" s="610"/>
      <c r="AL1519" s="610"/>
      <c r="AM1519" s="610"/>
      <c r="AN1519" s="610"/>
      <c r="AO1519" s="610"/>
      <c r="AP1519" s="610"/>
      <c r="AQ1519" s="610"/>
      <c r="AR1519" s="610"/>
      <c r="AS1519" s="610"/>
      <c r="AT1519" s="610"/>
      <c r="AU1519" s="610"/>
      <c r="AV1519" s="610"/>
      <c r="AW1519" s="610"/>
      <c r="AX1519" s="610"/>
      <c r="AY1519" s="610"/>
      <c r="AZ1519" s="610"/>
      <c r="BA1519" s="235">
        <f>C1519+F1519+I1519+L1519+O1519+R1519+U1519</f>
        <v>22</v>
      </c>
      <c r="BB1519" s="235">
        <f>D1519+G1519+J1519+M1519+P1519+S1519+V1519</f>
        <v>0</v>
      </c>
      <c r="BC1519" s="237">
        <v>22</v>
      </c>
    </row>
    <row r="1520" spans="1:55" ht="16.5" thickBot="1">
      <c r="A1520" s="1121"/>
      <c r="B1520" s="85" t="s">
        <v>21</v>
      </c>
      <c r="C1520" s="64">
        <v>0</v>
      </c>
      <c r="D1520" s="16"/>
      <c r="E1520" s="4"/>
      <c r="F1520" s="64">
        <v>2</v>
      </c>
      <c r="G1520" s="65"/>
      <c r="H1520" s="4"/>
      <c r="I1520" s="64">
        <v>1</v>
      </c>
      <c r="J1520" s="65"/>
      <c r="K1520" s="4"/>
      <c r="L1520" s="64">
        <v>1</v>
      </c>
      <c r="M1520" s="65"/>
      <c r="N1520" s="4"/>
      <c r="O1520" s="64">
        <v>0</v>
      </c>
      <c r="P1520" s="65"/>
      <c r="Q1520" s="4"/>
      <c r="R1520" s="648">
        <v>0</v>
      </c>
      <c r="S1520" s="649"/>
      <c r="T1520" s="619"/>
      <c r="U1520" s="648">
        <v>0</v>
      </c>
      <c r="V1520" s="615"/>
      <c r="W1520" s="649">
        <v>0</v>
      </c>
      <c r="X1520" s="610"/>
      <c r="Y1520" s="610"/>
      <c r="Z1520" s="610"/>
      <c r="AA1520" s="610"/>
      <c r="AB1520" s="610"/>
      <c r="AC1520" s="610"/>
      <c r="AD1520" s="610"/>
      <c r="AE1520" s="610"/>
      <c r="AF1520" s="610"/>
      <c r="AG1520" s="610"/>
      <c r="AH1520" s="610"/>
      <c r="AI1520" s="610"/>
      <c r="AJ1520" s="610"/>
      <c r="AK1520" s="610"/>
      <c r="AL1520" s="610"/>
      <c r="AM1520" s="610"/>
      <c r="AN1520" s="610"/>
      <c r="AO1520" s="610"/>
      <c r="AP1520" s="610"/>
      <c r="AQ1520" s="610"/>
      <c r="AR1520" s="610"/>
      <c r="AS1520" s="610"/>
      <c r="AT1520" s="610"/>
      <c r="AU1520" s="610"/>
      <c r="AV1520" s="610"/>
      <c r="AW1520" s="610"/>
      <c r="AX1520" s="610"/>
      <c r="AY1520" s="610"/>
      <c r="AZ1520" s="610"/>
      <c r="BA1520" s="235">
        <f t="shared" ref="BA1520:BB1521" si="909">C1520+F1520+I1520+L1520+O1520+R1520+U1520</f>
        <v>4</v>
      </c>
      <c r="BB1520" s="235">
        <f t="shared" si="909"/>
        <v>0</v>
      </c>
      <c r="BC1520" s="406">
        <v>4</v>
      </c>
    </row>
    <row r="1521" spans="1:55" ht="16.5" thickBot="1">
      <c r="A1521" s="1122"/>
      <c r="B1521" s="86" t="s">
        <v>22</v>
      </c>
      <c r="C1521" s="66">
        <v>0</v>
      </c>
      <c r="D1521" s="67"/>
      <c r="E1521" s="4"/>
      <c r="F1521" s="66">
        <v>0</v>
      </c>
      <c r="G1521" s="68"/>
      <c r="H1521" s="4"/>
      <c r="I1521" s="66">
        <v>0</v>
      </c>
      <c r="J1521" s="68"/>
      <c r="K1521" s="4"/>
      <c r="L1521" s="66">
        <v>0</v>
      </c>
      <c r="M1521" s="68"/>
      <c r="N1521" s="4"/>
      <c r="O1521" s="66">
        <v>0</v>
      </c>
      <c r="P1521" s="68"/>
      <c r="Q1521" s="4"/>
      <c r="R1521" s="650">
        <v>0</v>
      </c>
      <c r="S1521" s="652"/>
      <c r="T1521" s="619"/>
      <c r="U1521" s="650">
        <v>0</v>
      </c>
      <c r="V1521" s="651"/>
      <c r="W1521" s="652">
        <v>0</v>
      </c>
      <c r="X1521" s="610"/>
      <c r="Y1521" s="610"/>
      <c r="Z1521" s="610"/>
      <c r="AA1521" s="610"/>
      <c r="AB1521" s="610"/>
      <c r="AC1521" s="610"/>
      <c r="AD1521" s="610"/>
      <c r="AE1521" s="610"/>
      <c r="AF1521" s="610"/>
      <c r="AG1521" s="610"/>
      <c r="AH1521" s="610"/>
      <c r="AI1521" s="610"/>
      <c r="AJ1521" s="610"/>
      <c r="AK1521" s="610"/>
      <c r="AL1521" s="610"/>
      <c r="AM1521" s="610"/>
      <c r="AN1521" s="610"/>
      <c r="AO1521" s="610"/>
      <c r="AP1521" s="610"/>
      <c r="AQ1521" s="610"/>
      <c r="AR1521" s="610"/>
      <c r="AS1521" s="610"/>
      <c r="AT1521" s="610"/>
      <c r="AU1521" s="610"/>
      <c r="AV1521" s="610"/>
      <c r="AW1521" s="610"/>
      <c r="AX1521" s="610"/>
      <c r="AY1521" s="610"/>
      <c r="AZ1521" s="610"/>
      <c r="BA1521" s="235">
        <f t="shared" si="909"/>
        <v>0</v>
      </c>
      <c r="BB1521" s="235">
        <f t="shared" si="909"/>
        <v>0</v>
      </c>
      <c r="BC1521" s="407">
        <v>0</v>
      </c>
    </row>
    <row r="1522" spans="1:55" ht="16.5" thickBot="1">
      <c r="A1522" s="941"/>
      <c r="B1522" s="507"/>
      <c r="C1522" s="507"/>
      <c r="D1522" s="507"/>
      <c r="E1522" s="4"/>
      <c r="F1522" s="507"/>
      <c r="G1522" s="507"/>
      <c r="H1522" s="4"/>
      <c r="I1522" s="507"/>
      <c r="J1522" s="507"/>
      <c r="K1522" s="4"/>
      <c r="L1522" s="507"/>
      <c r="M1522" s="507"/>
      <c r="N1522" s="4"/>
      <c r="O1522" s="507"/>
      <c r="P1522" s="507"/>
      <c r="Q1522" s="4"/>
      <c r="R1522" s="507"/>
      <c r="S1522" s="507"/>
      <c r="T1522" s="707"/>
      <c r="U1522" s="507"/>
      <c r="V1522" s="507"/>
      <c r="W1522" s="507"/>
      <c r="X1522" s="610"/>
      <c r="Y1522" s="610"/>
      <c r="Z1522" s="610"/>
      <c r="AA1522" s="610"/>
      <c r="AB1522" s="610"/>
      <c r="AC1522" s="610"/>
      <c r="AD1522" s="610"/>
      <c r="AE1522" s="610"/>
      <c r="AF1522" s="610"/>
      <c r="AG1522" s="610"/>
      <c r="AH1522" s="610"/>
      <c r="AI1522" s="610"/>
      <c r="AJ1522" s="610"/>
      <c r="AK1522" s="610"/>
      <c r="AL1522" s="610"/>
      <c r="AM1522" s="610"/>
      <c r="AN1522" s="610"/>
      <c r="AO1522" s="610"/>
      <c r="AP1522" s="610"/>
      <c r="AQ1522" s="610"/>
      <c r="AR1522" s="610"/>
      <c r="AS1522" s="610"/>
      <c r="AT1522" s="610"/>
      <c r="AU1522" s="610"/>
      <c r="AV1522" s="610"/>
      <c r="AW1522" s="610"/>
      <c r="AX1522" s="610"/>
      <c r="AY1522" s="610"/>
      <c r="AZ1522" s="610"/>
      <c r="BA1522" s="1059"/>
      <c r="BB1522" s="1059"/>
      <c r="BC1522" s="1059"/>
    </row>
    <row r="1523" spans="1:55" ht="18.75" customHeight="1" thickBot="1">
      <c r="A1523" s="1120" t="s">
        <v>692</v>
      </c>
      <c r="B1523" s="84" t="s">
        <v>19</v>
      </c>
      <c r="C1523" s="683">
        <v>0</v>
      </c>
      <c r="D1523" s="684"/>
      <c r="E1523" s="617"/>
      <c r="F1523" s="683">
        <v>1</v>
      </c>
      <c r="G1523" s="685"/>
      <c r="H1523" s="617"/>
      <c r="I1523" s="683">
        <v>0</v>
      </c>
      <c r="J1523" s="685"/>
      <c r="K1523" s="617"/>
      <c r="L1523" s="683">
        <v>2</v>
      </c>
      <c r="M1523" s="685"/>
      <c r="N1523" s="617"/>
      <c r="O1523" s="683">
        <v>2</v>
      </c>
      <c r="P1523" s="685"/>
      <c r="Q1523" s="617"/>
      <c r="R1523" s="235">
        <v>3</v>
      </c>
      <c r="S1523" s="237"/>
      <c r="T1523" s="264"/>
      <c r="U1523" s="235">
        <v>9</v>
      </c>
      <c r="V1523" s="236"/>
      <c r="W1523" s="647">
        <v>0</v>
      </c>
      <c r="X1523" s="610"/>
      <c r="Y1523" s="610"/>
      <c r="Z1523" s="610"/>
      <c r="AA1523" s="610"/>
      <c r="AB1523" s="610"/>
      <c r="AC1523" s="610"/>
      <c r="AD1523" s="610"/>
      <c r="AE1523" s="610"/>
      <c r="AF1523" s="610"/>
      <c r="AG1523" s="610"/>
      <c r="AH1523" s="610"/>
      <c r="AI1523" s="610"/>
      <c r="AJ1523" s="610"/>
      <c r="AK1523" s="610"/>
      <c r="AL1523" s="610"/>
      <c r="AM1523" s="610"/>
      <c r="AN1523" s="610"/>
      <c r="AO1523" s="610"/>
      <c r="AP1523" s="610"/>
      <c r="AQ1523" s="610"/>
      <c r="AR1523" s="610"/>
      <c r="AS1523" s="610"/>
      <c r="AT1523" s="610"/>
      <c r="AU1523" s="610"/>
      <c r="AV1523" s="610"/>
      <c r="AW1523" s="610"/>
      <c r="AX1523" s="610"/>
      <c r="AY1523" s="610"/>
      <c r="AZ1523" s="610"/>
      <c r="BA1523" s="235">
        <f>C1523+F1523+I1523+L1523+O1523+R1523+U1523</f>
        <v>17</v>
      </c>
      <c r="BB1523" s="235">
        <f>D1523+G1523+J1523+M1523+P1523+S1523+V1523</f>
        <v>0</v>
      </c>
      <c r="BC1523" s="237">
        <v>17</v>
      </c>
    </row>
    <row r="1524" spans="1:55" ht="16.5" thickBot="1">
      <c r="A1524" s="1121"/>
      <c r="B1524" s="85" t="s">
        <v>21</v>
      </c>
      <c r="C1524" s="686">
        <v>0</v>
      </c>
      <c r="D1524" s="687"/>
      <c r="E1524" s="617"/>
      <c r="F1524" s="686">
        <v>0</v>
      </c>
      <c r="G1524" s="688"/>
      <c r="H1524" s="617"/>
      <c r="I1524" s="686">
        <v>0</v>
      </c>
      <c r="J1524" s="688"/>
      <c r="K1524" s="617"/>
      <c r="L1524" s="686">
        <v>0</v>
      </c>
      <c r="M1524" s="688"/>
      <c r="N1524" s="617"/>
      <c r="O1524" s="686">
        <v>0</v>
      </c>
      <c r="P1524" s="688"/>
      <c r="Q1524" s="617"/>
      <c r="R1524" s="401">
        <v>1</v>
      </c>
      <c r="S1524" s="406"/>
      <c r="T1524" s="264"/>
      <c r="U1524" s="401">
        <v>1</v>
      </c>
      <c r="V1524" s="402"/>
      <c r="W1524" s="649">
        <v>0</v>
      </c>
      <c r="X1524" s="610"/>
      <c r="Y1524" s="610"/>
      <c r="Z1524" s="610"/>
      <c r="AA1524" s="610"/>
      <c r="AB1524" s="610"/>
      <c r="AC1524" s="610"/>
      <c r="AD1524" s="610"/>
      <c r="AE1524" s="610"/>
      <c r="AF1524" s="610"/>
      <c r="AG1524" s="610"/>
      <c r="AH1524" s="610"/>
      <c r="AI1524" s="610"/>
      <c r="AJ1524" s="610"/>
      <c r="AK1524" s="610"/>
      <c r="AL1524" s="610"/>
      <c r="AM1524" s="610"/>
      <c r="AN1524" s="610"/>
      <c r="AO1524" s="610"/>
      <c r="AP1524" s="610"/>
      <c r="AQ1524" s="610"/>
      <c r="AR1524" s="610"/>
      <c r="AS1524" s="610"/>
      <c r="AT1524" s="610"/>
      <c r="AU1524" s="610"/>
      <c r="AV1524" s="610"/>
      <c r="AW1524" s="610"/>
      <c r="AX1524" s="610"/>
      <c r="AY1524" s="610"/>
      <c r="AZ1524" s="610"/>
      <c r="BA1524" s="235">
        <f t="shared" ref="BA1524:BB1525" si="910">C1524+F1524+I1524+L1524+O1524+R1524+U1524</f>
        <v>2</v>
      </c>
      <c r="BB1524" s="235">
        <f t="shared" si="910"/>
        <v>0</v>
      </c>
      <c r="BC1524" s="406">
        <v>2</v>
      </c>
    </row>
    <row r="1525" spans="1:55" ht="16.5" thickBot="1">
      <c r="A1525" s="1122"/>
      <c r="B1525" s="86" t="s">
        <v>22</v>
      </c>
      <c r="C1525" s="689">
        <v>0</v>
      </c>
      <c r="D1525" s="690"/>
      <c r="E1525" s="617"/>
      <c r="F1525" s="689">
        <v>0</v>
      </c>
      <c r="G1525" s="691"/>
      <c r="H1525" s="617"/>
      <c r="I1525" s="689">
        <v>0</v>
      </c>
      <c r="J1525" s="691"/>
      <c r="K1525" s="617"/>
      <c r="L1525" s="689">
        <v>0</v>
      </c>
      <c r="M1525" s="691"/>
      <c r="N1525" s="617"/>
      <c r="O1525" s="689">
        <v>0</v>
      </c>
      <c r="P1525" s="691"/>
      <c r="Q1525" s="617"/>
      <c r="R1525" s="403">
        <v>0</v>
      </c>
      <c r="S1525" s="407"/>
      <c r="T1525" s="264"/>
      <c r="U1525" s="403">
        <v>0</v>
      </c>
      <c r="V1525" s="404"/>
      <c r="W1525" s="652">
        <v>0</v>
      </c>
      <c r="X1525" s="610"/>
      <c r="Y1525" s="610"/>
      <c r="Z1525" s="610"/>
      <c r="AA1525" s="610"/>
      <c r="AB1525" s="610"/>
      <c r="AC1525" s="610"/>
      <c r="AD1525" s="610"/>
      <c r="AE1525" s="610"/>
      <c r="AF1525" s="610"/>
      <c r="AG1525" s="610"/>
      <c r="AH1525" s="610"/>
      <c r="AI1525" s="610"/>
      <c r="AJ1525" s="610"/>
      <c r="AK1525" s="610"/>
      <c r="AL1525" s="610"/>
      <c r="AM1525" s="610"/>
      <c r="AN1525" s="610"/>
      <c r="AO1525" s="610"/>
      <c r="AP1525" s="610"/>
      <c r="AQ1525" s="610"/>
      <c r="AR1525" s="610"/>
      <c r="AS1525" s="610"/>
      <c r="AT1525" s="610"/>
      <c r="AU1525" s="610"/>
      <c r="AV1525" s="610"/>
      <c r="AW1525" s="610"/>
      <c r="AX1525" s="610"/>
      <c r="AY1525" s="610"/>
      <c r="AZ1525" s="610"/>
      <c r="BA1525" s="235">
        <f t="shared" si="910"/>
        <v>0</v>
      </c>
      <c r="BB1525" s="235">
        <f t="shared" si="910"/>
        <v>0</v>
      </c>
      <c r="BC1525" s="407">
        <v>0</v>
      </c>
    </row>
    <row r="1526" spans="1:55" ht="16.5" thickBot="1">
      <c r="A1526" s="941"/>
      <c r="B1526" s="507"/>
      <c r="C1526" s="1059"/>
      <c r="D1526" s="1059"/>
      <c r="E1526" s="617"/>
      <c r="F1526" s="1059"/>
      <c r="G1526" s="1059"/>
      <c r="H1526" s="617"/>
      <c r="I1526" s="1059"/>
      <c r="J1526" s="1059"/>
      <c r="K1526" s="617"/>
      <c r="L1526" s="1059"/>
      <c r="M1526" s="1059"/>
      <c r="N1526" s="617"/>
      <c r="O1526" s="1059"/>
      <c r="P1526" s="1059"/>
      <c r="Q1526" s="617"/>
      <c r="R1526" s="1059"/>
      <c r="S1526" s="1059"/>
      <c r="T1526" s="1061"/>
      <c r="U1526" s="1059"/>
      <c r="V1526" s="1059"/>
      <c r="W1526" s="507"/>
      <c r="X1526" s="610"/>
      <c r="Y1526" s="610"/>
      <c r="Z1526" s="610"/>
      <c r="AA1526" s="610"/>
      <c r="AB1526" s="610"/>
      <c r="AC1526" s="610"/>
      <c r="AD1526" s="610"/>
      <c r="AE1526" s="610"/>
      <c r="AF1526" s="610"/>
      <c r="AG1526" s="610"/>
      <c r="AH1526" s="610"/>
      <c r="AI1526" s="610"/>
      <c r="AJ1526" s="610"/>
      <c r="AK1526" s="610"/>
      <c r="AL1526" s="610"/>
      <c r="AM1526" s="610"/>
      <c r="AN1526" s="610"/>
      <c r="AO1526" s="610"/>
      <c r="AP1526" s="610"/>
      <c r="AQ1526" s="610"/>
      <c r="AR1526" s="610"/>
      <c r="AS1526" s="610"/>
      <c r="AT1526" s="610"/>
      <c r="AU1526" s="610"/>
      <c r="AV1526" s="610"/>
      <c r="AW1526" s="610"/>
      <c r="AX1526" s="610"/>
      <c r="AY1526" s="610"/>
      <c r="AZ1526" s="610"/>
      <c r="BA1526" s="1059"/>
      <c r="BB1526" s="1059"/>
      <c r="BC1526" s="1059"/>
    </row>
    <row r="1527" spans="1:55" ht="16.5" thickBot="1">
      <c r="A1527" s="1120" t="s">
        <v>693</v>
      </c>
      <c r="B1527" s="84" t="s">
        <v>19</v>
      </c>
      <c r="C1527" s="683">
        <v>1</v>
      </c>
      <c r="D1527" s="684"/>
      <c r="E1527" s="617"/>
      <c r="F1527" s="683">
        <v>1</v>
      </c>
      <c r="G1527" s="685"/>
      <c r="H1527" s="617"/>
      <c r="I1527" s="683">
        <v>2</v>
      </c>
      <c r="J1527" s="685"/>
      <c r="K1527" s="617"/>
      <c r="L1527" s="683">
        <v>0</v>
      </c>
      <c r="M1527" s="685"/>
      <c r="N1527" s="617"/>
      <c r="O1527" s="683">
        <v>2</v>
      </c>
      <c r="P1527" s="685"/>
      <c r="Q1527" s="617"/>
      <c r="R1527" s="235">
        <v>3</v>
      </c>
      <c r="S1527" s="237"/>
      <c r="T1527" s="264"/>
      <c r="U1527" s="235">
        <v>11</v>
      </c>
      <c r="V1527" s="236"/>
      <c r="W1527" s="647">
        <v>0</v>
      </c>
      <c r="X1527" s="610"/>
      <c r="Y1527" s="610"/>
      <c r="Z1527" s="610"/>
      <c r="AA1527" s="610"/>
      <c r="AB1527" s="610"/>
      <c r="AC1527" s="610"/>
      <c r="AD1527" s="610"/>
      <c r="AE1527" s="610"/>
      <c r="AF1527" s="610"/>
      <c r="AG1527" s="610"/>
      <c r="AH1527" s="610"/>
      <c r="AI1527" s="610"/>
      <c r="AJ1527" s="610"/>
      <c r="AK1527" s="610"/>
      <c r="AL1527" s="610"/>
      <c r="AM1527" s="610"/>
      <c r="AN1527" s="610"/>
      <c r="AO1527" s="610"/>
      <c r="AP1527" s="610"/>
      <c r="AQ1527" s="610"/>
      <c r="AR1527" s="610"/>
      <c r="AS1527" s="610"/>
      <c r="AT1527" s="610"/>
      <c r="AU1527" s="610"/>
      <c r="AV1527" s="610"/>
      <c r="AW1527" s="610"/>
      <c r="AX1527" s="610"/>
      <c r="AY1527" s="610"/>
      <c r="AZ1527" s="610"/>
      <c r="BA1527" s="235">
        <f>C1527+F1527+I1527+L1527+O1527+R1527+U1527</f>
        <v>20</v>
      </c>
      <c r="BB1527" s="235">
        <f>D1527+G1527+J1527+M1527+P1527+S1527+V1527</f>
        <v>0</v>
      </c>
      <c r="BC1527" s="237">
        <v>20</v>
      </c>
    </row>
    <row r="1528" spans="1:55" ht="16.5" thickBot="1">
      <c r="A1528" s="1121"/>
      <c r="B1528" s="85" t="s">
        <v>21</v>
      </c>
      <c r="C1528" s="686">
        <v>0</v>
      </c>
      <c r="D1528" s="687"/>
      <c r="E1528" s="617"/>
      <c r="F1528" s="686">
        <v>1</v>
      </c>
      <c r="G1528" s="688"/>
      <c r="H1528" s="617"/>
      <c r="I1528" s="686">
        <v>1</v>
      </c>
      <c r="J1528" s="688"/>
      <c r="K1528" s="617"/>
      <c r="L1528" s="686">
        <v>0</v>
      </c>
      <c r="M1528" s="688"/>
      <c r="N1528" s="617"/>
      <c r="O1528" s="686">
        <v>0</v>
      </c>
      <c r="P1528" s="688"/>
      <c r="Q1528" s="617"/>
      <c r="R1528" s="401">
        <v>2</v>
      </c>
      <c r="S1528" s="406"/>
      <c r="T1528" s="264"/>
      <c r="U1528" s="401">
        <v>2</v>
      </c>
      <c r="V1528" s="402"/>
      <c r="W1528" s="649">
        <v>0</v>
      </c>
      <c r="X1528" s="610"/>
      <c r="Y1528" s="610"/>
      <c r="Z1528" s="610"/>
      <c r="AA1528" s="610"/>
      <c r="AB1528" s="610"/>
      <c r="AC1528" s="610"/>
      <c r="AD1528" s="610"/>
      <c r="AE1528" s="610"/>
      <c r="AF1528" s="610"/>
      <c r="AG1528" s="610"/>
      <c r="AH1528" s="610"/>
      <c r="AI1528" s="610"/>
      <c r="AJ1528" s="610"/>
      <c r="AK1528" s="610"/>
      <c r="AL1528" s="610"/>
      <c r="AM1528" s="610"/>
      <c r="AN1528" s="610"/>
      <c r="AO1528" s="610"/>
      <c r="AP1528" s="610"/>
      <c r="AQ1528" s="610"/>
      <c r="AR1528" s="610"/>
      <c r="AS1528" s="610"/>
      <c r="AT1528" s="610"/>
      <c r="AU1528" s="610"/>
      <c r="AV1528" s="610"/>
      <c r="AW1528" s="610"/>
      <c r="AX1528" s="610"/>
      <c r="AY1528" s="610"/>
      <c r="AZ1528" s="610"/>
      <c r="BA1528" s="235">
        <f t="shared" ref="BA1528:BB1529" si="911">C1528+F1528+I1528+L1528+O1528+R1528+U1528</f>
        <v>6</v>
      </c>
      <c r="BB1528" s="235">
        <f t="shared" si="911"/>
        <v>0</v>
      </c>
      <c r="BC1528" s="406">
        <v>6</v>
      </c>
    </row>
    <row r="1529" spans="1:55" ht="16.5" thickBot="1">
      <c r="A1529" s="1122"/>
      <c r="B1529" s="86" t="s">
        <v>22</v>
      </c>
      <c r="C1529" s="689">
        <v>0</v>
      </c>
      <c r="D1529" s="690"/>
      <c r="E1529" s="617"/>
      <c r="F1529" s="689">
        <v>0</v>
      </c>
      <c r="G1529" s="691"/>
      <c r="H1529" s="617"/>
      <c r="I1529" s="689">
        <v>0</v>
      </c>
      <c r="J1529" s="691"/>
      <c r="K1529" s="617"/>
      <c r="L1529" s="689">
        <v>0</v>
      </c>
      <c r="M1529" s="691"/>
      <c r="N1529" s="617"/>
      <c r="O1529" s="689">
        <v>0</v>
      </c>
      <c r="P1529" s="691"/>
      <c r="Q1529" s="617"/>
      <c r="R1529" s="403">
        <v>0</v>
      </c>
      <c r="S1529" s="407"/>
      <c r="T1529" s="264"/>
      <c r="U1529" s="403">
        <v>0</v>
      </c>
      <c r="V1529" s="404"/>
      <c r="W1529" s="652">
        <v>0</v>
      </c>
      <c r="X1529" s="610"/>
      <c r="Y1529" s="610"/>
      <c r="Z1529" s="610"/>
      <c r="AA1529" s="610"/>
      <c r="AB1529" s="610"/>
      <c r="AC1529" s="610"/>
      <c r="AD1529" s="610"/>
      <c r="AE1529" s="610"/>
      <c r="AF1529" s="610"/>
      <c r="AG1529" s="610"/>
      <c r="AH1529" s="610"/>
      <c r="AI1529" s="610"/>
      <c r="AJ1529" s="610"/>
      <c r="AK1529" s="610"/>
      <c r="AL1529" s="610"/>
      <c r="AM1529" s="610"/>
      <c r="AN1529" s="610"/>
      <c r="AO1529" s="610"/>
      <c r="AP1529" s="610"/>
      <c r="AQ1529" s="610"/>
      <c r="AR1529" s="610"/>
      <c r="AS1529" s="610"/>
      <c r="AT1529" s="610"/>
      <c r="AU1529" s="610"/>
      <c r="AV1529" s="610"/>
      <c r="AW1529" s="610"/>
      <c r="AX1529" s="610"/>
      <c r="AY1529" s="610"/>
      <c r="AZ1529" s="610"/>
      <c r="BA1529" s="235">
        <f t="shared" si="911"/>
        <v>0</v>
      </c>
      <c r="BB1529" s="235">
        <f t="shared" si="911"/>
        <v>0</v>
      </c>
      <c r="BC1529" s="407">
        <v>0</v>
      </c>
    </row>
    <row r="1530" spans="1:55" ht="16.5" thickBot="1">
      <c r="A1530" s="941"/>
      <c r="B1530" s="507"/>
      <c r="C1530" s="1059"/>
      <c r="D1530" s="1059"/>
      <c r="E1530" s="617"/>
      <c r="F1530" s="1059"/>
      <c r="G1530" s="1059"/>
      <c r="H1530" s="617"/>
      <c r="I1530" s="1059"/>
      <c r="J1530" s="1059"/>
      <c r="K1530" s="617"/>
      <c r="L1530" s="1059"/>
      <c r="M1530" s="1059"/>
      <c r="N1530" s="617"/>
      <c r="O1530" s="1059"/>
      <c r="P1530" s="1059"/>
      <c r="Q1530" s="617"/>
      <c r="R1530" s="1059"/>
      <c r="S1530" s="1059"/>
      <c r="T1530" s="1061"/>
      <c r="U1530" s="1059"/>
      <c r="V1530" s="1059"/>
      <c r="W1530" s="507"/>
      <c r="X1530" s="610"/>
      <c r="Y1530" s="610"/>
      <c r="Z1530" s="610"/>
      <c r="AA1530" s="610"/>
      <c r="AB1530" s="610"/>
      <c r="AC1530" s="610"/>
      <c r="AD1530" s="610"/>
      <c r="AE1530" s="610"/>
      <c r="AF1530" s="610"/>
      <c r="AG1530" s="610"/>
      <c r="AH1530" s="610"/>
      <c r="AI1530" s="610"/>
      <c r="AJ1530" s="610"/>
      <c r="AK1530" s="610"/>
      <c r="AL1530" s="610"/>
      <c r="AM1530" s="610"/>
      <c r="AN1530" s="610"/>
      <c r="AO1530" s="610"/>
      <c r="AP1530" s="610"/>
      <c r="AQ1530" s="610"/>
      <c r="AR1530" s="610"/>
      <c r="AS1530" s="610"/>
      <c r="AT1530" s="610"/>
      <c r="AU1530" s="610"/>
      <c r="AV1530" s="610"/>
      <c r="AW1530" s="610"/>
      <c r="AX1530" s="610"/>
      <c r="AY1530" s="610"/>
      <c r="AZ1530" s="610"/>
      <c r="BA1530" s="1059"/>
      <c r="BB1530" s="1059"/>
      <c r="BC1530" s="1059"/>
    </row>
    <row r="1531" spans="1:55" ht="21.75" customHeight="1" thickBot="1">
      <c r="A1531" s="1120" t="s">
        <v>694</v>
      </c>
      <c r="B1531" s="84" t="s">
        <v>19</v>
      </c>
      <c r="C1531" s="683">
        <v>0</v>
      </c>
      <c r="D1531" s="684"/>
      <c r="E1531" s="617"/>
      <c r="F1531" s="683">
        <v>0</v>
      </c>
      <c r="G1531" s="685"/>
      <c r="H1531" s="617"/>
      <c r="I1531" s="683">
        <v>2</v>
      </c>
      <c r="J1531" s="685"/>
      <c r="K1531" s="617"/>
      <c r="L1531" s="683">
        <v>3</v>
      </c>
      <c r="M1531" s="685"/>
      <c r="N1531" s="617"/>
      <c r="O1531" s="683">
        <v>1</v>
      </c>
      <c r="P1531" s="685"/>
      <c r="Q1531" s="617"/>
      <c r="R1531" s="235">
        <v>2</v>
      </c>
      <c r="S1531" s="237"/>
      <c r="T1531" s="264"/>
      <c r="U1531" s="235">
        <v>8</v>
      </c>
      <c r="V1531" s="236"/>
      <c r="W1531" s="647">
        <v>0</v>
      </c>
      <c r="X1531" s="610"/>
      <c r="Y1531" s="610"/>
      <c r="Z1531" s="610"/>
      <c r="AA1531" s="610"/>
      <c r="AB1531" s="610"/>
      <c r="AC1531" s="610"/>
      <c r="AD1531" s="610"/>
      <c r="AE1531" s="610"/>
      <c r="AF1531" s="610"/>
      <c r="AG1531" s="610"/>
      <c r="AH1531" s="610"/>
      <c r="AI1531" s="610"/>
      <c r="AJ1531" s="610"/>
      <c r="AK1531" s="610"/>
      <c r="AL1531" s="610"/>
      <c r="AM1531" s="610"/>
      <c r="AN1531" s="610"/>
      <c r="AO1531" s="610"/>
      <c r="AP1531" s="610"/>
      <c r="AQ1531" s="610"/>
      <c r="AR1531" s="610"/>
      <c r="AS1531" s="610"/>
      <c r="AT1531" s="610"/>
      <c r="AU1531" s="610"/>
      <c r="AV1531" s="610"/>
      <c r="AW1531" s="610"/>
      <c r="AX1531" s="610"/>
      <c r="AY1531" s="610"/>
      <c r="AZ1531" s="610"/>
      <c r="BA1531" s="235">
        <f>C1531+F1531+I1531+L1531+O1531+R1531+U1531</f>
        <v>16</v>
      </c>
      <c r="BB1531" s="235">
        <f>D1531+G1531+J1531+M1531+P1531+S1531+V1531</f>
        <v>0</v>
      </c>
      <c r="BC1531" s="237">
        <v>16</v>
      </c>
    </row>
    <row r="1532" spans="1:55" ht="16.5" thickBot="1">
      <c r="A1532" s="1121"/>
      <c r="B1532" s="85" t="s">
        <v>21</v>
      </c>
      <c r="C1532" s="686">
        <v>0</v>
      </c>
      <c r="D1532" s="687"/>
      <c r="E1532" s="617"/>
      <c r="F1532" s="686">
        <v>0</v>
      </c>
      <c r="G1532" s="688"/>
      <c r="H1532" s="617"/>
      <c r="I1532" s="686">
        <v>2</v>
      </c>
      <c r="J1532" s="688"/>
      <c r="K1532" s="617"/>
      <c r="L1532" s="686">
        <v>2</v>
      </c>
      <c r="M1532" s="688"/>
      <c r="N1532" s="617"/>
      <c r="O1532" s="686">
        <v>1</v>
      </c>
      <c r="P1532" s="688"/>
      <c r="Q1532" s="617"/>
      <c r="R1532" s="401">
        <v>1</v>
      </c>
      <c r="S1532" s="406"/>
      <c r="T1532" s="264"/>
      <c r="U1532" s="401">
        <v>6</v>
      </c>
      <c r="V1532" s="402"/>
      <c r="W1532" s="649">
        <v>0</v>
      </c>
      <c r="X1532" s="610"/>
      <c r="Y1532" s="610"/>
      <c r="Z1532" s="610"/>
      <c r="AA1532" s="610"/>
      <c r="AB1532" s="610"/>
      <c r="AC1532" s="610"/>
      <c r="AD1532" s="610"/>
      <c r="AE1532" s="610"/>
      <c r="AF1532" s="610"/>
      <c r="AG1532" s="610"/>
      <c r="AH1532" s="610"/>
      <c r="AI1532" s="610"/>
      <c r="AJ1532" s="610"/>
      <c r="AK1532" s="610"/>
      <c r="AL1532" s="610"/>
      <c r="AM1532" s="610"/>
      <c r="AN1532" s="610"/>
      <c r="AO1532" s="610"/>
      <c r="AP1532" s="610"/>
      <c r="AQ1532" s="610"/>
      <c r="AR1532" s="610"/>
      <c r="AS1532" s="610"/>
      <c r="AT1532" s="610"/>
      <c r="AU1532" s="610"/>
      <c r="AV1532" s="610"/>
      <c r="AW1532" s="610"/>
      <c r="AX1532" s="610"/>
      <c r="AY1532" s="610"/>
      <c r="AZ1532" s="610"/>
      <c r="BA1532" s="235">
        <f t="shared" ref="BA1532:BB1533" si="912">C1532+F1532+I1532+L1532+O1532+R1532+U1532</f>
        <v>12</v>
      </c>
      <c r="BB1532" s="235">
        <f t="shared" si="912"/>
        <v>0</v>
      </c>
      <c r="BC1532" s="406">
        <v>12</v>
      </c>
    </row>
    <row r="1533" spans="1:55" ht="16.5" thickBot="1">
      <c r="A1533" s="1122"/>
      <c r="B1533" s="86" t="s">
        <v>22</v>
      </c>
      <c r="C1533" s="689">
        <v>0</v>
      </c>
      <c r="D1533" s="690"/>
      <c r="E1533" s="617"/>
      <c r="F1533" s="689">
        <v>0</v>
      </c>
      <c r="G1533" s="691"/>
      <c r="H1533" s="617"/>
      <c r="I1533" s="689">
        <v>0</v>
      </c>
      <c r="J1533" s="691"/>
      <c r="K1533" s="617"/>
      <c r="L1533" s="689">
        <v>0</v>
      </c>
      <c r="M1533" s="691"/>
      <c r="N1533" s="617"/>
      <c r="O1533" s="689">
        <v>0</v>
      </c>
      <c r="P1533" s="691"/>
      <c r="Q1533" s="617"/>
      <c r="R1533" s="403">
        <v>0</v>
      </c>
      <c r="S1533" s="407"/>
      <c r="T1533" s="264"/>
      <c r="U1533" s="403">
        <v>0</v>
      </c>
      <c r="V1533" s="404"/>
      <c r="W1533" s="652">
        <v>0</v>
      </c>
      <c r="X1533" s="610"/>
      <c r="Y1533" s="610"/>
      <c r="Z1533" s="610"/>
      <c r="AA1533" s="610"/>
      <c r="AB1533" s="610"/>
      <c r="AC1533" s="610"/>
      <c r="AD1533" s="610"/>
      <c r="AE1533" s="610"/>
      <c r="AF1533" s="610"/>
      <c r="AG1533" s="610"/>
      <c r="AH1533" s="610"/>
      <c r="AI1533" s="610"/>
      <c r="AJ1533" s="610"/>
      <c r="AK1533" s="610"/>
      <c r="AL1533" s="610"/>
      <c r="AM1533" s="610"/>
      <c r="AN1533" s="610"/>
      <c r="AO1533" s="610"/>
      <c r="AP1533" s="610"/>
      <c r="AQ1533" s="610"/>
      <c r="AR1533" s="610"/>
      <c r="AS1533" s="610"/>
      <c r="AT1533" s="610"/>
      <c r="AU1533" s="610"/>
      <c r="AV1533" s="610"/>
      <c r="AW1533" s="610"/>
      <c r="AX1533" s="610"/>
      <c r="AY1533" s="610"/>
      <c r="AZ1533" s="610"/>
      <c r="BA1533" s="235">
        <f t="shared" si="912"/>
        <v>0</v>
      </c>
      <c r="BB1533" s="235">
        <f t="shared" si="912"/>
        <v>0</v>
      </c>
      <c r="BC1533" s="407">
        <v>0</v>
      </c>
    </row>
    <row r="1534" spans="1:55" ht="16.5" thickBot="1">
      <c r="A1534" s="941"/>
      <c r="B1534" s="507"/>
      <c r="C1534" s="1059"/>
      <c r="D1534" s="1059"/>
      <c r="E1534" s="617"/>
      <c r="F1534" s="1059"/>
      <c r="G1534" s="1059"/>
      <c r="H1534" s="617"/>
      <c r="I1534" s="1059"/>
      <c r="J1534" s="1059"/>
      <c r="K1534" s="617"/>
      <c r="L1534" s="1059"/>
      <c r="M1534" s="1059"/>
      <c r="N1534" s="617"/>
      <c r="O1534" s="1059"/>
      <c r="P1534" s="1059"/>
      <c r="Q1534" s="617"/>
      <c r="R1534" s="1059"/>
      <c r="S1534" s="1059"/>
      <c r="T1534" s="1061"/>
      <c r="U1534" s="1059"/>
      <c r="V1534" s="1059"/>
      <c r="W1534" s="507"/>
      <c r="X1534" s="610"/>
      <c r="Y1534" s="610"/>
      <c r="Z1534" s="610"/>
      <c r="AA1534" s="610"/>
      <c r="AB1534" s="610"/>
      <c r="AC1534" s="610"/>
      <c r="AD1534" s="610"/>
      <c r="AE1534" s="610"/>
      <c r="AF1534" s="610"/>
      <c r="AG1534" s="610"/>
      <c r="AH1534" s="610"/>
      <c r="AI1534" s="610"/>
      <c r="AJ1534" s="610"/>
      <c r="AK1534" s="610"/>
      <c r="AL1534" s="610"/>
      <c r="AM1534" s="610"/>
      <c r="AN1534" s="610"/>
      <c r="AO1534" s="610"/>
      <c r="AP1534" s="610"/>
      <c r="AQ1534" s="610"/>
      <c r="AR1534" s="610"/>
      <c r="AS1534" s="610"/>
      <c r="AT1534" s="610"/>
      <c r="AU1534" s="610"/>
      <c r="AV1534" s="610"/>
      <c r="AW1534" s="610"/>
      <c r="AX1534" s="610"/>
      <c r="AY1534" s="610"/>
      <c r="AZ1534" s="610"/>
      <c r="BA1534" s="1059"/>
      <c r="BB1534" s="1059"/>
      <c r="BC1534" s="1059"/>
    </row>
    <row r="1535" spans="1:55" ht="16.5" thickBot="1">
      <c r="A1535" s="1120" t="s">
        <v>695</v>
      </c>
      <c r="B1535" s="84" t="s">
        <v>19</v>
      </c>
      <c r="C1535" s="683">
        <v>0</v>
      </c>
      <c r="D1535" s="684"/>
      <c r="E1535" s="617"/>
      <c r="F1535" s="683">
        <v>0</v>
      </c>
      <c r="G1535" s="685"/>
      <c r="H1535" s="617"/>
      <c r="I1535" s="683">
        <v>1</v>
      </c>
      <c r="J1535" s="685"/>
      <c r="K1535" s="617"/>
      <c r="L1535" s="683">
        <v>1</v>
      </c>
      <c r="M1535" s="685"/>
      <c r="N1535" s="617"/>
      <c r="O1535" s="683">
        <v>2</v>
      </c>
      <c r="P1535" s="685"/>
      <c r="Q1535" s="617"/>
      <c r="R1535" s="235">
        <v>1</v>
      </c>
      <c r="S1535" s="237"/>
      <c r="T1535" s="264"/>
      <c r="U1535" s="235">
        <v>3</v>
      </c>
      <c r="V1535" s="236"/>
      <c r="W1535" s="647">
        <v>0</v>
      </c>
      <c r="X1535" s="610"/>
      <c r="Y1535" s="610"/>
      <c r="Z1535" s="610"/>
      <c r="AA1535" s="610"/>
      <c r="AB1535" s="610"/>
      <c r="AC1535" s="610"/>
      <c r="AD1535" s="610"/>
      <c r="AE1535" s="610"/>
      <c r="AF1535" s="610"/>
      <c r="AG1535" s="610"/>
      <c r="AH1535" s="610"/>
      <c r="AI1535" s="610"/>
      <c r="AJ1535" s="610"/>
      <c r="AK1535" s="610"/>
      <c r="AL1535" s="610"/>
      <c r="AM1535" s="610"/>
      <c r="AN1535" s="610"/>
      <c r="AO1535" s="610"/>
      <c r="AP1535" s="610"/>
      <c r="AQ1535" s="610"/>
      <c r="AR1535" s="610"/>
      <c r="AS1535" s="610"/>
      <c r="AT1535" s="610"/>
      <c r="AU1535" s="610"/>
      <c r="AV1535" s="610"/>
      <c r="AW1535" s="610"/>
      <c r="AX1535" s="610"/>
      <c r="AY1535" s="610"/>
      <c r="AZ1535" s="610"/>
      <c r="BA1535" s="235">
        <f>C1535+F1535+I1535+L1535+O1535+R1535+U1535</f>
        <v>8</v>
      </c>
      <c r="BB1535" s="235">
        <f>D1535+G1535+J1535+M1535+P1535+S1535+V1535</f>
        <v>0</v>
      </c>
      <c r="BC1535" s="237">
        <v>8</v>
      </c>
    </row>
    <row r="1536" spans="1:55" ht="16.5" thickBot="1">
      <c r="A1536" s="1121"/>
      <c r="B1536" s="85" t="s">
        <v>21</v>
      </c>
      <c r="C1536" s="686">
        <v>0</v>
      </c>
      <c r="D1536" s="687"/>
      <c r="E1536" s="617"/>
      <c r="F1536" s="686">
        <v>0</v>
      </c>
      <c r="G1536" s="688"/>
      <c r="H1536" s="617"/>
      <c r="I1536" s="686">
        <v>1</v>
      </c>
      <c r="J1536" s="688"/>
      <c r="K1536" s="617"/>
      <c r="L1536" s="686">
        <v>1</v>
      </c>
      <c r="M1536" s="688"/>
      <c r="N1536" s="617"/>
      <c r="O1536" s="686">
        <v>1</v>
      </c>
      <c r="P1536" s="688"/>
      <c r="Q1536" s="617"/>
      <c r="R1536" s="401">
        <v>1</v>
      </c>
      <c r="S1536" s="406"/>
      <c r="T1536" s="264"/>
      <c r="U1536" s="401">
        <v>1</v>
      </c>
      <c r="V1536" s="402"/>
      <c r="W1536" s="649">
        <v>0</v>
      </c>
      <c r="X1536" s="610"/>
      <c r="Y1536" s="610"/>
      <c r="Z1536" s="610"/>
      <c r="AA1536" s="610"/>
      <c r="AB1536" s="610"/>
      <c r="AC1536" s="610"/>
      <c r="AD1536" s="610"/>
      <c r="AE1536" s="610"/>
      <c r="AF1536" s="610"/>
      <c r="AG1536" s="610"/>
      <c r="AH1536" s="610"/>
      <c r="AI1536" s="610"/>
      <c r="AJ1536" s="610"/>
      <c r="AK1536" s="610"/>
      <c r="AL1536" s="610"/>
      <c r="AM1536" s="610"/>
      <c r="AN1536" s="610"/>
      <c r="AO1536" s="610"/>
      <c r="AP1536" s="610"/>
      <c r="AQ1536" s="610"/>
      <c r="AR1536" s="610"/>
      <c r="AS1536" s="610"/>
      <c r="AT1536" s="610"/>
      <c r="AU1536" s="610"/>
      <c r="AV1536" s="610"/>
      <c r="AW1536" s="610"/>
      <c r="AX1536" s="610"/>
      <c r="AY1536" s="610"/>
      <c r="AZ1536" s="610"/>
      <c r="BA1536" s="235">
        <f t="shared" ref="BA1536:BB1537" si="913">C1536+F1536+I1536+L1536+O1536+R1536+U1536</f>
        <v>5</v>
      </c>
      <c r="BB1536" s="235">
        <f t="shared" si="913"/>
        <v>0</v>
      </c>
      <c r="BC1536" s="406">
        <v>5</v>
      </c>
    </row>
    <row r="1537" spans="1:64" ht="16.5" thickBot="1">
      <c r="A1537" s="1122"/>
      <c r="B1537" s="86" t="s">
        <v>22</v>
      </c>
      <c r="C1537" s="689">
        <v>0</v>
      </c>
      <c r="D1537" s="690"/>
      <c r="E1537" s="617"/>
      <c r="F1537" s="689">
        <v>0</v>
      </c>
      <c r="G1537" s="691"/>
      <c r="H1537" s="617"/>
      <c r="I1537" s="689">
        <v>0</v>
      </c>
      <c r="J1537" s="691"/>
      <c r="K1537" s="617"/>
      <c r="L1537" s="689">
        <v>0</v>
      </c>
      <c r="M1537" s="691"/>
      <c r="N1537" s="617"/>
      <c r="O1537" s="689">
        <v>0</v>
      </c>
      <c r="P1537" s="691"/>
      <c r="Q1537" s="617"/>
      <c r="R1537" s="403">
        <v>0</v>
      </c>
      <c r="S1537" s="407"/>
      <c r="T1537" s="264"/>
      <c r="U1537" s="403">
        <v>0</v>
      </c>
      <c r="V1537" s="404"/>
      <c r="W1537" s="652">
        <v>0</v>
      </c>
      <c r="X1537" s="610"/>
      <c r="Y1537" s="610"/>
      <c r="Z1537" s="610"/>
      <c r="AA1537" s="610"/>
      <c r="AB1537" s="610"/>
      <c r="AC1537" s="610"/>
      <c r="AD1537" s="610"/>
      <c r="AE1537" s="610"/>
      <c r="AF1537" s="610"/>
      <c r="AG1537" s="610"/>
      <c r="AH1537" s="610"/>
      <c r="AI1537" s="610"/>
      <c r="AJ1537" s="610"/>
      <c r="AK1537" s="610"/>
      <c r="AL1537" s="610"/>
      <c r="AM1537" s="610"/>
      <c r="AN1537" s="610"/>
      <c r="AO1537" s="610"/>
      <c r="AP1537" s="610"/>
      <c r="AQ1537" s="610"/>
      <c r="AR1537" s="610"/>
      <c r="AS1537" s="610"/>
      <c r="AT1537" s="610"/>
      <c r="AU1537" s="610"/>
      <c r="AV1537" s="610"/>
      <c r="AW1537" s="610"/>
      <c r="AX1537" s="610"/>
      <c r="AY1537" s="610"/>
      <c r="AZ1537" s="610"/>
      <c r="BA1537" s="235">
        <f t="shared" si="913"/>
        <v>0</v>
      </c>
      <c r="BB1537" s="235">
        <f t="shared" si="913"/>
        <v>0</v>
      </c>
      <c r="BC1537" s="407">
        <v>0</v>
      </c>
    </row>
    <row r="1538" spans="1:64" ht="16.5" thickBot="1">
      <c r="A1538" s="941"/>
      <c r="B1538" s="507"/>
      <c r="C1538" s="1059"/>
      <c r="D1538" s="1059"/>
      <c r="E1538" s="617"/>
      <c r="F1538" s="1059"/>
      <c r="G1538" s="1059"/>
      <c r="H1538" s="617"/>
      <c r="I1538" s="1059"/>
      <c r="J1538" s="1059"/>
      <c r="K1538" s="617"/>
      <c r="L1538" s="1059"/>
      <c r="M1538" s="1059"/>
      <c r="N1538" s="617"/>
      <c r="O1538" s="1059"/>
      <c r="P1538" s="1059"/>
      <c r="Q1538" s="617"/>
      <c r="R1538" s="1059"/>
      <c r="S1538" s="1059"/>
      <c r="T1538" s="1061"/>
      <c r="U1538" s="1059"/>
      <c r="V1538" s="1059"/>
      <c r="W1538" s="507"/>
      <c r="X1538" s="610"/>
      <c r="Y1538" s="610"/>
      <c r="Z1538" s="610"/>
      <c r="AA1538" s="610"/>
      <c r="AB1538" s="610"/>
      <c r="AC1538" s="610"/>
      <c r="AD1538" s="610"/>
      <c r="AE1538" s="610"/>
      <c r="AF1538" s="610"/>
      <c r="AG1538" s="610"/>
      <c r="AH1538" s="610"/>
      <c r="AI1538" s="610"/>
      <c r="AJ1538" s="610"/>
      <c r="AK1538" s="610"/>
      <c r="AL1538" s="610"/>
      <c r="AM1538" s="610"/>
      <c r="AN1538" s="610"/>
      <c r="AO1538" s="610"/>
      <c r="AP1538" s="610"/>
      <c r="AQ1538" s="610"/>
      <c r="AR1538" s="610"/>
      <c r="AS1538" s="610"/>
      <c r="AT1538" s="610"/>
      <c r="AU1538" s="610"/>
      <c r="AV1538" s="610"/>
      <c r="AW1538" s="610"/>
      <c r="AX1538" s="610"/>
      <c r="AY1538" s="610"/>
      <c r="AZ1538" s="610"/>
      <c r="BA1538" s="1059"/>
      <c r="BB1538" s="1059"/>
      <c r="BC1538" s="1059"/>
    </row>
    <row r="1539" spans="1:64" ht="16.5" thickBot="1">
      <c r="A1539" s="942"/>
      <c r="B1539" s="84" t="s">
        <v>19</v>
      </c>
      <c r="C1539" s="235">
        <v>1</v>
      </c>
      <c r="D1539" s="236"/>
      <c r="E1539" s="264"/>
      <c r="F1539" s="235">
        <f>F1507+F1511+F1519++F1523+F1527</f>
        <v>5</v>
      </c>
      <c r="G1539" s="237"/>
      <c r="H1539" s="264"/>
      <c r="I1539" s="235">
        <f>I1507+I1511+I1515+I1519+I1527+I1531+I1535</f>
        <v>20</v>
      </c>
      <c r="J1539" s="237"/>
      <c r="K1539" s="264"/>
      <c r="L1539" s="235">
        <f>L1511+L1515+L1519+L1523+L1531+L1535</f>
        <v>15</v>
      </c>
      <c r="M1539" s="237"/>
      <c r="N1539" s="264"/>
      <c r="O1539" s="235">
        <f>O1507+O1515+O1523+O1527+O1531+O1535</f>
        <v>13</v>
      </c>
      <c r="P1539" s="237"/>
      <c r="Q1539" s="264"/>
      <c r="R1539" s="235">
        <f>R1511+R1515+R1523+R1527+R1531+R1535</f>
        <v>21</v>
      </c>
      <c r="S1539" s="237"/>
      <c r="T1539" s="264"/>
      <c r="U1539" s="235">
        <f>U1507+U1511+U1515+U1523+U1527+U1531+U1535</f>
        <v>47</v>
      </c>
      <c r="V1539" s="236"/>
      <c r="W1539" s="647">
        <v>0</v>
      </c>
      <c r="X1539" s="610"/>
      <c r="Y1539" s="610"/>
      <c r="Z1539" s="610"/>
      <c r="AA1539" s="610"/>
      <c r="AB1539" s="610"/>
      <c r="AC1539" s="610"/>
      <c r="AD1539" s="610"/>
      <c r="AE1539" s="610"/>
      <c r="AF1539" s="610"/>
      <c r="AG1539" s="610"/>
      <c r="AH1539" s="610"/>
      <c r="AI1539" s="610"/>
      <c r="AJ1539" s="610"/>
      <c r="AK1539" s="610"/>
      <c r="AL1539" s="610"/>
      <c r="AM1539" s="610"/>
      <c r="AN1539" s="610"/>
      <c r="AO1539" s="610"/>
      <c r="AP1539" s="610"/>
      <c r="AQ1539" s="610"/>
      <c r="AR1539" s="610"/>
      <c r="AS1539" s="610"/>
      <c r="AT1539" s="610"/>
      <c r="AU1539" s="610"/>
      <c r="AV1539" s="610"/>
      <c r="AW1539" s="610"/>
      <c r="AX1539" s="610"/>
      <c r="AY1539" s="610"/>
      <c r="AZ1539" s="610"/>
      <c r="BA1539" s="235">
        <f t="shared" ref="BA1539:BB1541" si="914">C1539+F1539+I1539+L1539+O1539+R1539+U1539</f>
        <v>122</v>
      </c>
      <c r="BB1539" s="235">
        <f t="shared" si="914"/>
        <v>0</v>
      </c>
      <c r="BC1539" s="237">
        <f>BA1539+BB1539</f>
        <v>122</v>
      </c>
    </row>
    <row r="1540" spans="1:64" ht="16.5" thickBot="1">
      <c r="A1540" s="923" t="s">
        <v>9</v>
      </c>
      <c r="B1540" s="85" t="s">
        <v>21</v>
      </c>
      <c r="C1540" s="401">
        <v>0</v>
      </c>
      <c r="D1540" s="402"/>
      <c r="E1540" s="264"/>
      <c r="F1540" s="401">
        <f>F1520+F1528</f>
        <v>3</v>
      </c>
      <c r="G1540" s="406"/>
      <c r="H1540" s="264"/>
      <c r="I1540" s="401">
        <f>I1512+I1520+I1528+I1532+I1536</f>
        <v>6</v>
      </c>
      <c r="J1540" s="406"/>
      <c r="K1540" s="264"/>
      <c r="L1540" s="401">
        <f>L1512+L1516+L1520+L1532+L1536</f>
        <v>6</v>
      </c>
      <c r="M1540" s="406"/>
      <c r="N1540" s="264"/>
      <c r="O1540" s="401">
        <f>O1516+O1532+O1536</f>
        <v>3</v>
      </c>
      <c r="P1540" s="406"/>
      <c r="Q1540" s="264"/>
      <c r="R1540" s="401">
        <f>R1512+R1516+R1524+R1528+R1532+R1536</f>
        <v>14</v>
      </c>
      <c r="S1540" s="406"/>
      <c r="T1540" s="264"/>
      <c r="U1540" s="401">
        <f>U1512+U1516+U1524+U1528+U1532+U1536</f>
        <v>19</v>
      </c>
      <c r="V1540" s="402"/>
      <c r="W1540" s="649">
        <v>0</v>
      </c>
      <c r="X1540" s="610"/>
      <c r="Y1540" s="610"/>
      <c r="Z1540" s="610"/>
      <c r="AA1540" s="610"/>
      <c r="AB1540" s="610"/>
      <c r="AC1540" s="610"/>
      <c r="AD1540" s="610"/>
      <c r="AE1540" s="610"/>
      <c r="AF1540" s="610"/>
      <c r="AG1540" s="610"/>
      <c r="AH1540" s="610"/>
      <c r="AI1540" s="610"/>
      <c r="AJ1540" s="610"/>
      <c r="AK1540" s="610"/>
      <c r="AL1540" s="610"/>
      <c r="AM1540" s="610"/>
      <c r="AN1540" s="610"/>
      <c r="AO1540" s="610"/>
      <c r="AP1540" s="610"/>
      <c r="AQ1540" s="610"/>
      <c r="AR1540" s="610"/>
      <c r="AS1540" s="610"/>
      <c r="AT1540" s="610"/>
      <c r="AU1540" s="610"/>
      <c r="AV1540" s="610"/>
      <c r="AW1540" s="610"/>
      <c r="AX1540" s="610"/>
      <c r="AY1540" s="610"/>
      <c r="AZ1540" s="610"/>
      <c r="BA1540" s="235">
        <f t="shared" si="914"/>
        <v>51</v>
      </c>
      <c r="BB1540" s="235">
        <f t="shared" si="914"/>
        <v>0</v>
      </c>
      <c r="BC1540" s="237">
        <f t="shared" ref="BC1540:BC1541" si="915">BA1540+BB1540</f>
        <v>51</v>
      </c>
    </row>
    <row r="1541" spans="1:64" ht="16.5" thickBot="1">
      <c r="A1541" s="943"/>
      <c r="B1541" s="86" t="s">
        <v>22</v>
      </c>
      <c r="C1541" s="403">
        <v>0</v>
      </c>
      <c r="D1541" s="404"/>
      <c r="E1541" s="264"/>
      <c r="F1541" s="403">
        <v>0</v>
      </c>
      <c r="G1541" s="407"/>
      <c r="H1541" s="264"/>
      <c r="I1541" s="403">
        <v>0</v>
      </c>
      <c r="J1541" s="407"/>
      <c r="K1541" s="264"/>
      <c r="L1541" s="403">
        <v>0</v>
      </c>
      <c r="M1541" s="407"/>
      <c r="N1541" s="264"/>
      <c r="O1541" s="403">
        <v>0</v>
      </c>
      <c r="P1541" s="407"/>
      <c r="Q1541" s="264"/>
      <c r="R1541" s="403">
        <v>0</v>
      </c>
      <c r="S1541" s="407"/>
      <c r="T1541" s="264"/>
      <c r="U1541" s="403">
        <v>0</v>
      </c>
      <c r="V1541" s="404"/>
      <c r="W1541" s="652">
        <v>0</v>
      </c>
      <c r="X1541" s="610"/>
      <c r="Y1541" s="610"/>
      <c r="Z1541" s="610"/>
      <c r="AA1541" s="610"/>
      <c r="AB1541" s="610"/>
      <c r="AC1541" s="610"/>
      <c r="AD1541" s="610"/>
      <c r="AE1541" s="610"/>
      <c r="AF1541" s="610"/>
      <c r="AG1541" s="610"/>
      <c r="AH1541" s="610"/>
      <c r="AI1541" s="610"/>
      <c r="AJ1541" s="610"/>
      <c r="AK1541" s="610"/>
      <c r="AL1541" s="610"/>
      <c r="AM1541" s="610"/>
      <c r="AN1541" s="610"/>
      <c r="AO1541" s="610"/>
      <c r="AP1541" s="610"/>
      <c r="AQ1541" s="610"/>
      <c r="AR1541" s="610"/>
      <c r="AS1541" s="610"/>
      <c r="AT1541" s="610"/>
      <c r="AU1541" s="610"/>
      <c r="AV1541" s="610"/>
      <c r="AW1541" s="610"/>
      <c r="AX1541" s="610"/>
      <c r="AY1541" s="610"/>
      <c r="AZ1541" s="610"/>
      <c r="BA1541" s="235">
        <f t="shared" si="914"/>
        <v>0</v>
      </c>
      <c r="BB1541" s="235">
        <f t="shared" si="914"/>
        <v>0</v>
      </c>
      <c r="BC1541" s="237">
        <f t="shared" si="915"/>
        <v>0</v>
      </c>
    </row>
    <row r="1542" spans="1:64">
      <c r="A1542" s="89" t="s">
        <v>40</v>
      </c>
      <c r="B1542" s="24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619"/>
      <c r="U1542" s="619"/>
      <c r="V1542" s="619"/>
      <c r="W1542" s="619"/>
      <c r="X1542" s="610"/>
      <c r="Y1542" s="610"/>
      <c r="Z1542" s="610"/>
      <c r="AA1542" s="610"/>
      <c r="AB1542" s="610"/>
      <c r="AC1542" s="610"/>
      <c r="AD1542" s="610"/>
      <c r="AE1542" s="610"/>
      <c r="AF1542" s="610"/>
      <c r="AG1542" s="610"/>
      <c r="AH1542" s="610"/>
      <c r="AI1542" s="610"/>
      <c r="AJ1542" s="610"/>
      <c r="AK1542" s="610"/>
      <c r="AL1542" s="610"/>
      <c r="AM1542" s="610"/>
      <c r="AN1542" s="610"/>
      <c r="AO1542" s="610"/>
      <c r="AP1542" s="610"/>
      <c r="AQ1542" s="610"/>
      <c r="AR1542" s="610"/>
      <c r="AS1542" s="610"/>
      <c r="AT1542" s="610"/>
      <c r="AU1542" s="610"/>
      <c r="AV1542" s="610"/>
      <c r="AW1542" s="610"/>
      <c r="AX1542" s="610"/>
      <c r="AY1542" s="610"/>
      <c r="AZ1542" s="610"/>
      <c r="BA1542" s="610"/>
      <c r="BB1542" s="610"/>
    </row>
    <row r="1543" spans="1:64">
      <c r="A1543" s="89" t="s">
        <v>54</v>
      </c>
      <c r="B1543" s="24"/>
      <c r="C1543" s="25"/>
      <c r="D1543" s="25"/>
      <c r="E1543" s="25"/>
      <c r="F1543" s="25"/>
      <c r="G1543" s="25"/>
      <c r="H1543" s="25"/>
      <c r="I1543" s="25"/>
      <c r="J1543" s="25"/>
      <c r="K1543" s="25"/>
      <c r="L1543" s="508"/>
      <c r="M1543" s="508"/>
      <c r="N1543" s="508"/>
      <c r="O1543" s="508"/>
      <c r="P1543" s="508"/>
      <c r="Q1543" s="508"/>
      <c r="R1543" s="508"/>
      <c r="S1543" s="508"/>
      <c r="T1543" s="508"/>
      <c r="V1543" s="508"/>
      <c r="W1543" s="508"/>
      <c r="X1543" s="508"/>
    </row>
    <row r="1544" spans="1:64">
      <c r="A1544" s="89" t="s">
        <v>363</v>
      </c>
      <c r="B1544" s="24"/>
      <c r="C1544" s="25"/>
      <c r="D1544" s="25"/>
      <c r="E1544" s="25"/>
      <c r="F1544" s="25"/>
      <c r="G1544" s="25"/>
      <c r="H1544" s="25"/>
      <c r="I1544" s="25"/>
      <c r="J1544" s="25"/>
      <c r="K1544" s="25"/>
      <c r="L1544" s="508"/>
      <c r="M1544" s="508"/>
      <c r="N1544" s="508"/>
      <c r="O1544" s="508"/>
      <c r="P1544" s="508"/>
      <c r="Q1544" s="508"/>
      <c r="R1544" s="508"/>
      <c r="S1544" s="508"/>
      <c r="T1544" s="508"/>
      <c r="V1544" s="508"/>
      <c r="W1544" s="508"/>
      <c r="X1544" s="508"/>
    </row>
    <row r="1545" spans="1:64">
      <c r="A1545" s="508"/>
      <c r="B1545" s="508"/>
      <c r="C1545" s="508"/>
      <c r="D1545" s="508"/>
      <c r="E1545" s="508"/>
      <c r="F1545" s="508"/>
      <c r="G1545" s="508"/>
      <c r="H1545" s="508"/>
      <c r="I1545" s="508"/>
      <c r="J1545" s="508"/>
      <c r="K1545" s="508"/>
      <c r="L1545" s="508"/>
      <c r="M1545" s="508"/>
      <c r="N1545" s="508"/>
      <c r="O1545" s="508"/>
      <c r="P1545" s="508"/>
      <c r="Q1545" s="508"/>
      <c r="R1545" s="508"/>
      <c r="S1545" s="508"/>
      <c r="T1545" s="508"/>
      <c r="V1545" s="508"/>
      <c r="W1545" s="508"/>
      <c r="X1545" s="508"/>
    </row>
    <row r="1546" spans="1:64" ht="18.75">
      <c r="A1546" s="1222" t="s">
        <v>26</v>
      </c>
      <c r="B1546" s="1222"/>
      <c r="C1546" s="1222"/>
      <c r="D1546" s="1222"/>
      <c r="E1546" s="1222"/>
      <c r="F1546" s="1222"/>
      <c r="G1546" s="1222"/>
      <c r="H1546" s="1222"/>
      <c r="I1546" s="1222"/>
      <c r="J1546" s="1222"/>
      <c r="K1546" s="1222"/>
      <c r="L1546" s="1222"/>
      <c r="M1546" s="1222"/>
      <c r="N1546" s="1222"/>
      <c r="O1546" s="1222"/>
      <c r="P1546" s="1222"/>
      <c r="Q1546" s="1222"/>
      <c r="R1546" s="1222"/>
      <c r="S1546" s="1222"/>
      <c r="T1546" s="1222"/>
      <c r="V1546" s="508"/>
      <c r="W1546" s="508"/>
      <c r="X1546" s="508"/>
    </row>
    <row r="1547" spans="1:64" ht="16.5" thickBot="1">
      <c r="A1547" s="1225" t="s">
        <v>27</v>
      </c>
      <c r="B1547" s="1225"/>
      <c r="C1547" s="1225"/>
      <c r="D1547" s="1225"/>
      <c r="E1547" s="1225"/>
      <c r="F1547" s="1225"/>
      <c r="G1547" s="1225"/>
      <c r="H1547" s="1225"/>
      <c r="I1547" s="1225"/>
      <c r="J1547" s="1225"/>
      <c r="K1547" s="1225"/>
      <c r="L1547" s="1225"/>
      <c r="M1547" s="1225"/>
      <c r="N1547" s="1225"/>
      <c r="O1547" s="1225"/>
      <c r="P1547" s="1225"/>
      <c r="Q1547" s="1225"/>
      <c r="R1547" s="1225"/>
      <c r="S1547" s="1225"/>
      <c r="T1547" s="1225"/>
      <c r="V1547" s="508"/>
      <c r="W1547" s="508"/>
      <c r="X1547" s="508"/>
    </row>
    <row r="1548" spans="1:64" ht="24" thickBot="1">
      <c r="A1548" s="1226" t="s">
        <v>53</v>
      </c>
      <c r="B1548" s="1227"/>
      <c r="C1548" s="1227"/>
      <c r="D1548" s="1227"/>
      <c r="E1548" s="1227"/>
      <c r="F1548" s="1227"/>
      <c r="G1548" s="1227"/>
      <c r="H1548" s="1227"/>
      <c r="I1548" s="1227"/>
      <c r="J1548" s="1227"/>
      <c r="K1548" s="1227"/>
      <c r="L1548" s="1227"/>
      <c r="M1548" s="1227"/>
      <c r="N1548" s="1227"/>
      <c r="O1548" s="1227"/>
      <c r="P1548" s="1227"/>
      <c r="Q1548" s="1227"/>
      <c r="R1548" s="1227"/>
      <c r="S1548" s="1227"/>
      <c r="T1548" s="1228"/>
      <c r="V1548" s="508"/>
      <c r="W1548" s="508"/>
      <c r="X1548" s="508"/>
    </row>
    <row r="1549" spans="1:64" ht="16.5" thickBot="1">
      <c r="A1549" s="474"/>
      <c r="B1549" s="475"/>
      <c r="C1549" s="475"/>
      <c r="D1549" s="475"/>
      <c r="E1549" s="475"/>
      <c r="F1549" s="475"/>
      <c r="G1549" s="475"/>
      <c r="H1549" s="475"/>
      <c r="I1549" s="475"/>
      <c r="J1549" s="475"/>
      <c r="K1549" s="475"/>
      <c r="L1549" s="475"/>
      <c r="M1549" s="475"/>
      <c r="N1549" s="475"/>
      <c r="O1549" s="475"/>
      <c r="P1549" s="475"/>
      <c r="Q1549" s="475"/>
      <c r="R1549" s="475"/>
      <c r="S1549" s="475"/>
      <c r="T1549" s="475"/>
      <c r="V1549" s="508"/>
      <c r="W1549" s="508"/>
      <c r="X1549" s="508"/>
    </row>
    <row r="1550" spans="1:64" ht="16.5">
      <c r="A1550" s="476" t="s">
        <v>325</v>
      </c>
      <c r="B1550" s="477"/>
      <c r="C1550" s="477" t="s">
        <v>797</v>
      </c>
      <c r="D1550" s="477"/>
      <c r="E1550" s="477"/>
      <c r="F1550" s="477"/>
      <c r="G1550" s="477"/>
      <c r="H1550" s="477"/>
      <c r="I1550" s="477"/>
      <c r="J1550" s="477"/>
      <c r="K1550" s="477"/>
      <c r="L1550" s="477"/>
      <c r="M1550" s="477"/>
      <c r="N1550" s="477"/>
      <c r="O1550" s="477"/>
      <c r="P1550" s="477"/>
      <c r="Q1550" s="477"/>
      <c r="R1550" s="478"/>
      <c r="S1550" s="478"/>
      <c r="T1550" s="478"/>
      <c r="U1550" s="712"/>
      <c r="V1550" s="800"/>
      <c r="W1550" s="800"/>
      <c r="X1550" s="800"/>
      <c r="Y1550" s="712"/>
      <c r="Z1550" s="712"/>
      <c r="AA1550" s="712"/>
      <c r="AB1550" s="712"/>
      <c r="AC1550" s="712"/>
      <c r="AD1550" s="712"/>
      <c r="AE1550" s="712"/>
      <c r="AF1550" s="712"/>
      <c r="AG1550" s="712"/>
      <c r="AH1550" s="712"/>
      <c r="AI1550" s="712"/>
      <c r="AJ1550" s="712"/>
      <c r="AK1550" s="712"/>
      <c r="AL1550" s="712"/>
      <c r="AM1550" s="712"/>
      <c r="AN1550" s="712"/>
      <c r="AO1550" s="712"/>
      <c r="AP1550" s="712"/>
      <c r="AQ1550" s="712"/>
      <c r="AR1550" s="712"/>
      <c r="AS1550" s="712"/>
      <c r="AT1550" s="712"/>
      <c r="AU1550" s="712"/>
      <c r="AV1550" s="712"/>
      <c r="AW1550" s="712"/>
      <c r="AX1550" s="712"/>
      <c r="AY1550" s="712"/>
      <c r="AZ1550" s="712"/>
      <c r="BA1550" s="712"/>
      <c r="BB1550" s="712"/>
      <c r="BC1550" s="712"/>
      <c r="BD1550" s="712"/>
      <c r="BE1550" s="712"/>
      <c r="BF1550" s="712"/>
      <c r="BG1550" s="712"/>
      <c r="BH1550" s="712"/>
      <c r="BI1550" s="712"/>
      <c r="BJ1550" s="712"/>
      <c r="BK1550" s="712"/>
      <c r="BL1550" s="713"/>
    </row>
    <row r="1551" spans="1:64" ht="16.5">
      <c r="A1551" s="480" t="s">
        <v>878</v>
      </c>
      <c r="B1551" s="481"/>
      <c r="C1551" s="481" t="s">
        <v>876</v>
      </c>
      <c r="D1551" s="481"/>
      <c r="E1551" s="481"/>
      <c r="F1551" s="481"/>
      <c r="G1551" s="481"/>
      <c r="H1551" s="481"/>
      <c r="I1551" s="481"/>
      <c r="J1551" s="481"/>
      <c r="K1551" s="481"/>
      <c r="L1551" s="481"/>
      <c r="M1551" s="481"/>
      <c r="N1551" s="481"/>
      <c r="O1551" s="481"/>
      <c r="P1551" s="481"/>
      <c r="Q1551" s="481"/>
      <c r="R1551" s="482"/>
      <c r="S1551" s="482"/>
      <c r="T1551" s="483"/>
      <c r="U1551" s="611"/>
      <c r="V1551" s="801"/>
      <c r="W1551" s="801"/>
      <c r="X1551" s="801"/>
      <c r="Y1551" s="611"/>
      <c r="Z1551" s="611"/>
      <c r="AA1551" s="611"/>
      <c r="AB1551" s="611"/>
      <c r="AC1551" s="611"/>
      <c r="AD1551" s="611"/>
      <c r="AE1551" s="611"/>
      <c r="AF1551" s="611"/>
      <c r="AG1551" s="611"/>
      <c r="AH1551" s="611"/>
      <c r="AI1551" s="611"/>
      <c r="AJ1551" s="611"/>
      <c r="AK1551" s="611"/>
      <c r="AL1551" s="611"/>
      <c r="AM1551" s="611"/>
      <c r="AN1551" s="611"/>
      <c r="AO1551" s="611"/>
      <c r="AP1551" s="611"/>
      <c r="AQ1551" s="611"/>
      <c r="AR1551" s="611"/>
      <c r="AS1551" s="611"/>
      <c r="AT1551" s="611"/>
      <c r="AU1551" s="611"/>
      <c r="AV1551" s="611"/>
      <c r="AW1551" s="611"/>
      <c r="AX1551" s="611"/>
      <c r="AY1551" s="611"/>
      <c r="AZ1551" s="611"/>
      <c r="BA1551" s="611"/>
      <c r="BB1551" s="611"/>
      <c r="BC1551" s="611"/>
      <c r="BD1551" s="611"/>
      <c r="BE1551" s="611"/>
      <c r="BF1551" s="611"/>
      <c r="BG1551" s="611"/>
      <c r="BH1551" s="611"/>
      <c r="BI1551" s="611"/>
      <c r="BJ1551" s="611"/>
      <c r="BK1551" s="611"/>
      <c r="BL1551" s="714"/>
    </row>
    <row r="1552" spans="1:64" ht="17.25" thickBot="1">
      <c r="A1552" s="484" t="s">
        <v>867</v>
      </c>
      <c r="B1552" s="485"/>
      <c r="C1552" s="485" t="s">
        <v>879</v>
      </c>
      <c r="D1552" s="485"/>
      <c r="E1552" s="485"/>
      <c r="F1552" s="485"/>
      <c r="G1552" s="485"/>
      <c r="H1552" s="485"/>
      <c r="I1552" s="485"/>
      <c r="J1552" s="485"/>
      <c r="K1552" s="485"/>
      <c r="L1552" s="485"/>
      <c r="M1552" s="485"/>
      <c r="N1552" s="485"/>
      <c r="O1552" s="485"/>
      <c r="P1552" s="485"/>
      <c r="Q1552" s="485"/>
      <c r="R1552" s="486"/>
      <c r="S1552" s="486"/>
      <c r="T1552" s="486"/>
      <c r="U1552" s="715"/>
      <c r="V1552" s="802"/>
      <c r="W1552" s="802"/>
      <c r="X1552" s="802"/>
      <c r="Y1552" s="715"/>
      <c r="Z1552" s="715"/>
      <c r="AA1552" s="715"/>
      <c r="AB1552" s="715"/>
      <c r="AC1552" s="715"/>
      <c r="AD1552" s="715"/>
      <c r="AE1552" s="715"/>
      <c r="AF1552" s="715"/>
      <c r="AG1552" s="715"/>
      <c r="AH1552" s="715"/>
      <c r="AI1552" s="715"/>
      <c r="AJ1552" s="715"/>
      <c r="AK1552" s="715"/>
      <c r="AL1552" s="715"/>
      <c r="AM1552" s="715"/>
      <c r="AN1552" s="715"/>
      <c r="AO1552" s="715"/>
      <c r="AP1552" s="715"/>
      <c r="AQ1552" s="715"/>
      <c r="AR1552" s="715"/>
      <c r="AS1552" s="715"/>
      <c r="AT1552" s="715"/>
      <c r="AU1552" s="715"/>
      <c r="AV1552" s="715"/>
      <c r="AW1552" s="715"/>
      <c r="AX1552" s="715"/>
      <c r="AY1552" s="715"/>
      <c r="AZ1552" s="715"/>
      <c r="BA1552" s="715"/>
      <c r="BB1552" s="715"/>
      <c r="BC1552" s="715"/>
      <c r="BD1552" s="715"/>
      <c r="BE1552" s="715"/>
      <c r="BF1552" s="715"/>
      <c r="BG1552" s="715"/>
      <c r="BH1552" s="715"/>
      <c r="BI1552" s="715"/>
      <c r="BJ1552" s="715"/>
      <c r="BK1552" s="715"/>
      <c r="BL1552" s="716"/>
    </row>
    <row r="1553" spans="1:55" ht="16.5" thickBot="1">
      <c r="A1553" s="474"/>
      <c r="B1553" s="475"/>
      <c r="C1553" s="475"/>
      <c r="D1553" s="475"/>
      <c r="E1553" s="475"/>
      <c r="F1553" s="475"/>
      <c r="G1553" s="475"/>
      <c r="H1553" s="475"/>
      <c r="I1553" s="475"/>
      <c r="J1553" s="475"/>
      <c r="K1553" s="475"/>
      <c r="L1553" s="475"/>
      <c r="M1553" s="475"/>
      <c r="N1553" s="475"/>
      <c r="O1553" s="475"/>
      <c r="P1553" s="475"/>
      <c r="Q1553" s="475"/>
      <c r="R1553" s="475"/>
      <c r="S1553" s="475"/>
      <c r="T1553" s="475"/>
      <c r="V1553" s="508"/>
      <c r="W1553" s="508"/>
      <c r="X1553" s="508"/>
    </row>
    <row r="1554" spans="1:55" ht="17.25" thickBot="1">
      <c r="A1554" s="475"/>
      <c r="B1554" s="475"/>
      <c r="C1554" s="1223" t="s">
        <v>640</v>
      </c>
      <c r="D1554" s="1224"/>
      <c r="E1554" s="1224"/>
      <c r="F1554" s="1224"/>
      <c r="G1554" s="1224"/>
      <c r="H1554" s="1224"/>
      <c r="I1554" s="1224"/>
      <c r="J1554" s="1224"/>
      <c r="K1554" s="1224"/>
      <c r="L1554" s="1224"/>
      <c r="M1554" s="1224"/>
      <c r="N1554" s="1224"/>
      <c r="O1554" s="1224"/>
      <c r="P1554" s="1224"/>
      <c r="Q1554" s="1224"/>
      <c r="R1554" s="1224"/>
      <c r="S1554" s="1224"/>
      <c r="T1554" s="488"/>
      <c r="V1554" s="508"/>
      <c r="W1554" s="508"/>
      <c r="X1554" s="508"/>
    </row>
    <row r="1555" spans="1:55" ht="16.5" thickBot="1">
      <c r="A1555" s="1"/>
      <c r="V1555" s="508"/>
      <c r="W1555" s="508"/>
      <c r="X1555" s="508"/>
    </row>
    <row r="1556" spans="1:55" ht="34.5" customHeight="1">
      <c r="A1556" s="6"/>
      <c r="B1556" s="7"/>
      <c r="C1556" s="1210" t="s">
        <v>42</v>
      </c>
      <c r="D1556" s="1211"/>
      <c r="E1556" s="888"/>
      <c r="F1556" s="1216" t="s">
        <v>853</v>
      </c>
      <c r="G1556" s="1217"/>
      <c r="H1556" s="888"/>
      <c r="I1556" s="1216" t="s">
        <v>854</v>
      </c>
      <c r="J1556" s="1217"/>
      <c r="K1556" s="888"/>
      <c r="L1556" s="1216" t="s">
        <v>855</v>
      </c>
      <c r="M1556" s="1217"/>
      <c r="N1556" s="888"/>
      <c r="O1556" s="1216" t="s">
        <v>856</v>
      </c>
      <c r="P1556" s="1217"/>
      <c r="Q1556" s="888"/>
      <c r="R1556" s="1210" t="s">
        <v>628</v>
      </c>
      <c r="S1556" s="1211"/>
      <c r="T1556" s="938"/>
      <c r="U1556" s="1210" t="s">
        <v>629</v>
      </c>
      <c r="V1556" s="1211"/>
      <c r="W1556" s="698"/>
      <c r="X1556" s="610"/>
      <c r="Y1556" s="610"/>
      <c r="Z1556" s="610"/>
      <c r="AA1556" s="610"/>
      <c r="AB1556" s="610"/>
      <c r="AC1556" s="610"/>
      <c r="AD1556" s="610"/>
      <c r="AE1556" s="610"/>
      <c r="AF1556" s="610"/>
      <c r="AG1556" s="610"/>
      <c r="AH1556" s="610"/>
      <c r="AI1556" s="610"/>
      <c r="AJ1556" s="610"/>
      <c r="AK1556" s="610"/>
      <c r="AL1556" s="610"/>
      <c r="AM1556" s="610"/>
      <c r="AN1556" s="610"/>
      <c r="AO1556" s="610"/>
      <c r="AP1556" s="610"/>
      <c r="AQ1556" s="610"/>
      <c r="AR1556" s="610"/>
      <c r="AS1556" s="610"/>
      <c r="AT1556" s="610"/>
      <c r="AU1556" s="610"/>
      <c r="AV1556" s="610"/>
      <c r="AW1556" s="610"/>
      <c r="AX1556" s="610"/>
      <c r="AY1556" s="610"/>
      <c r="AZ1556" s="610"/>
      <c r="BA1556" s="132"/>
      <c r="BB1556" s="133" t="s">
        <v>9</v>
      </c>
      <c r="BC1556" s="134"/>
    </row>
    <row r="1557" spans="1:55" ht="133.5" thickBot="1">
      <c r="A1557" s="348"/>
      <c r="B1557" s="46"/>
      <c r="C1557" s="54" t="s">
        <v>41</v>
      </c>
      <c r="D1557" s="57" t="s">
        <v>32</v>
      </c>
      <c r="E1557" s="50"/>
      <c r="F1557" s="54" t="s">
        <v>15</v>
      </c>
      <c r="G1557" s="57" t="s">
        <v>32</v>
      </c>
      <c r="H1557" s="50"/>
      <c r="I1557" s="54" t="s">
        <v>15</v>
      </c>
      <c r="J1557" s="57" t="s">
        <v>32</v>
      </c>
      <c r="K1557" s="50"/>
      <c r="L1557" s="54" t="s">
        <v>15</v>
      </c>
      <c r="M1557" s="57" t="s">
        <v>32</v>
      </c>
      <c r="N1557" s="50"/>
      <c r="O1557" s="54" t="s">
        <v>15</v>
      </c>
      <c r="P1557" s="57" t="s">
        <v>32</v>
      </c>
      <c r="Q1557" s="50"/>
      <c r="R1557" s="630" t="s">
        <v>15</v>
      </c>
      <c r="S1557" s="727" t="s">
        <v>32</v>
      </c>
      <c r="T1557" s="729"/>
      <c r="U1557" s="630" t="s">
        <v>15</v>
      </c>
      <c r="V1557" s="632" t="s">
        <v>32</v>
      </c>
      <c r="W1557" s="747"/>
      <c r="X1557" s="610"/>
      <c r="Y1557" s="610"/>
      <c r="Z1557" s="610"/>
      <c r="AA1557" s="610"/>
      <c r="AB1557" s="610"/>
      <c r="AC1557" s="610"/>
      <c r="AD1557" s="610"/>
      <c r="AE1557" s="610"/>
      <c r="AF1557" s="610"/>
      <c r="AG1557" s="610"/>
      <c r="AH1557" s="610"/>
      <c r="AI1557" s="610"/>
      <c r="AJ1557" s="610"/>
      <c r="AK1557" s="610"/>
      <c r="AL1557" s="610"/>
      <c r="AM1557" s="610"/>
      <c r="AN1557" s="610"/>
      <c r="AO1557" s="610"/>
      <c r="AP1557" s="610"/>
      <c r="AQ1557" s="610"/>
      <c r="AR1557" s="610"/>
      <c r="AS1557" s="610"/>
      <c r="AT1557" s="610"/>
      <c r="AU1557" s="610"/>
      <c r="AV1557" s="610"/>
      <c r="AW1557" s="610"/>
      <c r="AX1557" s="610"/>
      <c r="AY1557" s="610"/>
      <c r="AZ1557" s="610"/>
      <c r="BA1557" s="630" t="s">
        <v>15</v>
      </c>
      <c r="BB1557" s="631" t="s">
        <v>32</v>
      </c>
      <c r="BC1557" s="71" t="s">
        <v>9</v>
      </c>
    </row>
    <row r="1558" spans="1:55" ht="16.5" thickBot="1">
      <c r="A1558" s="20"/>
      <c r="B1558" s="507"/>
      <c r="C1558" s="507"/>
      <c r="D1558" s="507"/>
      <c r="E1558" s="4"/>
      <c r="F1558" s="507"/>
      <c r="G1558" s="507"/>
      <c r="H1558" s="4"/>
      <c r="I1558" s="507"/>
      <c r="J1558" s="507"/>
      <c r="K1558" s="4"/>
      <c r="L1558" s="507"/>
      <c r="M1558" s="507"/>
      <c r="N1558" s="4"/>
      <c r="O1558" s="507"/>
      <c r="P1558" s="507"/>
      <c r="Q1558" s="4"/>
      <c r="R1558" s="507"/>
      <c r="S1558" s="507"/>
      <c r="T1558" s="707"/>
      <c r="U1558" s="507"/>
      <c r="V1558" s="507"/>
      <c r="W1558" s="507"/>
      <c r="X1558" s="610"/>
      <c r="Y1558" s="610"/>
      <c r="Z1558" s="610"/>
      <c r="AA1558" s="610"/>
      <c r="AB1558" s="610"/>
      <c r="AC1558" s="610"/>
      <c r="AD1558" s="610"/>
      <c r="AE1558" s="610"/>
      <c r="AF1558" s="610"/>
      <c r="AG1558" s="610"/>
      <c r="AH1558" s="610"/>
      <c r="AI1558" s="610"/>
      <c r="AJ1558" s="610"/>
      <c r="AK1558" s="610"/>
      <c r="AL1558" s="610"/>
      <c r="AM1558" s="610"/>
      <c r="AN1558" s="610"/>
      <c r="AO1558" s="610"/>
      <c r="AP1558" s="610"/>
      <c r="AQ1558" s="610"/>
      <c r="AR1558" s="610"/>
      <c r="AS1558" s="610"/>
      <c r="AT1558" s="610"/>
      <c r="AU1558" s="610"/>
      <c r="AV1558" s="610"/>
      <c r="AW1558" s="610"/>
      <c r="AX1558" s="610"/>
      <c r="AY1558" s="610"/>
      <c r="AZ1558" s="610"/>
      <c r="BA1558" s="507"/>
      <c r="BB1558" s="507"/>
      <c r="BC1558" s="507"/>
    </row>
    <row r="1559" spans="1:55" ht="31.5" customHeight="1" thickBot="1">
      <c r="A1559" s="1120" t="s">
        <v>909</v>
      </c>
      <c r="B1559" s="84" t="s">
        <v>19</v>
      </c>
      <c r="C1559" s="683">
        <v>6</v>
      </c>
      <c r="D1559" s="684"/>
      <c r="E1559" s="617"/>
      <c r="F1559" s="683">
        <v>6</v>
      </c>
      <c r="G1559" s="685"/>
      <c r="H1559" s="617"/>
      <c r="I1559" s="683">
        <v>2</v>
      </c>
      <c r="J1559" s="685"/>
      <c r="K1559" s="617"/>
      <c r="L1559" s="683">
        <v>2</v>
      </c>
      <c r="M1559" s="685"/>
      <c r="N1559" s="617"/>
      <c r="O1559" s="683">
        <v>0</v>
      </c>
      <c r="P1559" s="685"/>
      <c r="Q1559" s="617"/>
      <c r="R1559" s="235">
        <v>2</v>
      </c>
      <c r="S1559" s="237"/>
      <c r="T1559" s="264"/>
      <c r="U1559" s="235">
        <v>6</v>
      </c>
      <c r="V1559" s="237"/>
      <c r="W1559" s="1001">
        <v>0</v>
      </c>
      <c r="X1559" s="616"/>
      <c r="Y1559" s="616"/>
      <c r="Z1559" s="616"/>
      <c r="AA1559" s="616"/>
      <c r="AB1559" s="616"/>
      <c r="AC1559" s="616"/>
      <c r="AD1559" s="616"/>
      <c r="AE1559" s="616"/>
      <c r="AF1559" s="616"/>
      <c r="AG1559" s="616"/>
      <c r="AH1559" s="616"/>
      <c r="AI1559" s="616"/>
      <c r="AJ1559" s="616"/>
      <c r="AK1559" s="616"/>
      <c r="AL1559" s="616"/>
      <c r="AM1559" s="616"/>
      <c r="AN1559" s="616"/>
      <c r="AO1559" s="616"/>
      <c r="AP1559" s="616"/>
      <c r="AQ1559" s="616"/>
      <c r="AR1559" s="616"/>
      <c r="AS1559" s="616"/>
      <c r="AT1559" s="616"/>
      <c r="AU1559" s="616"/>
      <c r="AV1559" s="616"/>
      <c r="AW1559" s="616"/>
      <c r="AX1559" s="616"/>
      <c r="AY1559" s="616"/>
      <c r="AZ1559" s="616"/>
      <c r="BA1559" s="235">
        <f>C1559+F1559+I1559+L1559+O1559+R1559+U1559</f>
        <v>24</v>
      </c>
      <c r="BB1559" s="235">
        <f>D1559+G1559+J1559+M1559+P1559+S1559+V1559</f>
        <v>0</v>
      </c>
      <c r="BC1559" s="237">
        <v>24</v>
      </c>
    </row>
    <row r="1560" spans="1:55" ht="16.5" thickBot="1">
      <c r="A1560" s="1121"/>
      <c r="B1560" s="85" t="s">
        <v>21</v>
      </c>
      <c r="C1560" s="686">
        <v>3</v>
      </c>
      <c r="D1560" s="687"/>
      <c r="E1560" s="617"/>
      <c r="F1560" s="686">
        <v>4</v>
      </c>
      <c r="G1560" s="688"/>
      <c r="H1560" s="617"/>
      <c r="I1560" s="686">
        <v>1</v>
      </c>
      <c r="J1560" s="688"/>
      <c r="K1560" s="617"/>
      <c r="L1560" s="686">
        <v>0</v>
      </c>
      <c r="M1560" s="688"/>
      <c r="N1560" s="617"/>
      <c r="O1560" s="686">
        <v>0</v>
      </c>
      <c r="P1560" s="688"/>
      <c r="Q1560" s="617"/>
      <c r="R1560" s="401">
        <v>0</v>
      </c>
      <c r="S1560" s="406"/>
      <c r="T1560" s="264"/>
      <c r="U1560" s="401">
        <v>2</v>
      </c>
      <c r="V1560" s="406"/>
      <c r="W1560" s="887">
        <v>0</v>
      </c>
      <c r="X1560" s="616"/>
      <c r="Y1560" s="616"/>
      <c r="Z1560" s="616"/>
      <c r="AA1560" s="616"/>
      <c r="AB1560" s="616"/>
      <c r="AC1560" s="616"/>
      <c r="AD1560" s="616"/>
      <c r="AE1560" s="616"/>
      <c r="AF1560" s="616"/>
      <c r="AG1560" s="616"/>
      <c r="AH1560" s="616"/>
      <c r="AI1560" s="616"/>
      <c r="AJ1560" s="616"/>
      <c r="AK1560" s="616"/>
      <c r="AL1560" s="616"/>
      <c r="AM1560" s="616"/>
      <c r="AN1560" s="616"/>
      <c r="AO1560" s="616"/>
      <c r="AP1560" s="616"/>
      <c r="AQ1560" s="616"/>
      <c r="AR1560" s="616"/>
      <c r="AS1560" s="616"/>
      <c r="AT1560" s="616"/>
      <c r="AU1560" s="616"/>
      <c r="AV1560" s="616"/>
      <c r="AW1560" s="616"/>
      <c r="AX1560" s="616"/>
      <c r="AY1560" s="616"/>
      <c r="AZ1560" s="616"/>
      <c r="BA1560" s="235">
        <f t="shared" ref="BA1560:BB1561" si="916">C1560+F1560+I1560+L1560+O1560+R1560+U1560</f>
        <v>10</v>
      </c>
      <c r="BB1560" s="235">
        <f t="shared" si="916"/>
        <v>0</v>
      </c>
      <c r="BC1560" s="406">
        <v>10</v>
      </c>
    </row>
    <row r="1561" spans="1:55" ht="16.5" thickBot="1">
      <c r="A1561" s="1122"/>
      <c r="B1561" s="86" t="s">
        <v>22</v>
      </c>
      <c r="C1561" s="689">
        <v>0</v>
      </c>
      <c r="D1561" s="690"/>
      <c r="E1561" s="617"/>
      <c r="F1561" s="689">
        <v>0</v>
      </c>
      <c r="G1561" s="691"/>
      <c r="H1561" s="617"/>
      <c r="I1561" s="689">
        <v>0</v>
      </c>
      <c r="J1561" s="691"/>
      <c r="K1561" s="617"/>
      <c r="L1561" s="689">
        <v>0</v>
      </c>
      <c r="M1561" s="691"/>
      <c r="N1561" s="617"/>
      <c r="O1561" s="689">
        <v>0</v>
      </c>
      <c r="P1561" s="691"/>
      <c r="Q1561" s="617"/>
      <c r="R1561" s="403">
        <v>0</v>
      </c>
      <c r="S1561" s="407"/>
      <c r="T1561" s="264"/>
      <c r="U1561" s="403">
        <v>0</v>
      </c>
      <c r="V1561" s="407"/>
      <c r="W1561" s="774">
        <v>0</v>
      </c>
      <c r="X1561" s="616"/>
      <c r="Y1561" s="616"/>
      <c r="Z1561" s="616"/>
      <c r="AA1561" s="616"/>
      <c r="AB1561" s="616"/>
      <c r="AC1561" s="616"/>
      <c r="AD1561" s="616"/>
      <c r="AE1561" s="616"/>
      <c r="AF1561" s="616"/>
      <c r="AG1561" s="616"/>
      <c r="AH1561" s="616"/>
      <c r="AI1561" s="616"/>
      <c r="AJ1561" s="616"/>
      <c r="AK1561" s="616"/>
      <c r="AL1561" s="616"/>
      <c r="AM1561" s="616"/>
      <c r="AN1561" s="616"/>
      <c r="AO1561" s="616"/>
      <c r="AP1561" s="616"/>
      <c r="AQ1561" s="616"/>
      <c r="AR1561" s="616"/>
      <c r="AS1561" s="616"/>
      <c r="AT1561" s="616"/>
      <c r="AU1561" s="616"/>
      <c r="AV1561" s="616"/>
      <c r="AW1561" s="616"/>
      <c r="AX1561" s="616"/>
      <c r="AY1561" s="616"/>
      <c r="AZ1561" s="616"/>
      <c r="BA1561" s="235">
        <f t="shared" si="916"/>
        <v>0</v>
      </c>
      <c r="BB1561" s="235">
        <f t="shared" si="916"/>
        <v>0</v>
      </c>
      <c r="BC1561" s="407">
        <v>0</v>
      </c>
    </row>
    <row r="1562" spans="1:55" ht="16.5" thickBot="1">
      <c r="A1562" s="20"/>
      <c r="B1562" s="507"/>
      <c r="C1562" s="1059"/>
      <c r="D1562" s="1059"/>
      <c r="E1562" s="617"/>
      <c r="F1562" s="1059"/>
      <c r="G1562" s="1059"/>
      <c r="H1562" s="617"/>
      <c r="I1562" s="1059"/>
      <c r="J1562" s="1059"/>
      <c r="K1562" s="617"/>
      <c r="L1562" s="1059"/>
      <c r="M1562" s="1059"/>
      <c r="N1562" s="617"/>
      <c r="O1562" s="1059"/>
      <c r="P1562" s="1059"/>
      <c r="Q1562" s="617"/>
      <c r="R1562" s="1059"/>
      <c r="S1562" s="1060"/>
      <c r="T1562" s="1061"/>
      <c r="U1562" s="1059"/>
      <c r="V1562" s="1059"/>
      <c r="W1562" s="1059"/>
      <c r="X1562" s="616"/>
      <c r="Y1562" s="616"/>
      <c r="Z1562" s="616"/>
      <c r="AA1562" s="616"/>
      <c r="AB1562" s="616"/>
      <c r="AC1562" s="616"/>
      <c r="AD1562" s="616"/>
      <c r="AE1562" s="616"/>
      <c r="AF1562" s="616"/>
      <c r="AG1562" s="616"/>
      <c r="AH1562" s="616"/>
      <c r="AI1562" s="616"/>
      <c r="AJ1562" s="616"/>
      <c r="AK1562" s="616"/>
      <c r="AL1562" s="616"/>
      <c r="AM1562" s="616"/>
      <c r="AN1562" s="616"/>
      <c r="AO1562" s="616"/>
      <c r="AP1562" s="616"/>
      <c r="AQ1562" s="616"/>
      <c r="AR1562" s="616"/>
      <c r="AS1562" s="616"/>
      <c r="AT1562" s="616"/>
      <c r="AU1562" s="616"/>
      <c r="AV1562" s="616"/>
      <c r="AW1562" s="616"/>
      <c r="AX1562" s="616"/>
      <c r="AY1562" s="616"/>
      <c r="AZ1562" s="616"/>
      <c r="BA1562" s="1059"/>
      <c r="BB1562" s="1059"/>
      <c r="BC1562" s="1059"/>
    </row>
    <row r="1563" spans="1:55" ht="17.25" customHeight="1" thickBot="1">
      <c r="A1563" s="1120" t="s">
        <v>910</v>
      </c>
      <c r="B1563" s="84" t="s">
        <v>19</v>
      </c>
      <c r="C1563" s="683">
        <v>2</v>
      </c>
      <c r="D1563" s="684"/>
      <c r="E1563" s="617"/>
      <c r="F1563" s="683">
        <v>1</v>
      </c>
      <c r="G1563" s="685"/>
      <c r="H1563" s="617"/>
      <c r="I1563" s="683">
        <v>0</v>
      </c>
      <c r="J1563" s="685"/>
      <c r="K1563" s="617"/>
      <c r="L1563" s="683">
        <v>0</v>
      </c>
      <c r="M1563" s="685"/>
      <c r="N1563" s="617"/>
      <c r="O1563" s="683">
        <v>3</v>
      </c>
      <c r="P1563" s="685"/>
      <c r="Q1563" s="617"/>
      <c r="R1563" s="235">
        <v>3</v>
      </c>
      <c r="S1563" s="237"/>
      <c r="T1563" s="264"/>
      <c r="U1563" s="235">
        <v>14</v>
      </c>
      <c r="V1563" s="237"/>
      <c r="W1563" s="1001">
        <v>0</v>
      </c>
      <c r="X1563" s="616"/>
      <c r="Y1563" s="616"/>
      <c r="Z1563" s="616"/>
      <c r="AA1563" s="616"/>
      <c r="AB1563" s="616"/>
      <c r="AC1563" s="616"/>
      <c r="AD1563" s="616"/>
      <c r="AE1563" s="616"/>
      <c r="AF1563" s="616"/>
      <c r="AG1563" s="616"/>
      <c r="AH1563" s="616"/>
      <c r="AI1563" s="616"/>
      <c r="AJ1563" s="616"/>
      <c r="AK1563" s="616"/>
      <c r="AL1563" s="616"/>
      <c r="AM1563" s="616"/>
      <c r="AN1563" s="616"/>
      <c r="AO1563" s="616"/>
      <c r="AP1563" s="616"/>
      <c r="AQ1563" s="616"/>
      <c r="AR1563" s="616"/>
      <c r="AS1563" s="616"/>
      <c r="AT1563" s="616"/>
      <c r="AU1563" s="616"/>
      <c r="AV1563" s="616"/>
      <c r="AW1563" s="616"/>
      <c r="AX1563" s="616"/>
      <c r="AY1563" s="616"/>
      <c r="AZ1563" s="616"/>
      <c r="BA1563" s="235">
        <f>C1563+F1563+I1563+L1563+O1563+R1563+U1563</f>
        <v>23</v>
      </c>
      <c r="BB1563" s="235">
        <f>D1563+G1563+J1563+M1563+P1563+S1563+V1563</f>
        <v>0</v>
      </c>
      <c r="BC1563" s="237">
        <v>23</v>
      </c>
    </row>
    <row r="1564" spans="1:55" ht="16.5" thickBot="1">
      <c r="A1564" s="1121"/>
      <c r="B1564" s="85" t="s">
        <v>21</v>
      </c>
      <c r="C1564" s="686">
        <v>1</v>
      </c>
      <c r="D1564" s="687"/>
      <c r="E1564" s="617"/>
      <c r="F1564" s="686">
        <v>1</v>
      </c>
      <c r="G1564" s="688"/>
      <c r="H1564" s="617"/>
      <c r="I1564" s="686">
        <v>0</v>
      </c>
      <c r="J1564" s="688"/>
      <c r="K1564" s="617"/>
      <c r="L1564" s="686">
        <v>0</v>
      </c>
      <c r="M1564" s="688"/>
      <c r="N1564" s="617"/>
      <c r="O1564" s="686">
        <v>2</v>
      </c>
      <c r="P1564" s="688"/>
      <c r="Q1564" s="617"/>
      <c r="R1564" s="401">
        <v>3</v>
      </c>
      <c r="S1564" s="406"/>
      <c r="T1564" s="264"/>
      <c r="U1564" s="401">
        <v>5</v>
      </c>
      <c r="V1564" s="406"/>
      <c r="W1564" s="887">
        <v>0</v>
      </c>
      <c r="X1564" s="616"/>
      <c r="Y1564" s="616"/>
      <c r="Z1564" s="616"/>
      <c r="AA1564" s="616"/>
      <c r="AB1564" s="616"/>
      <c r="AC1564" s="616"/>
      <c r="AD1564" s="616"/>
      <c r="AE1564" s="616"/>
      <c r="AF1564" s="616"/>
      <c r="AG1564" s="616"/>
      <c r="AH1564" s="616"/>
      <c r="AI1564" s="616"/>
      <c r="AJ1564" s="616"/>
      <c r="AK1564" s="616"/>
      <c r="AL1564" s="616"/>
      <c r="AM1564" s="616"/>
      <c r="AN1564" s="616"/>
      <c r="AO1564" s="616"/>
      <c r="AP1564" s="616"/>
      <c r="AQ1564" s="616"/>
      <c r="AR1564" s="616"/>
      <c r="AS1564" s="616"/>
      <c r="AT1564" s="616"/>
      <c r="AU1564" s="616"/>
      <c r="AV1564" s="616"/>
      <c r="AW1564" s="616"/>
      <c r="AX1564" s="616"/>
      <c r="AY1564" s="616"/>
      <c r="AZ1564" s="616"/>
      <c r="BA1564" s="235">
        <f t="shared" ref="BA1564:BB1565" si="917">C1564+F1564+I1564+L1564+O1564+R1564+U1564</f>
        <v>12</v>
      </c>
      <c r="BB1564" s="235">
        <f t="shared" si="917"/>
        <v>0</v>
      </c>
      <c r="BC1564" s="406">
        <v>12</v>
      </c>
    </row>
    <row r="1565" spans="1:55" ht="16.5" thickBot="1">
      <c r="A1565" s="1122"/>
      <c r="B1565" s="86" t="s">
        <v>22</v>
      </c>
      <c r="C1565" s="689">
        <v>0</v>
      </c>
      <c r="D1565" s="690"/>
      <c r="E1565" s="617"/>
      <c r="F1565" s="689">
        <v>0</v>
      </c>
      <c r="G1565" s="691"/>
      <c r="H1565" s="617"/>
      <c r="I1565" s="689">
        <v>0</v>
      </c>
      <c r="J1565" s="691"/>
      <c r="K1565" s="617"/>
      <c r="L1565" s="689">
        <v>0</v>
      </c>
      <c r="M1565" s="691"/>
      <c r="N1565" s="617"/>
      <c r="O1565" s="689">
        <v>0</v>
      </c>
      <c r="P1565" s="691"/>
      <c r="Q1565" s="617"/>
      <c r="R1565" s="403">
        <v>0</v>
      </c>
      <c r="S1565" s="407"/>
      <c r="T1565" s="264"/>
      <c r="U1565" s="403">
        <v>0</v>
      </c>
      <c r="V1565" s="407"/>
      <c r="W1565" s="774">
        <v>0</v>
      </c>
      <c r="X1565" s="616"/>
      <c r="Y1565" s="616"/>
      <c r="Z1565" s="616"/>
      <c r="AA1565" s="616"/>
      <c r="AB1565" s="616"/>
      <c r="AC1565" s="616"/>
      <c r="AD1565" s="616"/>
      <c r="AE1565" s="616"/>
      <c r="AF1565" s="616"/>
      <c r="AG1565" s="616"/>
      <c r="AH1565" s="616"/>
      <c r="AI1565" s="616"/>
      <c r="AJ1565" s="616"/>
      <c r="AK1565" s="616"/>
      <c r="AL1565" s="616"/>
      <c r="AM1565" s="616"/>
      <c r="AN1565" s="616"/>
      <c r="AO1565" s="616"/>
      <c r="AP1565" s="616"/>
      <c r="AQ1565" s="616"/>
      <c r="AR1565" s="616"/>
      <c r="AS1565" s="616"/>
      <c r="AT1565" s="616"/>
      <c r="AU1565" s="616"/>
      <c r="AV1565" s="616"/>
      <c r="AW1565" s="616"/>
      <c r="AX1565" s="616"/>
      <c r="AY1565" s="616"/>
      <c r="AZ1565" s="616"/>
      <c r="BA1565" s="235">
        <f t="shared" si="917"/>
        <v>0</v>
      </c>
      <c r="BB1565" s="235">
        <f t="shared" si="917"/>
        <v>0</v>
      </c>
      <c r="BC1565" s="407">
        <v>0</v>
      </c>
    </row>
    <row r="1566" spans="1:55" ht="16.5" thickBot="1">
      <c r="A1566" s="20"/>
      <c r="B1566" s="507"/>
      <c r="C1566" s="1059"/>
      <c r="D1566" s="1059"/>
      <c r="E1566" s="617"/>
      <c r="F1566" s="1059"/>
      <c r="G1566" s="1059"/>
      <c r="H1566" s="617"/>
      <c r="I1566" s="1059"/>
      <c r="J1566" s="1059"/>
      <c r="K1566" s="617"/>
      <c r="L1566" s="1059"/>
      <c r="M1566" s="1059"/>
      <c r="N1566" s="617"/>
      <c r="O1566" s="1059"/>
      <c r="P1566" s="1059"/>
      <c r="Q1566" s="617"/>
      <c r="R1566" s="1059"/>
      <c r="S1566" s="1060"/>
      <c r="T1566" s="1061"/>
      <c r="U1566" s="1059"/>
      <c r="V1566" s="1059"/>
      <c r="W1566" s="1059"/>
      <c r="X1566" s="616"/>
      <c r="Y1566" s="616"/>
      <c r="Z1566" s="616"/>
      <c r="AA1566" s="616"/>
      <c r="AB1566" s="616"/>
      <c r="AC1566" s="616"/>
      <c r="AD1566" s="616"/>
      <c r="AE1566" s="616"/>
      <c r="AF1566" s="616"/>
      <c r="AG1566" s="616"/>
      <c r="AH1566" s="616"/>
      <c r="AI1566" s="616"/>
      <c r="AJ1566" s="616"/>
      <c r="AK1566" s="616"/>
      <c r="AL1566" s="616"/>
      <c r="AM1566" s="616"/>
      <c r="AN1566" s="616"/>
      <c r="AO1566" s="616"/>
      <c r="AP1566" s="616"/>
      <c r="AQ1566" s="616"/>
      <c r="AR1566" s="616"/>
      <c r="AS1566" s="616"/>
      <c r="AT1566" s="616"/>
      <c r="AU1566" s="616"/>
      <c r="AV1566" s="616"/>
      <c r="AW1566" s="616"/>
      <c r="AX1566" s="616"/>
      <c r="AY1566" s="616"/>
      <c r="AZ1566" s="616"/>
      <c r="BA1566" s="1059"/>
      <c r="BB1566" s="1059"/>
      <c r="BC1566" s="1059"/>
    </row>
    <row r="1567" spans="1:55" ht="20.25" customHeight="1" thickBot="1">
      <c r="A1567" s="1120" t="s">
        <v>880</v>
      </c>
      <c r="B1567" s="84" t="s">
        <v>19</v>
      </c>
      <c r="C1567" s="1062">
        <v>0</v>
      </c>
      <c r="D1567" s="1063"/>
      <c r="E1567" s="131"/>
      <c r="F1567" s="1062">
        <v>1</v>
      </c>
      <c r="G1567" s="1064"/>
      <c r="H1567" s="131"/>
      <c r="I1567" s="1062">
        <v>0</v>
      </c>
      <c r="J1567" s="1064"/>
      <c r="K1567" s="131"/>
      <c r="L1567" s="1062">
        <v>0</v>
      </c>
      <c r="M1567" s="1064"/>
      <c r="N1567" s="131"/>
      <c r="O1567" s="1062">
        <v>0</v>
      </c>
      <c r="P1567" s="1064"/>
      <c r="Q1567" s="131"/>
      <c r="R1567" s="254">
        <v>0</v>
      </c>
      <c r="S1567" s="256"/>
      <c r="T1567" s="618"/>
      <c r="U1567" s="254">
        <v>0</v>
      </c>
      <c r="V1567" s="256"/>
      <c r="W1567" s="1003">
        <v>0</v>
      </c>
      <c r="X1567" s="253"/>
      <c r="Y1567" s="253"/>
      <c r="Z1567" s="253"/>
      <c r="AA1567" s="253"/>
      <c r="AB1567" s="253"/>
      <c r="AC1567" s="253"/>
      <c r="AD1567" s="253"/>
      <c r="AE1567" s="253"/>
      <c r="AF1567" s="253"/>
      <c r="AG1567" s="253"/>
      <c r="AH1567" s="253"/>
      <c r="AI1567" s="253"/>
      <c r="AJ1567" s="253"/>
      <c r="AK1567" s="253"/>
      <c r="AL1567" s="253"/>
      <c r="AM1567" s="253"/>
      <c r="AN1567" s="253"/>
      <c r="AO1567" s="253"/>
      <c r="AP1567" s="253"/>
      <c r="AQ1567" s="253"/>
      <c r="AR1567" s="253"/>
      <c r="AS1567" s="253"/>
      <c r="AT1567" s="253"/>
      <c r="AU1567" s="253"/>
      <c r="AV1567" s="253"/>
      <c r="AW1567" s="253"/>
      <c r="AX1567" s="253"/>
      <c r="AY1567" s="253"/>
      <c r="AZ1567" s="253"/>
      <c r="BA1567" s="254">
        <f>C1567+F1567+I1567+L1567+O1567+R1567+U1567</f>
        <v>1</v>
      </c>
      <c r="BB1567" s="254">
        <f>D1567+G1567+J1567+M1567+P1567+S1567+V1567</f>
        <v>0</v>
      </c>
      <c r="BC1567" s="256">
        <v>1</v>
      </c>
    </row>
    <row r="1568" spans="1:55" ht="16.5" thickBot="1">
      <c r="A1568" s="1121"/>
      <c r="B1568" s="85" t="s">
        <v>21</v>
      </c>
      <c r="C1568" s="1067">
        <v>0</v>
      </c>
      <c r="D1568" s="1068"/>
      <c r="E1568" s="131"/>
      <c r="F1568" s="1067">
        <v>1</v>
      </c>
      <c r="G1568" s="1069"/>
      <c r="H1568" s="131"/>
      <c r="I1568" s="1067">
        <v>0</v>
      </c>
      <c r="J1568" s="1069"/>
      <c r="K1568" s="131"/>
      <c r="L1568" s="1067">
        <v>0</v>
      </c>
      <c r="M1568" s="1069"/>
      <c r="N1568" s="131"/>
      <c r="O1568" s="1067">
        <v>0</v>
      </c>
      <c r="P1568" s="1069"/>
      <c r="Q1568" s="131"/>
      <c r="R1568" s="257">
        <v>0</v>
      </c>
      <c r="S1568" s="258"/>
      <c r="T1568" s="618"/>
      <c r="U1568" s="257">
        <v>0</v>
      </c>
      <c r="V1568" s="258"/>
      <c r="W1568" s="271">
        <v>0</v>
      </c>
      <c r="X1568" s="253"/>
      <c r="Y1568" s="253"/>
      <c r="Z1568" s="253"/>
      <c r="AA1568" s="253"/>
      <c r="AB1568" s="253"/>
      <c r="AC1568" s="253"/>
      <c r="AD1568" s="253"/>
      <c r="AE1568" s="253"/>
      <c r="AF1568" s="253"/>
      <c r="AG1568" s="253"/>
      <c r="AH1568" s="253"/>
      <c r="AI1568" s="253"/>
      <c r="AJ1568" s="253"/>
      <c r="AK1568" s="253"/>
      <c r="AL1568" s="253"/>
      <c r="AM1568" s="253"/>
      <c r="AN1568" s="253"/>
      <c r="AO1568" s="253"/>
      <c r="AP1568" s="253"/>
      <c r="AQ1568" s="253"/>
      <c r="AR1568" s="253"/>
      <c r="AS1568" s="253"/>
      <c r="AT1568" s="253"/>
      <c r="AU1568" s="253"/>
      <c r="AV1568" s="253"/>
      <c r="AW1568" s="253"/>
      <c r="AX1568" s="253"/>
      <c r="AY1568" s="253"/>
      <c r="AZ1568" s="253"/>
      <c r="BA1568" s="254">
        <f t="shared" ref="BA1568:BB1569" si="918">C1568+F1568+I1568+L1568+O1568+R1568+U1568</f>
        <v>1</v>
      </c>
      <c r="BB1568" s="254">
        <f t="shared" si="918"/>
        <v>0</v>
      </c>
      <c r="BC1568" s="258">
        <v>1</v>
      </c>
    </row>
    <row r="1569" spans="1:55" ht="16.5" thickBot="1">
      <c r="A1569" s="1122"/>
      <c r="B1569" s="86" t="s">
        <v>22</v>
      </c>
      <c r="C1569" s="1071">
        <v>0</v>
      </c>
      <c r="D1569" s="1072"/>
      <c r="E1569" s="131"/>
      <c r="F1569" s="1071">
        <v>0</v>
      </c>
      <c r="G1569" s="1073"/>
      <c r="H1569" s="131"/>
      <c r="I1569" s="1071">
        <v>0</v>
      </c>
      <c r="J1569" s="1073"/>
      <c r="K1569" s="131"/>
      <c r="L1569" s="1071">
        <v>0</v>
      </c>
      <c r="M1569" s="1073"/>
      <c r="N1569" s="131"/>
      <c r="O1569" s="1071">
        <v>0</v>
      </c>
      <c r="P1569" s="1073"/>
      <c r="Q1569" s="131"/>
      <c r="R1569" s="259">
        <v>0</v>
      </c>
      <c r="S1569" s="261"/>
      <c r="T1569" s="618"/>
      <c r="U1569" s="259">
        <v>0</v>
      </c>
      <c r="V1569" s="261"/>
      <c r="W1569" s="272">
        <v>0</v>
      </c>
      <c r="X1569" s="253"/>
      <c r="Y1569" s="253"/>
      <c r="Z1569" s="253"/>
      <c r="AA1569" s="253"/>
      <c r="AB1569" s="253"/>
      <c r="AC1569" s="253"/>
      <c r="AD1569" s="253"/>
      <c r="AE1569" s="253"/>
      <c r="AF1569" s="253"/>
      <c r="AG1569" s="253"/>
      <c r="AH1569" s="253"/>
      <c r="AI1569" s="253"/>
      <c r="AJ1569" s="253"/>
      <c r="AK1569" s="253"/>
      <c r="AL1569" s="253"/>
      <c r="AM1569" s="253"/>
      <c r="AN1569" s="253"/>
      <c r="AO1569" s="253"/>
      <c r="AP1569" s="253"/>
      <c r="AQ1569" s="253"/>
      <c r="AR1569" s="253"/>
      <c r="AS1569" s="253"/>
      <c r="AT1569" s="253"/>
      <c r="AU1569" s="253"/>
      <c r="AV1569" s="253"/>
      <c r="AW1569" s="253"/>
      <c r="AX1569" s="253"/>
      <c r="AY1569" s="253"/>
      <c r="AZ1569" s="253"/>
      <c r="BA1569" s="254">
        <f t="shared" si="918"/>
        <v>0</v>
      </c>
      <c r="BB1569" s="254">
        <f t="shared" si="918"/>
        <v>0</v>
      </c>
      <c r="BC1569" s="261">
        <v>0</v>
      </c>
    </row>
    <row r="1570" spans="1:55" ht="16.5" thickBot="1">
      <c r="A1570" s="20"/>
      <c r="B1570" s="507"/>
      <c r="C1570" s="1075"/>
      <c r="D1570" s="1075"/>
      <c r="E1570" s="131"/>
      <c r="F1570" s="1075"/>
      <c r="G1570" s="1075"/>
      <c r="H1570" s="131"/>
      <c r="I1570" s="1075"/>
      <c r="J1570" s="1075"/>
      <c r="K1570" s="131"/>
      <c r="L1570" s="1075"/>
      <c r="M1570" s="1075"/>
      <c r="N1570" s="131"/>
      <c r="O1570" s="1075"/>
      <c r="P1570" s="1075"/>
      <c r="Q1570" s="131"/>
      <c r="R1570" s="1075"/>
      <c r="S1570" s="1075"/>
      <c r="T1570" s="1077"/>
      <c r="U1570" s="1075"/>
      <c r="V1570" s="1075"/>
      <c r="W1570" s="1075"/>
      <c r="X1570" s="253"/>
      <c r="Y1570" s="253"/>
      <c r="Z1570" s="253"/>
      <c r="AA1570" s="253"/>
      <c r="AB1570" s="253"/>
      <c r="AC1570" s="253"/>
      <c r="AD1570" s="253"/>
      <c r="AE1570" s="253"/>
      <c r="AF1570" s="253"/>
      <c r="AG1570" s="253"/>
      <c r="AH1570" s="253"/>
      <c r="AI1570" s="253"/>
      <c r="AJ1570" s="253"/>
      <c r="AK1570" s="253"/>
      <c r="AL1570" s="253"/>
      <c r="AM1570" s="253"/>
      <c r="AN1570" s="253"/>
      <c r="AO1570" s="253"/>
      <c r="AP1570" s="253"/>
      <c r="AQ1570" s="253"/>
      <c r="AR1570" s="253"/>
      <c r="AS1570" s="253"/>
      <c r="AT1570" s="253"/>
      <c r="AU1570" s="253"/>
      <c r="AV1570" s="253"/>
      <c r="AW1570" s="253"/>
      <c r="AX1570" s="253"/>
      <c r="AY1570" s="253"/>
      <c r="AZ1570" s="253"/>
      <c r="BA1570" s="1075"/>
      <c r="BB1570" s="1075"/>
      <c r="BC1570" s="1075"/>
    </row>
    <row r="1571" spans="1:55">
      <c r="A1571" s="87"/>
      <c r="B1571" s="84" t="s">
        <v>19</v>
      </c>
      <c r="C1571" s="254">
        <v>8</v>
      </c>
      <c r="D1571" s="255"/>
      <c r="E1571" s="618"/>
      <c r="F1571" s="254">
        <v>8</v>
      </c>
      <c r="G1571" s="256"/>
      <c r="H1571" s="618"/>
      <c r="I1571" s="254">
        <v>2</v>
      </c>
      <c r="J1571" s="256"/>
      <c r="K1571" s="618"/>
      <c r="L1571" s="254">
        <v>2</v>
      </c>
      <c r="M1571" s="256"/>
      <c r="N1571" s="618"/>
      <c r="O1571" s="254">
        <v>3</v>
      </c>
      <c r="P1571" s="256"/>
      <c r="Q1571" s="618"/>
      <c r="R1571" s="254">
        <v>5</v>
      </c>
      <c r="S1571" s="256"/>
      <c r="T1571" s="618"/>
      <c r="U1571" s="254">
        <v>20</v>
      </c>
      <c r="V1571" s="256"/>
      <c r="W1571" s="1003">
        <v>0</v>
      </c>
      <c r="X1571" s="253"/>
      <c r="Y1571" s="253"/>
      <c r="Z1571" s="253"/>
      <c r="AA1571" s="253"/>
      <c r="AB1571" s="253"/>
      <c r="AC1571" s="253"/>
      <c r="AD1571" s="253"/>
      <c r="AE1571" s="253"/>
      <c r="AF1571" s="253"/>
      <c r="AG1571" s="253"/>
      <c r="AH1571" s="253"/>
      <c r="AI1571" s="253"/>
      <c r="AJ1571" s="253"/>
      <c r="AK1571" s="253"/>
      <c r="AL1571" s="253"/>
      <c r="AM1571" s="253"/>
      <c r="AN1571" s="253"/>
      <c r="AO1571" s="253"/>
      <c r="AP1571" s="253"/>
      <c r="AQ1571" s="253"/>
      <c r="AR1571" s="253"/>
      <c r="AS1571" s="253"/>
      <c r="AT1571" s="253"/>
      <c r="AU1571" s="253"/>
      <c r="AV1571" s="253"/>
      <c r="AW1571" s="253"/>
      <c r="AX1571" s="253"/>
      <c r="AY1571" s="253"/>
      <c r="AZ1571" s="253"/>
      <c r="BA1571" s="254">
        <f t="shared" ref="BA1571:BB1573" si="919">C1571+F1571+I1571+L1571+O1571+R1571+U1571</f>
        <v>48</v>
      </c>
      <c r="BB1571" s="255">
        <f t="shared" si="919"/>
        <v>0</v>
      </c>
      <c r="BC1571" s="256">
        <f>BA1571+BB1571</f>
        <v>48</v>
      </c>
    </row>
    <row r="1572" spans="1:55">
      <c r="A1572" s="275" t="s">
        <v>9</v>
      </c>
      <c r="B1572" s="85" t="s">
        <v>21</v>
      </c>
      <c r="C1572" s="257">
        <v>4</v>
      </c>
      <c r="D1572" s="15"/>
      <c r="E1572" s="618"/>
      <c r="F1572" s="257">
        <v>6</v>
      </c>
      <c r="G1572" s="258"/>
      <c r="H1572" s="618"/>
      <c r="I1572" s="257">
        <v>1</v>
      </c>
      <c r="J1572" s="258"/>
      <c r="K1572" s="618"/>
      <c r="L1572" s="257">
        <v>0</v>
      </c>
      <c r="M1572" s="258"/>
      <c r="N1572" s="618"/>
      <c r="O1572" s="257">
        <v>2</v>
      </c>
      <c r="P1572" s="258"/>
      <c r="Q1572" s="618"/>
      <c r="R1572" s="257">
        <v>3</v>
      </c>
      <c r="S1572" s="258"/>
      <c r="T1572" s="618"/>
      <c r="U1572" s="257">
        <v>7</v>
      </c>
      <c r="V1572" s="258"/>
      <c r="W1572" s="271">
        <v>0</v>
      </c>
      <c r="X1572" s="253"/>
      <c r="Y1572" s="253"/>
      <c r="Z1572" s="253"/>
      <c r="AA1572" s="253"/>
      <c r="AB1572" s="253"/>
      <c r="AC1572" s="253"/>
      <c r="AD1572" s="253"/>
      <c r="AE1572" s="253"/>
      <c r="AF1572" s="253"/>
      <c r="AG1572" s="253"/>
      <c r="AH1572" s="253"/>
      <c r="AI1572" s="253"/>
      <c r="AJ1572" s="253"/>
      <c r="AK1572" s="253"/>
      <c r="AL1572" s="253"/>
      <c r="AM1572" s="253"/>
      <c r="AN1572" s="253"/>
      <c r="AO1572" s="253"/>
      <c r="AP1572" s="253"/>
      <c r="AQ1572" s="253"/>
      <c r="AR1572" s="253"/>
      <c r="AS1572" s="253"/>
      <c r="AT1572" s="253"/>
      <c r="AU1572" s="253"/>
      <c r="AV1572" s="253"/>
      <c r="AW1572" s="253"/>
      <c r="AX1572" s="253"/>
      <c r="AY1572" s="253"/>
      <c r="AZ1572" s="253"/>
      <c r="BA1572" s="257">
        <f t="shared" si="919"/>
        <v>23</v>
      </c>
      <c r="BB1572" s="15">
        <f t="shared" si="919"/>
        <v>0</v>
      </c>
      <c r="BC1572" s="258">
        <f t="shared" ref="BC1572:BC1573" si="920">BA1572+BB1572</f>
        <v>23</v>
      </c>
    </row>
    <row r="1573" spans="1:55" ht="16.5" thickBot="1">
      <c r="A1573" s="602"/>
      <c r="B1573" s="86" t="s">
        <v>22</v>
      </c>
      <c r="C1573" s="259">
        <v>0</v>
      </c>
      <c r="D1573" s="260"/>
      <c r="E1573" s="618"/>
      <c r="F1573" s="259">
        <v>0</v>
      </c>
      <c r="G1573" s="261"/>
      <c r="H1573" s="618"/>
      <c r="I1573" s="259">
        <v>0</v>
      </c>
      <c r="J1573" s="261"/>
      <c r="K1573" s="618"/>
      <c r="L1573" s="259">
        <v>0</v>
      </c>
      <c r="M1573" s="261"/>
      <c r="N1573" s="618"/>
      <c r="O1573" s="259">
        <v>0</v>
      </c>
      <c r="P1573" s="261"/>
      <c r="Q1573" s="618"/>
      <c r="R1573" s="259">
        <v>0</v>
      </c>
      <c r="S1573" s="261"/>
      <c r="T1573" s="618"/>
      <c r="U1573" s="259">
        <v>0</v>
      </c>
      <c r="V1573" s="261"/>
      <c r="W1573" s="272">
        <v>0</v>
      </c>
      <c r="X1573" s="253"/>
      <c r="Y1573" s="253"/>
      <c r="Z1573" s="253"/>
      <c r="AA1573" s="253"/>
      <c r="AB1573" s="253"/>
      <c r="AC1573" s="253"/>
      <c r="AD1573" s="253"/>
      <c r="AE1573" s="253"/>
      <c r="AF1573" s="253"/>
      <c r="AG1573" s="253"/>
      <c r="AH1573" s="253"/>
      <c r="AI1573" s="253"/>
      <c r="AJ1573" s="253"/>
      <c r="AK1573" s="253"/>
      <c r="AL1573" s="253"/>
      <c r="AM1573" s="253"/>
      <c r="AN1573" s="253"/>
      <c r="AO1573" s="253"/>
      <c r="AP1573" s="253"/>
      <c r="AQ1573" s="253"/>
      <c r="AR1573" s="253"/>
      <c r="AS1573" s="253"/>
      <c r="AT1573" s="253"/>
      <c r="AU1573" s="253"/>
      <c r="AV1573" s="253"/>
      <c r="AW1573" s="253"/>
      <c r="AX1573" s="253"/>
      <c r="AY1573" s="253"/>
      <c r="AZ1573" s="253"/>
      <c r="BA1573" s="259">
        <f t="shared" si="919"/>
        <v>0</v>
      </c>
      <c r="BB1573" s="260">
        <f t="shared" si="919"/>
        <v>0</v>
      </c>
      <c r="BC1573" s="261">
        <f t="shared" si="920"/>
        <v>0</v>
      </c>
    </row>
    <row r="1574" spans="1:55" ht="16.5" thickBot="1">
      <c r="A1574" s="14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619"/>
      <c r="U1574" s="619"/>
      <c r="V1574" s="619"/>
      <c r="W1574" s="619"/>
      <c r="X1574" s="610"/>
      <c r="Y1574" s="610"/>
      <c r="Z1574" s="610"/>
      <c r="AA1574" s="610"/>
      <c r="AB1574" s="610"/>
      <c r="AC1574" s="610"/>
      <c r="AD1574" s="610"/>
      <c r="AE1574" s="610"/>
      <c r="AF1574" s="610"/>
      <c r="AG1574" s="610"/>
      <c r="AH1574" s="610"/>
      <c r="AI1574" s="610"/>
      <c r="AJ1574" s="610"/>
      <c r="AK1574" s="610"/>
      <c r="AL1574" s="610"/>
      <c r="AM1574" s="610"/>
      <c r="AN1574" s="610"/>
      <c r="AO1574" s="610"/>
      <c r="AP1574" s="610"/>
      <c r="AQ1574" s="610"/>
      <c r="AR1574" s="610"/>
      <c r="AS1574" s="610"/>
      <c r="AT1574" s="610"/>
      <c r="AU1574" s="610"/>
      <c r="AV1574" s="610"/>
      <c r="AW1574" s="610"/>
      <c r="AX1574" s="610"/>
      <c r="AY1574" s="610"/>
      <c r="AZ1574" s="610"/>
      <c r="BA1574" s="610"/>
      <c r="BB1574" s="610"/>
    </row>
    <row r="1575" spans="1:55" ht="16.5" thickBot="1">
      <c r="A1575" s="1236" t="s">
        <v>1044</v>
      </c>
      <c r="B1575" s="756" t="s">
        <v>19</v>
      </c>
      <c r="C1575" s="645">
        <f t="shared" ref="C1575:AH1575" si="921">C1539+C1571</f>
        <v>9</v>
      </c>
      <c r="D1575" s="647">
        <f t="shared" si="921"/>
        <v>0</v>
      </c>
      <c r="E1575" s="619">
        <f t="shared" si="921"/>
        <v>0</v>
      </c>
      <c r="F1575" s="645">
        <f t="shared" si="921"/>
        <v>13</v>
      </c>
      <c r="G1575" s="647">
        <f t="shared" si="921"/>
        <v>0</v>
      </c>
      <c r="H1575" s="619">
        <f t="shared" si="921"/>
        <v>0</v>
      </c>
      <c r="I1575" s="645">
        <f t="shared" si="921"/>
        <v>22</v>
      </c>
      <c r="J1575" s="647">
        <f t="shared" si="921"/>
        <v>0</v>
      </c>
      <c r="K1575" s="619">
        <f t="shared" si="921"/>
        <v>0</v>
      </c>
      <c r="L1575" s="645">
        <f t="shared" si="921"/>
        <v>17</v>
      </c>
      <c r="M1575" s="647">
        <f t="shared" si="921"/>
        <v>0</v>
      </c>
      <c r="N1575" s="619">
        <f t="shared" si="921"/>
        <v>0</v>
      </c>
      <c r="O1575" s="645">
        <f t="shared" si="921"/>
        <v>16</v>
      </c>
      <c r="P1575" s="647">
        <f t="shared" si="921"/>
        <v>0</v>
      </c>
      <c r="Q1575" s="619">
        <f t="shared" si="921"/>
        <v>0</v>
      </c>
      <c r="R1575" s="645">
        <f t="shared" si="921"/>
        <v>26</v>
      </c>
      <c r="S1575" s="647">
        <f t="shared" si="921"/>
        <v>0</v>
      </c>
      <c r="T1575" s="619">
        <f t="shared" si="921"/>
        <v>0</v>
      </c>
      <c r="U1575" s="645">
        <f t="shared" si="921"/>
        <v>67</v>
      </c>
      <c r="V1575" s="647">
        <f t="shared" si="921"/>
        <v>0</v>
      </c>
      <c r="W1575" s="520">
        <f t="shared" si="921"/>
        <v>0</v>
      </c>
      <c r="X1575" s="645">
        <f t="shared" si="921"/>
        <v>0</v>
      </c>
      <c r="Y1575" s="645">
        <f t="shared" si="921"/>
        <v>0</v>
      </c>
      <c r="Z1575" s="645">
        <f t="shared" si="921"/>
        <v>0</v>
      </c>
      <c r="AA1575" s="645">
        <f t="shared" si="921"/>
        <v>0</v>
      </c>
      <c r="AB1575" s="645">
        <f t="shared" si="921"/>
        <v>0</v>
      </c>
      <c r="AC1575" s="645">
        <f t="shared" si="921"/>
        <v>0</v>
      </c>
      <c r="AD1575" s="645">
        <f t="shared" si="921"/>
        <v>0</v>
      </c>
      <c r="AE1575" s="645">
        <f t="shared" si="921"/>
        <v>0</v>
      </c>
      <c r="AF1575" s="645">
        <f t="shared" si="921"/>
        <v>0</v>
      </c>
      <c r="AG1575" s="645">
        <f t="shared" si="921"/>
        <v>0</v>
      </c>
      <c r="AH1575" s="645">
        <f t="shared" si="921"/>
        <v>0</v>
      </c>
      <c r="AI1575" s="645">
        <f t="shared" ref="AI1575:AY1575" si="922">AI1539+AI1571</f>
        <v>0</v>
      </c>
      <c r="AJ1575" s="645">
        <f t="shared" si="922"/>
        <v>0</v>
      </c>
      <c r="AK1575" s="645">
        <f t="shared" si="922"/>
        <v>0</v>
      </c>
      <c r="AL1575" s="645">
        <f t="shared" si="922"/>
        <v>0</v>
      </c>
      <c r="AM1575" s="645">
        <f t="shared" si="922"/>
        <v>0</v>
      </c>
      <c r="AN1575" s="645">
        <f t="shared" si="922"/>
        <v>0</v>
      </c>
      <c r="AO1575" s="645">
        <f t="shared" si="922"/>
        <v>0</v>
      </c>
      <c r="AP1575" s="645">
        <f t="shared" si="922"/>
        <v>0</v>
      </c>
      <c r="AQ1575" s="645">
        <f t="shared" si="922"/>
        <v>0</v>
      </c>
      <c r="AR1575" s="645">
        <f t="shared" si="922"/>
        <v>0</v>
      </c>
      <c r="AS1575" s="645">
        <f t="shared" si="922"/>
        <v>0</v>
      </c>
      <c r="AT1575" s="645">
        <f t="shared" si="922"/>
        <v>0</v>
      </c>
      <c r="AU1575" s="645">
        <f t="shared" si="922"/>
        <v>0</v>
      </c>
      <c r="AV1575" s="645">
        <f t="shared" si="922"/>
        <v>0</v>
      </c>
      <c r="AW1575" s="645">
        <f t="shared" si="922"/>
        <v>0</v>
      </c>
      <c r="AX1575" s="645">
        <f t="shared" si="922"/>
        <v>0</v>
      </c>
      <c r="AY1575" s="645">
        <f t="shared" si="922"/>
        <v>0</v>
      </c>
      <c r="AZ1575" s="610"/>
      <c r="BA1575" s="645">
        <f t="shared" ref="BA1575:BB1577" si="923">C1575+F1575+I1575+L1575+O1575+R1575+U1575</f>
        <v>170</v>
      </c>
      <c r="BB1575" s="646">
        <f t="shared" si="923"/>
        <v>0</v>
      </c>
      <c r="BC1575" s="647">
        <f>BA1575+BB1575</f>
        <v>170</v>
      </c>
    </row>
    <row r="1576" spans="1:55" ht="16.5" thickBot="1">
      <c r="A1576" s="1237"/>
      <c r="B1576" s="681" t="s">
        <v>21</v>
      </c>
      <c r="C1576" s="648">
        <f t="shared" ref="C1576:AH1576" si="924">C1540+C1572</f>
        <v>4</v>
      </c>
      <c r="D1576" s="649">
        <f t="shared" si="924"/>
        <v>0</v>
      </c>
      <c r="E1576" s="619">
        <f t="shared" si="924"/>
        <v>0</v>
      </c>
      <c r="F1576" s="648">
        <f t="shared" si="924"/>
        <v>9</v>
      </c>
      <c r="G1576" s="649">
        <f t="shared" si="924"/>
        <v>0</v>
      </c>
      <c r="H1576" s="619">
        <f t="shared" si="924"/>
        <v>0</v>
      </c>
      <c r="I1576" s="648">
        <f t="shared" si="924"/>
        <v>7</v>
      </c>
      <c r="J1576" s="649">
        <f t="shared" si="924"/>
        <v>0</v>
      </c>
      <c r="K1576" s="619">
        <f t="shared" si="924"/>
        <v>0</v>
      </c>
      <c r="L1576" s="648">
        <f t="shared" si="924"/>
        <v>6</v>
      </c>
      <c r="M1576" s="649">
        <f t="shared" si="924"/>
        <v>0</v>
      </c>
      <c r="N1576" s="619">
        <f t="shared" si="924"/>
        <v>0</v>
      </c>
      <c r="O1576" s="648">
        <f t="shared" si="924"/>
        <v>5</v>
      </c>
      <c r="P1576" s="649">
        <f t="shared" si="924"/>
        <v>0</v>
      </c>
      <c r="Q1576" s="619">
        <f t="shared" si="924"/>
        <v>0</v>
      </c>
      <c r="R1576" s="648">
        <f t="shared" si="924"/>
        <v>17</v>
      </c>
      <c r="S1576" s="649">
        <f t="shared" si="924"/>
        <v>0</v>
      </c>
      <c r="T1576" s="619">
        <f t="shared" si="924"/>
        <v>0</v>
      </c>
      <c r="U1576" s="648">
        <f t="shared" si="924"/>
        <v>26</v>
      </c>
      <c r="V1576" s="649">
        <f t="shared" si="924"/>
        <v>0</v>
      </c>
      <c r="W1576" s="520">
        <f t="shared" si="924"/>
        <v>0</v>
      </c>
      <c r="X1576" s="645">
        <f t="shared" si="924"/>
        <v>0</v>
      </c>
      <c r="Y1576" s="645">
        <f t="shared" si="924"/>
        <v>0</v>
      </c>
      <c r="Z1576" s="645">
        <f t="shared" si="924"/>
        <v>0</v>
      </c>
      <c r="AA1576" s="645">
        <f t="shared" si="924"/>
        <v>0</v>
      </c>
      <c r="AB1576" s="645">
        <f t="shared" si="924"/>
        <v>0</v>
      </c>
      <c r="AC1576" s="645">
        <f t="shared" si="924"/>
        <v>0</v>
      </c>
      <c r="AD1576" s="645">
        <f t="shared" si="924"/>
        <v>0</v>
      </c>
      <c r="AE1576" s="645">
        <f t="shared" si="924"/>
        <v>0</v>
      </c>
      <c r="AF1576" s="645">
        <f t="shared" si="924"/>
        <v>0</v>
      </c>
      <c r="AG1576" s="645">
        <f t="shared" si="924"/>
        <v>0</v>
      </c>
      <c r="AH1576" s="645">
        <f t="shared" si="924"/>
        <v>0</v>
      </c>
      <c r="AI1576" s="645">
        <f t="shared" ref="AI1576:AY1576" si="925">AI1540+AI1572</f>
        <v>0</v>
      </c>
      <c r="AJ1576" s="645">
        <f t="shared" si="925"/>
        <v>0</v>
      </c>
      <c r="AK1576" s="645">
        <f t="shared" si="925"/>
        <v>0</v>
      </c>
      <c r="AL1576" s="645">
        <f t="shared" si="925"/>
        <v>0</v>
      </c>
      <c r="AM1576" s="645">
        <f t="shared" si="925"/>
        <v>0</v>
      </c>
      <c r="AN1576" s="645">
        <f t="shared" si="925"/>
        <v>0</v>
      </c>
      <c r="AO1576" s="645">
        <f t="shared" si="925"/>
        <v>0</v>
      </c>
      <c r="AP1576" s="645">
        <f t="shared" si="925"/>
        <v>0</v>
      </c>
      <c r="AQ1576" s="645">
        <f t="shared" si="925"/>
        <v>0</v>
      </c>
      <c r="AR1576" s="645">
        <f t="shared" si="925"/>
        <v>0</v>
      </c>
      <c r="AS1576" s="645">
        <f t="shared" si="925"/>
        <v>0</v>
      </c>
      <c r="AT1576" s="645">
        <f t="shared" si="925"/>
        <v>0</v>
      </c>
      <c r="AU1576" s="645">
        <f t="shared" si="925"/>
        <v>0</v>
      </c>
      <c r="AV1576" s="645">
        <f t="shared" si="925"/>
        <v>0</v>
      </c>
      <c r="AW1576" s="645">
        <f t="shared" si="925"/>
        <v>0</v>
      </c>
      <c r="AX1576" s="645">
        <f t="shared" si="925"/>
        <v>0</v>
      </c>
      <c r="AY1576" s="645">
        <f t="shared" si="925"/>
        <v>0</v>
      </c>
      <c r="AZ1576" s="610"/>
      <c r="BA1576" s="648">
        <f t="shared" si="923"/>
        <v>74</v>
      </c>
      <c r="BB1576" s="615">
        <f t="shared" si="923"/>
        <v>0</v>
      </c>
      <c r="BC1576" s="649">
        <f t="shared" ref="BC1576:BC1577" si="926">BA1576+BB1576</f>
        <v>74</v>
      </c>
    </row>
    <row r="1577" spans="1:55" ht="16.5" thickBot="1">
      <c r="A1577" s="1238"/>
      <c r="B1577" s="682" t="s">
        <v>22</v>
      </c>
      <c r="C1577" s="650">
        <f t="shared" ref="C1577:AH1577" si="927">C1541+C1573</f>
        <v>0</v>
      </c>
      <c r="D1577" s="652">
        <f t="shared" si="927"/>
        <v>0</v>
      </c>
      <c r="E1577" s="619">
        <f t="shared" si="927"/>
        <v>0</v>
      </c>
      <c r="F1577" s="650">
        <f t="shared" si="927"/>
        <v>0</v>
      </c>
      <c r="G1577" s="652">
        <f t="shared" si="927"/>
        <v>0</v>
      </c>
      <c r="H1577" s="619">
        <f t="shared" si="927"/>
        <v>0</v>
      </c>
      <c r="I1577" s="650">
        <f t="shared" si="927"/>
        <v>0</v>
      </c>
      <c r="J1577" s="652">
        <f t="shared" si="927"/>
        <v>0</v>
      </c>
      <c r="K1577" s="619">
        <f t="shared" si="927"/>
        <v>0</v>
      </c>
      <c r="L1577" s="650">
        <f t="shared" si="927"/>
        <v>0</v>
      </c>
      <c r="M1577" s="652">
        <f t="shared" si="927"/>
        <v>0</v>
      </c>
      <c r="N1577" s="619">
        <f t="shared" si="927"/>
        <v>0</v>
      </c>
      <c r="O1577" s="650">
        <f t="shared" si="927"/>
        <v>0</v>
      </c>
      <c r="P1577" s="652">
        <f t="shared" si="927"/>
        <v>0</v>
      </c>
      <c r="Q1577" s="619">
        <f t="shared" si="927"/>
        <v>0</v>
      </c>
      <c r="R1577" s="650">
        <f t="shared" si="927"/>
        <v>0</v>
      </c>
      <c r="S1577" s="652">
        <f t="shared" si="927"/>
        <v>0</v>
      </c>
      <c r="T1577" s="619">
        <f t="shared" si="927"/>
        <v>0</v>
      </c>
      <c r="U1577" s="650">
        <f t="shared" si="927"/>
        <v>0</v>
      </c>
      <c r="V1577" s="652">
        <f t="shared" si="927"/>
        <v>0</v>
      </c>
      <c r="W1577" s="520">
        <f t="shared" si="927"/>
        <v>0</v>
      </c>
      <c r="X1577" s="645">
        <f t="shared" si="927"/>
        <v>0</v>
      </c>
      <c r="Y1577" s="645">
        <f t="shared" si="927"/>
        <v>0</v>
      </c>
      <c r="Z1577" s="645">
        <f t="shared" si="927"/>
        <v>0</v>
      </c>
      <c r="AA1577" s="645">
        <f t="shared" si="927"/>
        <v>0</v>
      </c>
      <c r="AB1577" s="645">
        <f t="shared" si="927"/>
        <v>0</v>
      </c>
      <c r="AC1577" s="645">
        <f t="shared" si="927"/>
        <v>0</v>
      </c>
      <c r="AD1577" s="645">
        <f t="shared" si="927"/>
        <v>0</v>
      </c>
      <c r="AE1577" s="645">
        <f t="shared" si="927"/>
        <v>0</v>
      </c>
      <c r="AF1577" s="645">
        <f t="shared" si="927"/>
        <v>0</v>
      </c>
      <c r="AG1577" s="645">
        <f t="shared" si="927"/>
        <v>0</v>
      </c>
      <c r="AH1577" s="645">
        <f t="shared" si="927"/>
        <v>0</v>
      </c>
      <c r="AI1577" s="645">
        <f t="shared" ref="AI1577:AY1577" si="928">AI1541+AI1573</f>
        <v>0</v>
      </c>
      <c r="AJ1577" s="645">
        <f t="shared" si="928"/>
        <v>0</v>
      </c>
      <c r="AK1577" s="645">
        <f t="shared" si="928"/>
        <v>0</v>
      </c>
      <c r="AL1577" s="645">
        <f t="shared" si="928"/>
        <v>0</v>
      </c>
      <c r="AM1577" s="645">
        <f t="shared" si="928"/>
        <v>0</v>
      </c>
      <c r="AN1577" s="645">
        <f t="shared" si="928"/>
        <v>0</v>
      </c>
      <c r="AO1577" s="645">
        <f t="shared" si="928"/>
        <v>0</v>
      </c>
      <c r="AP1577" s="645">
        <f t="shared" si="928"/>
        <v>0</v>
      </c>
      <c r="AQ1577" s="645">
        <f t="shared" si="928"/>
        <v>0</v>
      </c>
      <c r="AR1577" s="645">
        <f t="shared" si="928"/>
        <v>0</v>
      </c>
      <c r="AS1577" s="645">
        <f t="shared" si="928"/>
        <v>0</v>
      </c>
      <c r="AT1577" s="645">
        <f t="shared" si="928"/>
        <v>0</v>
      </c>
      <c r="AU1577" s="645">
        <f t="shared" si="928"/>
        <v>0</v>
      </c>
      <c r="AV1577" s="645">
        <f t="shared" si="928"/>
        <v>0</v>
      </c>
      <c r="AW1577" s="645">
        <f t="shared" si="928"/>
        <v>0</v>
      </c>
      <c r="AX1577" s="645">
        <f t="shared" si="928"/>
        <v>0</v>
      </c>
      <c r="AY1577" s="645">
        <f t="shared" si="928"/>
        <v>0</v>
      </c>
      <c r="AZ1577" s="610"/>
      <c r="BA1577" s="650">
        <f t="shared" si="923"/>
        <v>0</v>
      </c>
      <c r="BB1577" s="651">
        <f t="shared" si="923"/>
        <v>0</v>
      </c>
      <c r="BC1577" s="652">
        <f t="shared" si="926"/>
        <v>0</v>
      </c>
    </row>
    <row r="1578" spans="1:55">
      <c r="A1578" s="89" t="s">
        <v>40</v>
      </c>
      <c r="B1578" s="24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619"/>
      <c r="V1578" s="25"/>
      <c r="W1578" s="25"/>
      <c r="X1578" s="25"/>
    </row>
    <row r="1579" spans="1:55">
      <c r="A1579" s="89"/>
      <c r="B1579" s="24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619"/>
      <c r="V1579" s="25"/>
      <c r="W1579" s="25"/>
      <c r="X1579" s="25"/>
    </row>
    <row r="1580" spans="1:55">
      <c r="A1580" s="89" t="s">
        <v>54</v>
      </c>
      <c r="B1580" s="24"/>
      <c r="C1580" s="25"/>
      <c r="D1580" s="25"/>
      <c r="E1580" s="25"/>
      <c r="F1580" s="25"/>
      <c r="G1580" s="25"/>
      <c r="H1580" s="25"/>
      <c r="I1580" s="25"/>
      <c r="J1580" s="25"/>
      <c r="K1580" s="25"/>
      <c r="L1580" s="508"/>
      <c r="M1580" s="508"/>
      <c r="N1580" s="508"/>
      <c r="O1580" s="508"/>
      <c r="P1580" s="508"/>
      <c r="Q1580" s="508"/>
      <c r="R1580" s="508"/>
      <c r="S1580" s="508"/>
      <c r="T1580" s="508"/>
      <c r="V1580" s="508"/>
      <c r="W1580" s="508"/>
      <c r="X1580" s="508"/>
    </row>
    <row r="1581" spans="1:55">
      <c r="A1581" s="89" t="s">
        <v>363</v>
      </c>
      <c r="B1581" s="24"/>
      <c r="C1581" s="25"/>
      <c r="D1581" s="25"/>
      <c r="E1581" s="25"/>
      <c r="F1581" s="25"/>
      <c r="G1581" s="25"/>
      <c r="H1581" s="25"/>
      <c r="I1581" s="25"/>
      <c r="J1581" s="25"/>
      <c r="K1581" s="25"/>
      <c r="L1581" s="508"/>
      <c r="M1581" s="508"/>
      <c r="N1581" s="508"/>
      <c r="O1581" s="508"/>
      <c r="P1581" s="508"/>
      <c r="Q1581" s="508"/>
      <c r="R1581" s="508"/>
      <c r="S1581" s="508"/>
      <c r="T1581" s="508"/>
      <c r="V1581" s="508"/>
      <c r="W1581" s="508"/>
      <c r="X1581" s="508"/>
    </row>
    <row r="1582" spans="1:55">
      <c r="A1582" s="508"/>
      <c r="B1582" s="508"/>
      <c r="C1582" s="508"/>
      <c r="D1582" s="508"/>
      <c r="E1582" s="508"/>
      <c r="F1582" s="508"/>
      <c r="G1582" s="508"/>
      <c r="H1582" s="508"/>
      <c r="I1582" s="508"/>
      <c r="J1582" s="508"/>
      <c r="K1582" s="508"/>
      <c r="L1582" s="508"/>
      <c r="M1582" s="508"/>
      <c r="N1582" s="508"/>
      <c r="O1582" s="508"/>
      <c r="P1582" s="508"/>
      <c r="Q1582" s="508"/>
      <c r="R1582" s="508"/>
      <c r="S1582" s="508"/>
      <c r="T1582" s="508"/>
      <c r="V1582" s="508"/>
      <c r="W1582" s="508"/>
      <c r="X1582" s="508"/>
    </row>
    <row r="1583" spans="1:55" ht="18.75">
      <c r="A1583" s="1130" t="s">
        <v>26</v>
      </c>
      <c r="B1583" s="1130"/>
      <c r="C1583" s="1130"/>
      <c r="D1583" s="1130"/>
      <c r="E1583" s="1130"/>
      <c r="F1583" s="1130"/>
      <c r="G1583" s="1130"/>
      <c r="H1583" s="1130"/>
      <c r="I1583" s="1130"/>
      <c r="J1583" s="1130"/>
      <c r="K1583" s="1130"/>
      <c r="L1583" s="1130"/>
      <c r="M1583" s="1130"/>
      <c r="N1583" s="1130"/>
      <c r="O1583" s="1130"/>
      <c r="P1583" s="1130"/>
      <c r="Q1583" s="1130"/>
      <c r="R1583" s="1130"/>
      <c r="S1583" s="1130"/>
      <c r="T1583" s="1130"/>
      <c r="U1583" s="1130"/>
      <c r="V1583" s="1130"/>
      <c r="W1583" s="1130"/>
      <c r="X1583" s="1130"/>
      <c r="Y1583" s="1130"/>
      <c r="Z1583" s="1130"/>
      <c r="AA1583" s="1130"/>
      <c r="AB1583" s="1130"/>
      <c r="AC1583" s="1130"/>
      <c r="AD1583" s="1130"/>
      <c r="AE1583" s="1130"/>
      <c r="AF1583" s="1130"/>
      <c r="AG1583" s="1130"/>
      <c r="AH1583" s="1130"/>
      <c r="AI1583" s="1130"/>
      <c r="AJ1583" s="1130"/>
      <c r="AK1583" s="1130"/>
      <c r="AL1583" s="1130"/>
      <c r="AM1583" s="1130"/>
      <c r="AN1583" s="1130"/>
    </row>
    <row r="1584" spans="1:55" ht="16.5" thickBot="1">
      <c r="A1584" s="1112" t="s">
        <v>27</v>
      </c>
      <c r="B1584" s="1112"/>
      <c r="C1584" s="1112"/>
      <c r="D1584" s="1112"/>
      <c r="E1584" s="1112"/>
      <c r="F1584" s="1112"/>
      <c r="G1584" s="1112"/>
      <c r="H1584" s="1112"/>
      <c r="I1584" s="1112"/>
      <c r="J1584" s="1112"/>
      <c r="K1584" s="1112"/>
      <c r="L1584" s="1112"/>
      <c r="M1584" s="1112"/>
      <c r="N1584" s="1112"/>
      <c r="O1584" s="1112"/>
      <c r="P1584" s="1112"/>
      <c r="Q1584" s="1112"/>
      <c r="R1584" s="1112"/>
      <c r="S1584" s="1112"/>
      <c r="T1584" s="1112"/>
      <c r="U1584" s="1112"/>
      <c r="V1584" s="1112"/>
      <c r="W1584" s="1112"/>
      <c r="X1584" s="1112"/>
      <c r="Y1584" s="1112"/>
      <c r="Z1584" s="1112"/>
      <c r="AA1584" s="1112"/>
      <c r="AB1584" s="1112"/>
      <c r="AC1584" s="1112"/>
      <c r="AD1584" s="1112"/>
      <c r="AE1584" s="1112"/>
      <c r="AF1584" s="1112"/>
      <c r="AG1584" s="1112"/>
      <c r="AH1584" s="1112"/>
      <c r="AI1584" s="1112"/>
      <c r="AJ1584" s="1112"/>
      <c r="AK1584" s="1112"/>
      <c r="AL1584" s="1112"/>
      <c r="AM1584" s="1112"/>
      <c r="AN1584" s="1112"/>
    </row>
    <row r="1585" spans="1:66" ht="24" thickBot="1">
      <c r="A1585" s="1142" t="s">
        <v>53</v>
      </c>
      <c r="B1585" s="1143"/>
      <c r="C1585" s="1143"/>
      <c r="D1585" s="1143"/>
      <c r="E1585" s="1143"/>
      <c r="F1585" s="1143"/>
      <c r="G1585" s="1143"/>
      <c r="H1585" s="1143"/>
      <c r="I1585" s="1143"/>
      <c r="J1585" s="1143"/>
      <c r="K1585" s="1143"/>
      <c r="L1585" s="1143"/>
      <c r="M1585" s="1143"/>
      <c r="N1585" s="1143"/>
      <c r="O1585" s="1143"/>
      <c r="P1585" s="1143"/>
      <c r="Q1585" s="1143"/>
      <c r="R1585" s="1143"/>
      <c r="S1585" s="1143"/>
      <c r="T1585" s="1143"/>
      <c r="U1585" s="1143"/>
      <c r="V1585" s="1143"/>
      <c r="W1585" s="1143"/>
      <c r="X1585" s="1143"/>
      <c r="Y1585" s="1143"/>
      <c r="Z1585" s="1143"/>
      <c r="AA1585" s="1143"/>
      <c r="AB1585" s="1143"/>
      <c r="AC1585" s="1143"/>
      <c r="AD1585" s="1143"/>
      <c r="AE1585" s="1143"/>
      <c r="AF1585" s="1143"/>
      <c r="AG1585" s="1143"/>
      <c r="AH1585" s="1143"/>
      <c r="AI1585" s="1143"/>
      <c r="AJ1585" s="1143"/>
      <c r="AK1585" s="1143"/>
      <c r="AL1585" s="1143"/>
      <c r="AM1585" s="1143"/>
      <c r="AN1585" s="1144"/>
      <c r="AO1585" s="710"/>
      <c r="AP1585" s="710"/>
      <c r="AQ1585" s="710"/>
      <c r="AR1585" s="710"/>
      <c r="AS1585" s="710"/>
      <c r="AT1585" s="710"/>
      <c r="AU1585" s="710"/>
      <c r="AV1585" s="710"/>
      <c r="AW1585" s="710"/>
      <c r="AX1585" s="710"/>
      <c r="AY1585" s="710"/>
      <c r="AZ1585" s="711"/>
    </row>
    <row r="1586" spans="1:66" ht="16.5" thickBot="1">
      <c r="A1586" s="33"/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32"/>
      <c r="AF1586" s="32"/>
      <c r="AG1586" s="32"/>
      <c r="AH1586" s="32"/>
      <c r="AI1586" s="32"/>
      <c r="AJ1586" s="32"/>
      <c r="AK1586" s="32"/>
      <c r="AL1586" s="32"/>
      <c r="AM1586" s="32"/>
      <c r="AN1586" s="32"/>
    </row>
    <row r="1587" spans="1:66" ht="16.5">
      <c r="A1587" s="40" t="s">
        <v>848</v>
      </c>
      <c r="B1587" s="41"/>
      <c r="C1587" s="41" t="s">
        <v>849</v>
      </c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41"/>
      <c r="AG1587" s="41"/>
      <c r="AH1587" s="41"/>
      <c r="AI1587" s="41"/>
      <c r="AJ1587" s="41"/>
      <c r="AK1587" s="41"/>
      <c r="AL1587" s="34"/>
      <c r="AM1587" s="34"/>
      <c r="AN1587" s="35"/>
      <c r="AO1587" s="712"/>
      <c r="AP1587" s="712"/>
      <c r="AQ1587" s="712"/>
      <c r="AR1587" s="712"/>
      <c r="AS1587" s="712"/>
      <c r="AT1587" s="712"/>
      <c r="AU1587" s="712"/>
      <c r="AV1587" s="712"/>
      <c r="AW1587" s="712"/>
      <c r="AX1587" s="712"/>
      <c r="AY1587" s="712"/>
      <c r="AZ1587" s="712"/>
      <c r="BA1587" s="712"/>
      <c r="BB1587" s="712"/>
      <c r="BC1587" s="712"/>
      <c r="BD1587" s="712"/>
      <c r="BE1587" s="712"/>
      <c r="BF1587" s="712"/>
      <c r="BG1587" s="712"/>
      <c r="BH1587" s="712"/>
      <c r="BI1587" s="712"/>
      <c r="BJ1587" s="712"/>
      <c r="BK1587" s="712"/>
      <c r="BL1587" s="713"/>
    </row>
    <row r="1588" spans="1:66" ht="16.5">
      <c r="A1588" s="623" t="s">
        <v>850</v>
      </c>
      <c r="B1588" s="624"/>
      <c r="C1588" s="624" t="s">
        <v>881</v>
      </c>
      <c r="D1588" s="624"/>
      <c r="E1588" s="624"/>
      <c r="F1588" s="624"/>
      <c r="G1588" s="624"/>
      <c r="H1588" s="624"/>
      <c r="I1588" s="624"/>
      <c r="J1588" s="624"/>
      <c r="K1588" s="624"/>
      <c r="L1588" s="624"/>
      <c r="M1588" s="624"/>
      <c r="N1588" s="624"/>
      <c r="O1588" s="624"/>
      <c r="P1588" s="624"/>
      <c r="Q1588" s="624"/>
      <c r="R1588" s="624"/>
      <c r="S1588" s="624"/>
      <c r="T1588" s="624"/>
      <c r="U1588" s="624"/>
      <c r="V1588" s="624"/>
      <c r="W1588" s="624"/>
      <c r="X1588" s="624"/>
      <c r="Y1588" s="624"/>
      <c r="Z1588" s="624"/>
      <c r="AA1588" s="624"/>
      <c r="AB1588" s="624"/>
      <c r="AC1588" s="624"/>
      <c r="AD1588" s="624"/>
      <c r="AE1588" s="624"/>
      <c r="AF1588" s="624"/>
      <c r="AG1588" s="624"/>
      <c r="AH1588" s="624"/>
      <c r="AI1588" s="624"/>
      <c r="AJ1588" s="624"/>
      <c r="AK1588" s="624"/>
      <c r="AL1588" s="36"/>
      <c r="AM1588" s="36"/>
      <c r="AN1588" s="240"/>
      <c r="AO1588" s="611"/>
      <c r="AP1588" s="611"/>
      <c r="AQ1588" s="611"/>
      <c r="AR1588" s="611"/>
      <c r="AS1588" s="611"/>
      <c r="AT1588" s="611"/>
      <c r="AU1588" s="611"/>
      <c r="AV1588" s="611"/>
      <c r="AW1588" s="611"/>
      <c r="AX1588" s="611"/>
      <c r="AY1588" s="611"/>
      <c r="AZ1588" s="611"/>
      <c r="BA1588" s="611"/>
      <c r="BB1588" s="611"/>
      <c r="BC1588" s="611"/>
      <c r="BD1588" s="611"/>
      <c r="BE1588" s="611"/>
      <c r="BF1588" s="611"/>
      <c r="BG1588" s="611"/>
      <c r="BH1588" s="611"/>
      <c r="BI1588" s="611"/>
      <c r="BJ1588" s="611"/>
      <c r="BK1588" s="611"/>
      <c r="BL1588" s="714"/>
    </row>
    <row r="1589" spans="1:66" ht="17.25" thickBot="1">
      <c r="A1589" s="43" t="s">
        <v>882</v>
      </c>
      <c r="B1589" s="625"/>
      <c r="C1589" s="625" t="s">
        <v>464</v>
      </c>
      <c r="D1589" s="625"/>
      <c r="E1589" s="625"/>
      <c r="F1589" s="625"/>
      <c r="G1589" s="625"/>
      <c r="H1589" s="625"/>
      <c r="I1589" s="625"/>
      <c r="J1589" s="625"/>
      <c r="K1589" s="625"/>
      <c r="L1589" s="625"/>
      <c r="M1589" s="625"/>
      <c r="N1589" s="625"/>
      <c r="O1589" s="625"/>
      <c r="P1589" s="625"/>
      <c r="Q1589" s="625"/>
      <c r="R1589" s="625"/>
      <c r="S1589" s="625"/>
      <c r="T1589" s="625"/>
      <c r="U1589" s="625"/>
      <c r="V1589" s="625"/>
      <c r="W1589" s="625"/>
      <c r="X1589" s="625"/>
      <c r="Y1589" s="625"/>
      <c r="Z1589" s="625"/>
      <c r="AA1589" s="625"/>
      <c r="AB1589" s="625"/>
      <c r="AC1589" s="625"/>
      <c r="AD1589" s="625"/>
      <c r="AE1589" s="625"/>
      <c r="AF1589" s="625"/>
      <c r="AG1589" s="625"/>
      <c r="AH1589" s="625"/>
      <c r="AI1589" s="625"/>
      <c r="AJ1589" s="625"/>
      <c r="AK1589" s="625"/>
      <c r="AL1589" s="37"/>
      <c r="AM1589" s="37"/>
      <c r="AN1589" s="38"/>
      <c r="AO1589" s="715"/>
      <c r="AP1589" s="715"/>
      <c r="AQ1589" s="715"/>
      <c r="AR1589" s="715"/>
      <c r="AS1589" s="715"/>
      <c r="AT1589" s="715"/>
      <c r="AU1589" s="715"/>
      <c r="AV1589" s="715"/>
      <c r="AW1589" s="715"/>
      <c r="AX1589" s="715"/>
      <c r="AY1589" s="715"/>
      <c r="AZ1589" s="715"/>
      <c r="BA1589" s="715"/>
      <c r="BB1589" s="715"/>
      <c r="BC1589" s="715"/>
      <c r="BD1589" s="715"/>
      <c r="BE1589" s="715"/>
      <c r="BF1589" s="715"/>
      <c r="BG1589" s="715"/>
      <c r="BH1589" s="715"/>
      <c r="BI1589" s="715"/>
      <c r="BJ1589" s="715"/>
      <c r="BK1589" s="715"/>
      <c r="BL1589" s="716"/>
    </row>
    <row r="1590" spans="1:66" ht="16.5" thickBot="1">
      <c r="A1590" s="33"/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  <c r="AJ1590" s="32"/>
      <c r="AK1590" s="32"/>
      <c r="AL1590" s="32"/>
      <c r="AM1590" s="32"/>
      <c r="AN1590" s="32"/>
    </row>
    <row r="1591" spans="1:66" ht="17.25" thickBot="1">
      <c r="A1591" s="32"/>
      <c r="B1591" s="32"/>
      <c r="C1591" s="58" t="s">
        <v>602</v>
      </c>
      <c r="D1591" s="58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100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39"/>
      <c r="AM1591" s="36"/>
      <c r="AN1591" s="32"/>
    </row>
    <row r="1592" spans="1:66" ht="16.5" thickBot="1">
      <c r="A1592" s="1"/>
      <c r="X1592" s="3"/>
    </row>
    <row r="1593" spans="1:66" ht="21" customHeight="1">
      <c r="A1593" s="6"/>
      <c r="B1593" s="7"/>
      <c r="C1593" s="1210" t="s">
        <v>42</v>
      </c>
      <c r="D1593" s="1211"/>
      <c r="E1593" s="888"/>
      <c r="F1593" s="1218" t="s">
        <v>853</v>
      </c>
      <c r="G1593" s="1219"/>
      <c r="H1593" s="888"/>
      <c r="I1593" s="1218" t="s">
        <v>854</v>
      </c>
      <c r="J1593" s="1219"/>
      <c r="K1593" s="888"/>
      <c r="L1593" s="1218" t="s">
        <v>855</v>
      </c>
      <c r="M1593" s="1219"/>
      <c r="N1593" s="888"/>
      <c r="O1593" s="1218" t="s">
        <v>856</v>
      </c>
      <c r="P1593" s="1219"/>
      <c r="Q1593" s="888"/>
      <c r="R1593" s="1218" t="s">
        <v>857</v>
      </c>
      <c r="S1593" s="1219"/>
      <c r="T1593" s="888"/>
      <c r="U1593" s="1218" t="s">
        <v>858</v>
      </c>
      <c r="V1593" s="1219"/>
      <c r="W1593" s="888"/>
      <c r="X1593" s="1218" t="s">
        <v>859</v>
      </c>
      <c r="Y1593" s="1219"/>
      <c r="Z1593" s="888"/>
      <c r="AA1593" s="1218" t="s">
        <v>860</v>
      </c>
      <c r="AB1593" s="1219"/>
      <c r="AC1593" s="888"/>
      <c r="AD1593" s="1218" t="s">
        <v>861</v>
      </c>
      <c r="AE1593" s="1219"/>
      <c r="AF1593" s="888"/>
      <c r="AG1593" s="888"/>
      <c r="AH1593" s="888"/>
      <c r="AI1593" s="888"/>
      <c r="AJ1593" s="888"/>
      <c r="AK1593" s="888"/>
      <c r="AL1593" s="889"/>
      <c r="AM1593" s="890" t="s">
        <v>9</v>
      </c>
      <c r="AN1593" s="891"/>
      <c r="AO1593" s="892"/>
      <c r="AP1593" s="892"/>
      <c r="AQ1593" s="892"/>
      <c r="AR1593" s="892"/>
      <c r="AS1593" s="892"/>
      <c r="AT1593" s="892"/>
      <c r="AU1593" s="892"/>
      <c r="AV1593" s="892"/>
      <c r="AW1593" s="892"/>
      <c r="AX1593" s="892"/>
      <c r="AY1593" s="892"/>
      <c r="AZ1593" s="892"/>
      <c r="BA1593" s="1218" t="s">
        <v>859</v>
      </c>
      <c r="BB1593" s="1219"/>
      <c r="BC1593" s="888"/>
      <c r="BD1593" s="1218" t="s">
        <v>860</v>
      </c>
      <c r="BE1593" s="1219"/>
      <c r="BF1593" s="888"/>
      <c r="BG1593" s="1218" t="s">
        <v>861</v>
      </c>
      <c r="BH1593" s="1219"/>
      <c r="BI1593" s="131"/>
      <c r="BJ1593" s="132"/>
      <c r="BK1593" s="133" t="s">
        <v>9</v>
      </c>
      <c r="BL1593" s="134"/>
      <c r="BM1593" s="131"/>
      <c r="BN1593" s="131"/>
    </row>
    <row r="1594" spans="1:66" ht="133.5" thickBot="1">
      <c r="A1594" s="348" t="s">
        <v>606</v>
      </c>
      <c r="B1594" s="46"/>
      <c r="C1594" s="54" t="s">
        <v>41</v>
      </c>
      <c r="D1594" s="57" t="s">
        <v>32</v>
      </c>
      <c r="E1594" s="50"/>
      <c r="F1594" s="54" t="s">
        <v>15</v>
      </c>
      <c r="G1594" s="57" t="s">
        <v>32</v>
      </c>
      <c r="H1594" s="50"/>
      <c r="I1594" s="54" t="s">
        <v>15</v>
      </c>
      <c r="J1594" s="57" t="s">
        <v>32</v>
      </c>
      <c r="K1594" s="50"/>
      <c r="L1594" s="54" t="s">
        <v>15</v>
      </c>
      <c r="M1594" s="57" t="s">
        <v>32</v>
      </c>
      <c r="N1594" s="50"/>
      <c r="O1594" s="54" t="s">
        <v>15</v>
      </c>
      <c r="P1594" s="57" t="s">
        <v>32</v>
      </c>
      <c r="Q1594" s="50"/>
      <c r="R1594" s="54" t="s">
        <v>15</v>
      </c>
      <c r="S1594" s="57" t="s">
        <v>32</v>
      </c>
      <c r="T1594" s="50"/>
      <c r="U1594" s="54" t="s">
        <v>15</v>
      </c>
      <c r="V1594" s="57" t="s">
        <v>32</v>
      </c>
      <c r="W1594" s="50"/>
      <c r="X1594" s="54" t="s">
        <v>15</v>
      </c>
      <c r="Y1594" s="57" t="s">
        <v>32</v>
      </c>
      <c r="Z1594" s="466"/>
      <c r="AA1594" s="54" t="s">
        <v>15</v>
      </c>
      <c r="AB1594" s="57" t="s">
        <v>32</v>
      </c>
      <c r="AC1594" s="50"/>
      <c r="AD1594" s="54" t="s">
        <v>15</v>
      </c>
      <c r="AE1594" s="57" t="s">
        <v>32</v>
      </c>
      <c r="AF1594" s="50"/>
      <c r="AG1594" s="50"/>
      <c r="AH1594" s="50"/>
      <c r="AI1594" s="50"/>
      <c r="AJ1594" s="50"/>
      <c r="AK1594" s="50"/>
      <c r="AL1594" s="54" t="s">
        <v>15</v>
      </c>
      <c r="AM1594" s="56" t="s">
        <v>32</v>
      </c>
      <c r="AN1594" s="71" t="s">
        <v>9</v>
      </c>
      <c r="BA1594" s="630" t="s">
        <v>15</v>
      </c>
      <c r="BB1594" s="632" t="s">
        <v>32</v>
      </c>
      <c r="BC1594" s="627"/>
      <c r="BD1594" s="630" t="s">
        <v>15</v>
      </c>
      <c r="BE1594" s="632" t="s">
        <v>32</v>
      </c>
      <c r="BF1594" s="50"/>
      <c r="BG1594" s="54" t="s">
        <v>15</v>
      </c>
      <c r="BH1594" s="57" t="s">
        <v>32</v>
      </c>
      <c r="BI1594" s="50"/>
      <c r="BJ1594" s="54" t="s">
        <v>15</v>
      </c>
      <c r="BK1594" s="56" t="s">
        <v>32</v>
      </c>
      <c r="BL1594" s="71" t="s">
        <v>9</v>
      </c>
      <c r="BM1594" s="50"/>
      <c r="BN1594" s="50"/>
    </row>
    <row r="1595" spans="1:66" ht="16.5" thickBot="1">
      <c r="A1595" s="20"/>
      <c r="E1595" s="4"/>
      <c r="H1595" s="4"/>
      <c r="K1595" s="4"/>
      <c r="N1595" s="4"/>
      <c r="Q1595" s="4"/>
      <c r="T1595" s="4"/>
      <c r="W1595" s="4"/>
      <c r="X1595" s="3"/>
      <c r="AC1595" s="4"/>
      <c r="AF1595" s="4"/>
      <c r="AG1595" s="4"/>
      <c r="AH1595" s="4"/>
      <c r="AI1595" s="4"/>
      <c r="AJ1595" s="4"/>
      <c r="AK1595" s="4"/>
      <c r="BC1595" s="611"/>
      <c r="BF1595" s="4"/>
      <c r="BI1595" s="4"/>
      <c r="BM1595" s="4"/>
      <c r="BN1595" s="4"/>
    </row>
    <row r="1596" spans="1:66">
      <c r="A1596" s="1120" t="s">
        <v>404</v>
      </c>
      <c r="B1596" s="84" t="s">
        <v>19</v>
      </c>
      <c r="C1596" s="254">
        <v>0</v>
      </c>
      <c r="D1596" s="255"/>
      <c r="E1596" s="24"/>
      <c r="F1596" s="254">
        <v>5</v>
      </c>
      <c r="G1596" s="256"/>
      <c r="H1596" s="24"/>
      <c r="I1596" s="254">
        <v>4</v>
      </c>
      <c r="J1596" s="256"/>
      <c r="K1596" s="24"/>
      <c r="L1596" s="254">
        <v>3</v>
      </c>
      <c r="M1596" s="256"/>
      <c r="N1596" s="24"/>
      <c r="O1596" s="254">
        <v>2</v>
      </c>
      <c r="P1596" s="256"/>
      <c r="Q1596" s="24"/>
      <c r="R1596" s="254">
        <v>2</v>
      </c>
      <c r="S1596" s="256"/>
      <c r="T1596" s="24"/>
      <c r="U1596" s="254">
        <v>2</v>
      </c>
      <c r="V1596" s="256"/>
      <c r="W1596" s="24"/>
      <c r="X1596" s="254">
        <v>0</v>
      </c>
      <c r="Y1596" s="256"/>
      <c r="Z1596" s="133"/>
      <c r="AA1596" s="254">
        <v>0</v>
      </c>
      <c r="AB1596" s="256"/>
      <c r="AC1596" s="24"/>
      <c r="AD1596" s="254">
        <v>0</v>
      </c>
      <c r="AE1596" s="256"/>
      <c r="AF1596" s="24"/>
      <c r="AG1596" s="24"/>
      <c r="AH1596" s="24"/>
      <c r="AI1596" s="24"/>
      <c r="AJ1596" s="24"/>
      <c r="AK1596" s="24"/>
      <c r="AL1596" s="254">
        <f>SUM(C1596,F1596,I1596,L1596,O1596,R1596,U1596,X1596,AA1596,AD1596)</f>
        <v>18</v>
      </c>
      <c r="AM1596" s="255">
        <f>SUM(D1596,G1596,J1596,M1596,P1596,S1596,V1596,Y1596,AB1596,AE1596)</f>
        <v>0</v>
      </c>
      <c r="AN1596" s="256">
        <f>SUM(AL1596:AM1596)</f>
        <v>18</v>
      </c>
      <c r="BA1596" s="254">
        <v>0</v>
      </c>
      <c r="BB1596" s="256"/>
      <c r="BC1596" s="618"/>
      <c r="BD1596" s="254">
        <v>0</v>
      </c>
      <c r="BE1596" s="256"/>
      <c r="BF1596" s="24"/>
      <c r="BG1596" s="254">
        <v>0</v>
      </c>
      <c r="BH1596" s="256"/>
      <c r="BI1596" s="24"/>
      <c r="BJ1596" s="254">
        <f t="shared" ref="BJ1596:BK1598" si="929">SUM(AF1596,AI1596,AL1596,AO1596,AR1596,AU1596,AX1596,BA1596,BD1596,BG1596)</f>
        <v>18</v>
      </c>
      <c r="BK1596" s="255">
        <f t="shared" si="929"/>
        <v>0</v>
      </c>
      <c r="BL1596" s="256">
        <f>SUM(BJ1596:BK1596)</f>
        <v>18</v>
      </c>
      <c r="BM1596" s="24"/>
      <c r="BN1596" s="24"/>
    </row>
    <row r="1597" spans="1:66">
      <c r="A1597" s="1121"/>
      <c r="B1597" s="85" t="s">
        <v>21</v>
      </c>
      <c r="C1597" s="257">
        <v>0</v>
      </c>
      <c r="D1597" s="15"/>
      <c r="E1597" s="24"/>
      <c r="F1597" s="257">
        <v>3</v>
      </c>
      <c r="G1597" s="258"/>
      <c r="H1597" s="24"/>
      <c r="I1597" s="257">
        <v>1</v>
      </c>
      <c r="J1597" s="258"/>
      <c r="K1597" s="24"/>
      <c r="L1597" s="257">
        <v>1</v>
      </c>
      <c r="M1597" s="258"/>
      <c r="N1597" s="24"/>
      <c r="O1597" s="257">
        <v>2</v>
      </c>
      <c r="P1597" s="258"/>
      <c r="Q1597" s="24"/>
      <c r="R1597" s="257">
        <v>2</v>
      </c>
      <c r="S1597" s="258"/>
      <c r="T1597" s="24"/>
      <c r="U1597" s="257">
        <v>2</v>
      </c>
      <c r="V1597" s="258"/>
      <c r="W1597" s="24"/>
      <c r="X1597" s="257">
        <v>0</v>
      </c>
      <c r="Y1597" s="258"/>
      <c r="Z1597" s="395"/>
      <c r="AA1597" s="257">
        <v>0</v>
      </c>
      <c r="AB1597" s="258"/>
      <c r="AC1597" s="24"/>
      <c r="AD1597" s="257">
        <v>0</v>
      </c>
      <c r="AE1597" s="258"/>
      <c r="AF1597" s="24"/>
      <c r="AG1597" s="24"/>
      <c r="AH1597" s="24"/>
      <c r="AI1597" s="24"/>
      <c r="AJ1597" s="24"/>
      <c r="AK1597" s="24"/>
      <c r="AL1597" s="257">
        <f t="shared" ref="AL1597:AM1598" si="930">SUM(C1597,F1597,I1597,L1597,O1597,R1597,U1597,X1597,AA1597,AD1597)</f>
        <v>11</v>
      </c>
      <c r="AM1597" s="15">
        <f t="shared" si="930"/>
        <v>0</v>
      </c>
      <c r="AN1597" s="258">
        <f t="shared" ref="AN1597:AN1598" si="931">SUM(AL1597:AM1597)</f>
        <v>11</v>
      </c>
      <c r="BA1597" s="257">
        <v>0</v>
      </c>
      <c r="BB1597" s="258"/>
      <c r="BC1597" s="618"/>
      <c r="BD1597" s="257">
        <v>0</v>
      </c>
      <c r="BE1597" s="258"/>
      <c r="BF1597" s="24"/>
      <c r="BG1597" s="257">
        <v>0</v>
      </c>
      <c r="BH1597" s="258"/>
      <c r="BI1597" s="24"/>
      <c r="BJ1597" s="257">
        <f t="shared" si="929"/>
        <v>11</v>
      </c>
      <c r="BK1597" s="15">
        <f t="shared" si="929"/>
        <v>0</v>
      </c>
      <c r="BL1597" s="258">
        <f t="shared" ref="BL1597:BL1598" si="932">SUM(BJ1597:BK1597)</f>
        <v>11</v>
      </c>
      <c r="BM1597" s="24"/>
      <c r="BN1597" s="24"/>
    </row>
    <row r="1598" spans="1:66" ht="16.5" thickBot="1">
      <c r="A1598" s="1122"/>
      <c r="B1598" s="86" t="s">
        <v>22</v>
      </c>
      <c r="C1598" s="259">
        <v>0</v>
      </c>
      <c r="D1598" s="260"/>
      <c r="E1598" s="24"/>
      <c r="F1598" s="259">
        <v>0</v>
      </c>
      <c r="G1598" s="261"/>
      <c r="H1598" s="24"/>
      <c r="I1598" s="259">
        <v>0</v>
      </c>
      <c r="J1598" s="261"/>
      <c r="K1598" s="24"/>
      <c r="L1598" s="259">
        <v>0</v>
      </c>
      <c r="M1598" s="261"/>
      <c r="N1598" s="24"/>
      <c r="O1598" s="259">
        <v>0</v>
      </c>
      <c r="P1598" s="261"/>
      <c r="Q1598" s="24"/>
      <c r="R1598" s="259">
        <v>0</v>
      </c>
      <c r="S1598" s="261"/>
      <c r="T1598" s="24"/>
      <c r="U1598" s="259">
        <v>0</v>
      </c>
      <c r="V1598" s="261"/>
      <c r="W1598" s="24"/>
      <c r="X1598" s="259">
        <v>0</v>
      </c>
      <c r="Y1598" s="261"/>
      <c r="Z1598" s="396"/>
      <c r="AA1598" s="259">
        <v>0</v>
      </c>
      <c r="AB1598" s="261"/>
      <c r="AC1598" s="24"/>
      <c r="AD1598" s="259">
        <v>0</v>
      </c>
      <c r="AE1598" s="261"/>
      <c r="AF1598" s="24"/>
      <c r="AG1598" s="24"/>
      <c r="AH1598" s="24"/>
      <c r="AI1598" s="24"/>
      <c r="AJ1598" s="24"/>
      <c r="AK1598" s="24"/>
      <c r="AL1598" s="259">
        <f t="shared" si="930"/>
        <v>0</v>
      </c>
      <c r="AM1598" s="260">
        <f t="shared" si="930"/>
        <v>0</v>
      </c>
      <c r="AN1598" s="261">
        <f t="shared" si="931"/>
        <v>0</v>
      </c>
      <c r="BA1598" s="259">
        <v>0</v>
      </c>
      <c r="BB1598" s="261"/>
      <c r="BC1598" s="618"/>
      <c r="BD1598" s="259">
        <v>0</v>
      </c>
      <c r="BE1598" s="261"/>
      <c r="BF1598" s="24"/>
      <c r="BG1598" s="259">
        <v>0</v>
      </c>
      <c r="BH1598" s="261"/>
      <c r="BI1598" s="24"/>
      <c r="BJ1598" s="259">
        <f t="shared" si="929"/>
        <v>0</v>
      </c>
      <c r="BK1598" s="260">
        <f t="shared" si="929"/>
        <v>0</v>
      </c>
      <c r="BL1598" s="261">
        <f t="shared" si="932"/>
        <v>0</v>
      </c>
      <c r="BM1598" s="24"/>
      <c r="BN1598" s="24"/>
    </row>
    <row r="1599" spans="1:66" ht="16.5" thickBot="1">
      <c r="A1599" s="14"/>
      <c r="C1599" s="2"/>
      <c r="D1599" s="2"/>
      <c r="E1599" s="24"/>
      <c r="F1599" s="2"/>
      <c r="G1599" s="2"/>
      <c r="H1599" s="24"/>
      <c r="I1599" s="2"/>
      <c r="J1599" s="2"/>
      <c r="K1599" s="24"/>
      <c r="L1599" s="2"/>
      <c r="M1599" s="2"/>
      <c r="N1599" s="24"/>
      <c r="O1599" s="2"/>
      <c r="P1599" s="2"/>
      <c r="Q1599" s="24"/>
      <c r="R1599" s="2"/>
      <c r="S1599" s="2"/>
      <c r="T1599" s="24"/>
      <c r="U1599" s="2"/>
      <c r="V1599" s="2"/>
      <c r="W1599" s="24"/>
      <c r="Y1599" s="2"/>
      <c r="Z1599" s="2"/>
      <c r="AA1599" s="2"/>
      <c r="AB1599" s="2"/>
      <c r="AC1599" s="24"/>
      <c r="AD1599" s="2"/>
      <c r="AE1599" s="2"/>
      <c r="AF1599" s="24"/>
      <c r="AG1599" s="24"/>
      <c r="AH1599" s="24"/>
      <c r="AI1599" s="24"/>
      <c r="AJ1599" s="24"/>
      <c r="AK1599" s="24"/>
      <c r="AL1599" s="2"/>
      <c r="AM1599" s="467"/>
      <c r="AN1599" s="2"/>
      <c r="BA1599" s="2"/>
      <c r="BB1599" s="2"/>
      <c r="BC1599" s="618"/>
      <c r="BD1599" s="2"/>
      <c r="BE1599" s="2"/>
      <c r="BF1599" s="24"/>
      <c r="BG1599" s="2"/>
      <c r="BH1599" s="2"/>
      <c r="BI1599" s="24"/>
      <c r="BJ1599" s="2"/>
      <c r="BK1599" s="721"/>
      <c r="BL1599" s="721"/>
      <c r="BM1599" s="24"/>
      <c r="BN1599" s="24"/>
    </row>
    <row r="1600" spans="1:66">
      <c r="A1600" s="1120" t="s">
        <v>405</v>
      </c>
      <c r="B1600" s="84" t="s">
        <v>19</v>
      </c>
      <c r="C1600" s="254">
        <v>0</v>
      </c>
      <c r="D1600" s="255"/>
      <c r="E1600" s="24"/>
      <c r="F1600" s="254">
        <v>5</v>
      </c>
      <c r="G1600" s="256"/>
      <c r="H1600" s="24"/>
      <c r="I1600" s="254">
        <v>3</v>
      </c>
      <c r="J1600" s="256"/>
      <c r="K1600" s="24"/>
      <c r="L1600" s="254">
        <v>3</v>
      </c>
      <c r="M1600" s="256"/>
      <c r="N1600" s="24"/>
      <c r="O1600" s="254">
        <v>1</v>
      </c>
      <c r="P1600" s="256"/>
      <c r="Q1600" s="24"/>
      <c r="R1600" s="254">
        <v>1</v>
      </c>
      <c r="S1600" s="256"/>
      <c r="T1600" s="24"/>
      <c r="U1600" s="254">
        <v>0</v>
      </c>
      <c r="V1600" s="256"/>
      <c r="W1600" s="24"/>
      <c r="X1600" s="254">
        <v>0</v>
      </c>
      <c r="Y1600" s="256"/>
      <c r="Z1600" s="133"/>
      <c r="AA1600" s="254">
        <v>0</v>
      </c>
      <c r="AB1600" s="256"/>
      <c r="AC1600" s="24"/>
      <c r="AD1600" s="254">
        <v>0</v>
      </c>
      <c r="AE1600" s="256"/>
      <c r="AF1600" s="24"/>
      <c r="AG1600" s="24"/>
      <c r="AH1600" s="24"/>
      <c r="AI1600" s="24"/>
      <c r="AJ1600" s="24"/>
      <c r="AK1600" s="24"/>
      <c r="AL1600" s="254">
        <f>SUM(C1600,F1600,I1600,L1600,O1600,R1600,U1600,X1600,AA1600,AD1600)</f>
        <v>13</v>
      </c>
      <c r="AM1600" s="255">
        <f t="shared" ref="AM1600:AM1606" si="933">SUM(D1600,G1600,J1600,M1600,P1600,S1600,V1600,Y1600,AB1600,AE1600)</f>
        <v>0</v>
      </c>
      <c r="AN1600" s="256">
        <f t="shared" ref="AN1600:AN1602" si="934">SUM(AL1600:AM1600)</f>
        <v>13</v>
      </c>
      <c r="BA1600" s="254">
        <v>0</v>
      </c>
      <c r="BB1600" s="256"/>
      <c r="BC1600" s="618"/>
      <c r="BD1600" s="254">
        <v>0</v>
      </c>
      <c r="BE1600" s="256"/>
      <c r="BF1600" s="24"/>
      <c r="BG1600" s="254">
        <v>0</v>
      </c>
      <c r="BH1600" s="256"/>
      <c r="BI1600" s="24"/>
      <c r="BJ1600" s="254">
        <f t="shared" ref="BJ1600:BK1602" si="935">SUM(AF1600,AI1600,AL1600,AO1600,AR1600,AU1600,AX1600,BA1600,BD1600,BG1600)</f>
        <v>13</v>
      </c>
      <c r="BK1600" s="255">
        <f t="shared" si="935"/>
        <v>0</v>
      </c>
      <c r="BL1600" s="256">
        <f t="shared" ref="BL1600:BL1602" si="936">SUM(BJ1600:BK1600)</f>
        <v>13</v>
      </c>
      <c r="BM1600" s="24"/>
      <c r="BN1600" s="24"/>
    </row>
    <row r="1601" spans="1:66">
      <c r="A1601" s="1121"/>
      <c r="B1601" s="85" t="s">
        <v>21</v>
      </c>
      <c r="C1601" s="257">
        <v>0</v>
      </c>
      <c r="D1601" s="15"/>
      <c r="E1601" s="24"/>
      <c r="F1601" s="257">
        <v>0</v>
      </c>
      <c r="G1601" s="258"/>
      <c r="H1601" s="24"/>
      <c r="I1601" s="257">
        <v>2</v>
      </c>
      <c r="J1601" s="258"/>
      <c r="K1601" s="24"/>
      <c r="L1601" s="257">
        <v>1</v>
      </c>
      <c r="M1601" s="258"/>
      <c r="N1601" s="24"/>
      <c r="O1601" s="257">
        <v>0</v>
      </c>
      <c r="P1601" s="258"/>
      <c r="Q1601" s="24"/>
      <c r="R1601" s="257">
        <v>0</v>
      </c>
      <c r="S1601" s="258"/>
      <c r="T1601" s="24"/>
      <c r="U1601" s="257">
        <v>0</v>
      </c>
      <c r="V1601" s="258"/>
      <c r="W1601" s="24"/>
      <c r="X1601" s="257">
        <v>0</v>
      </c>
      <c r="Y1601" s="258"/>
      <c r="Z1601" s="395"/>
      <c r="AA1601" s="257">
        <v>0</v>
      </c>
      <c r="AB1601" s="258"/>
      <c r="AC1601" s="24"/>
      <c r="AD1601" s="257">
        <v>0</v>
      </c>
      <c r="AE1601" s="258"/>
      <c r="AF1601" s="24"/>
      <c r="AG1601" s="24"/>
      <c r="AH1601" s="24"/>
      <c r="AI1601" s="24"/>
      <c r="AJ1601" s="24"/>
      <c r="AK1601" s="24"/>
      <c r="AL1601" s="257">
        <f t="shared" ref="AL1601:AL1602" si="937">SUM(C1601,F1601,I1601,L1601,O1601,R1601,U1601,X1601,AA1601,AD1601)</f>
        <v>3</v>
      </c>
      <c r="AM1601" s="15">
        <f t="shared" si="933"/>
        <v>0</v>
      </c>
      <c r="AN1601" s="258">
        <f t="shared" si="934"/>
        <v>3</v>
      </c>
      <c r="BA1601" s="257">
        <v>0</v>
      </c>
      <c r="BB1601" s="258"/>
      <c r="BC1601" s="618"/>
      <c r="BD1601" s="257">
        <v>0</v>
      </c>
      <c r="BE1601" s="258"/>
      <c r="BF1601" s="24"/>
      <c r="BG1601" s="257">
        <v>0</v>
      </c>
      <c r="BH1601" s="258"/>
      <c r="BI1601" s="24"/>
      <c r="BJ1601" s="257">
        <f t="shared" si="935"/>
        <v>3</v>
      </c>
      <c r="BK1601" s="15">
        <f t="shared" si="935"/>
        <v>0</v>
      </c>
      <c r="BL1601" s="258">
        <f t="shared" si="936"/>
        <v>3</v>
      </c>
      <c r="BM1601" s="24"/>
      <c r="BN1601" s="24"/>
    </row>
    <row r="1602" spans="1:66" ht="16.5" thickBot="1">
      <c r="A1602" s="1122"/>
      <c r="B1602" s="86" t="s">
        <v>22</v>
      </c>
      <c r="C1602" s="259">
        <v>0</v>
      </c>
      <c r="D1602" s="260"/>
      <c r="E1602" s="24"/>
      <c r="F1602" s="259">
        <v>0</v>
      </c>
      <c r="G1602" s="261"/>
      <c r="H1602" s="24"/>
      <c r="I1602" s="259">
        <v>0</v>
      </c>
      <c r="J1602" s="261"/>
      <c r="K1602" s="24"/>
      <c r="L1602" s="259">
        <v>0</v>
      </c>
      <c r="M1602" s="261"/>
      <c r="N1602" s="24"/>
      <c r="O1602" s="259">
        <v>0</v>
      </c>
      <c r="P1602" s="261"/>
      <c r="Q1602" s="24"/>
      <c r="R1602" s="259">
        <v>0</v>
      </c>
      <c r="S1602" s="261"/>
      <c r="T1602" s="24"/>
      <c r="U1602" s="259">
        <v>0</v>
      </c>
      <c r="V1602" s="261"/>
      <c r="W1602" s="24"/>
      <c r="X1602" s="259">
        <v>0</v>
      </c>
      <c r="Y1602" s="261"/>
      <c r="Z1602" s="396"/>
      <c r="AA1602" s="259">
        <v>0</v>
      </c>
      <c r="AB1602" s="261"/>
      <c r="AC1602" s="24"/>
      <c r="AD1602" s="259">
        <v>0</v>
      </c>
      <c r="AE1602" s="261"/>
      <c r="AF1602" s="24"/>
      <c r="AG1602" s="24"/>
      <c r="AH1602" s="24"/>
      <c r="AI1602" s="24"/>
      <c r="AJ1602" s="24"/>
      <c r="AK1602" s="24"/>
      <c r="AL1602" s="259">
        <f t="shared" si="937"/>
        <v>0</v>
      </c>
      <c r="AM1602" s="260">
        <f t="shared" si="933"/>
        <v>0</v>
      </c>
      <c r="AN1602" s="261">
        <f t="shared" si="934"/>
        <v>0</v>
      </c>
      <c r="BA1602" s="259">
        <v>0</v>
      </c>
      <c r="BB1602" s="261"/>
      <c r="BC1602" s="618"/>
      <c r="BD1602" s="259">
        <v>0</v>
      </c>
      <c r="BE1602" s="261"/>
      <c r="BF1602" s="24"/>
      <c r="BG1602" s="259">
        <v>0</v>
      </c>
      <c r="BH1602" s="261"/>
      <c r="BI1602" s="24"/>
      <c r="BJ1602" s="259">
        <f t="shared" si="935"/>
        <v>0</v>
      </c>
      <c r="BK1602" s="260">
        <f t="shared" si="935"/>
        <v>0</v>
      </c>
      <c r="BL1602" s="261">
        <f t="shared" si="936"/>
        <v>0</v>
      </c>
      <c r="BM1602" s="24"/>
      <c r="BN1602" s="24"/>
    </row>
    <row r="1603" spans="1:66" ht="16.5" thickBot="1">
      <c r="A1603" s="14"/>
      <c r="C1603" s="2"/>
      <c r="D1603" s="2"/>
      <c r="E1603" s="24"/>
      <c r="F1603" s="2"/>
      <c r="G1603" s="2"/>
      <c r="H1603" s="24"/>
      <c r="I1603" s="2"/>
      <c r="J1603" s="2"/>
      <c r="K1603" s="24"/>
      <c r="L1603" s="2"/>
      <c r="M1603" s="2"/>
      <c r="N1603" s="24"/>
      <c r="O1603" s="2"/>
      <c r="P1603" s="2"/>
      <c r="Q1603" s="24"/>
      <c r="R1603" s="2"/>
      <c r="S1603" s="2"/>
      <c r="T1603" s="24"/>
      <c r="U1603" s="2"/>
      <c r="V1603" s="2"/>
      <c r="W1603" s="24"/>
      <c r="Y1603" s="2"/>
      <c r="Z1603" s="2"/>
      <c r="AA1603" s="2"/>
      <c r="AB1603" s="2"/>
      <c r="AC1603" s="24"/>
      <c r="AD1603" s="2"/>
      <c r="AE1603" s="2"/>
      <c r="AF1603" s="24"/>
      <c r="AG1603" s="24"/>
      <c r="AH1603" s="24"/>
      <c r="AI1603" s="24"/>
      <c r="AJ1603" s="24"/>
      <c r="AK1603" s="24"/>
      <c r="AL1603" s="2"/>
      <c r="AM1603" s="467"/>
      <c r="AN1603" s="2"/>
      <c r="BA1603" s="2"/>
      <c r="BB1603" s="2"/>
      <c r="BC1603" s="618"/>
      <c r="BD1603" s="2"/>
      <c r="BE1603" s="2"/>
      <c r="BF1603" s="24"/>
      <c r="BG1603" s="2"/>
      <c r="BH1603" s="2"/>
      <c r="BI1603" s="24"/>
      <c r="BJ1603" s="2"/>
      <c r="BK1603" s="721"/>
      <c r="BL1603" s="721"/>
      <c r="BM1603" s="24"/>
      <c r="BN1603" s="24"/>
    </row>
    <row r="1604" spans="1:66">
      <c r="A1604" s="1120" t="s">
        <v>696</v>
      </c>
      <c r="B1604" s="84" t="s">
        <v>19</v>
      </c>
      <c r="C1604" s="254">
        <v>0</v>
      </c>
      <c r="D1604" s="255"/>
      <c r="E1604" s="24"/>
      <c r="F1604" s="254">
        <v>5</v>
      </c>
      <c r="G1604" s="256"/>
      <c r="H1604" s="24"/>
      <c r="I1604" s="254">
        <v>3</v>
      </c>
      <c r="J1604" s="256"/>
      <c r="K1604" s="24"/>
      <c r="L1604" s="254">
        <v>2</v>
      </c>
      <c r="M1604" s="256"/>
      <c r="N1604" s="24"/>
      <c r="O1604" s="254">
        <v>3</v>
      </c>
      <c r="P1604" s="256"/>
      <c r="Q1604" s="24"/>
      <c r="R1604" s="254">
        <v>4</v>
      </c>
      <c r="S1604" s="256"/>
      <c r="T1604" s="24"/>
      <c r="U1604" s="254">
        <v>0</v>
      </c>
      <c r="V1604" s="256"/>
      <c r="W1604" s="24"/>
      <c r="X1604" s="254">
        <v>0</v>
      </c>
      <c r="Y1604" s="256"/>
      <c r="Z1604" s="133"/>
      <c r="AA1604" s="254">
        <v>0</v>
      </c>
      <c r="AB1604" s="256"/>
      <c r="AC1604" s="24"/>
      <c r="AD1604" s="254">
        <v>0</v>
      </c>
      <c r="AE1604" s="256"/>
      <c r="AF1604" s="24"/>
      <c r="AG1604" s="24"/>
      <c r="AH1604" s="24"/>
      <c r="AI1604" s="24"/>
      <c r="AJ1604" s="24"/>
      <c r="AK1604" s="24"/>
      <c r="AL1604" s="254">
        <f>SUM(C1604,F1604,I1604,L1604,O1604,R1604,U1604,X1604,AA1604,AD1604)</f>
        <v>17</v>
      </c>
      <c r="AM1604" s="255">
        <f t="shared" si="933"/>
        <v>0</v>
      </c>
      <c r="AN1604" s="256">
        <f t="shared" ref="AN1604:AN1606" si="938">SUM(AL1604:AM1604)</f>
        <v>17</v>
      </c>
      <c r="BA1604" s="254">
        <v>0</v>
      </c>
      <c r="BB1604" s="256"/>
      <c r="BC1604" s="618"/>
      <c r="BD1604" s="254">
        <v>0</v>
      </c>
      <c r="BE1604" s="256"/>
      <c r="BF1604" s="24"/>
      <c r="BG1604" s="254">
        <v>0</v>
      </c>
      <c r="BH1604" s="256"/>
      <c r="BI1604" s="24"/>
      <c r="BJ1604" s="254">
        <f t="shared" ref="BJ1604:BK1606" si="939">SUM(AF1604,AI1604,AL1604,AO1604,AR1604,AU1604,AX1604,BA1604,BD1604,BG1604)</f>
        <v>17</v>
      </c>
      <c r="BK1604" s="255">
        <f t="shared" si="939"/>
        <v>0</v>
      </c>
      <c r="BL1604" s="256">
        <f t="shared" ref="BL1604:BL1606" si="940">SUM(BJ1604:BK1604)</f>
        <v>17</v>
      </c>
      <c r="BM1604" s="24"/>
      <c r="BN1604" s="24"/>
    </row>
    <row r="1605" spans="1:66">
      <c r="A1605" s="1121"/>
      <c r="B1605" s="85" t="s">
        <v>21</v>
      </c>
      <c r="C1605" s="257">
        <v>0</v>
      </c>
      <c r="D1605" s="15"/>
      <c r="E1605" s="24"/>
      <c r="F1605" s="257">
        <v>3</v>
      </c>
      <c r="G1605" s="258"/>
      <c r="H1605" s="24"/>
      <c r="I1605" s="257">
        <v>1</v>
      </c>
      <c r="J1605" s="258"/>
      <c r="K1605" s="24"/>
      <c r="L1605" s="257">
        <v>1</v>
      </c>
      <c r="M1605" s="258"/>
      <c r="N1605" s="24"/>
      <c r="O1605" s="257">
        <v>3</v>
      </c>
      <c r="P1605" s="258"/>
      <c r="Q1605" s="24"/>
      <c r="R1605" s="257">
        <v>3</v>
      </c>
      <c r="S1605" s="258"/>
      <c r="T1605" s="24"/>
      <c r="U1605" s="257">
        <v>0</v>
      </c>
      <c r="V1605" s="258"/>
      <c r="W1605" s="24"/>
      <c r="X1605" s="257">
        <v>0</v>
      </c>
      <c r="Y1605" s="258"/>
      <c r="Z1605" s="395"/>
      <c r="AA1605" s="257">
        <v>0</v>
      </c>
      <c r="AB1605" s="258"/>
      <c r="AC1605" s="24"/>
      <c r="AD1605" s="257">
        <v>0</v>
      </c>
      <c r="AE1605" s="258"/>
      <c r="AF1605" s="24"/>
      <c r="AG1605" s="24"/>
      <c r="AH1605" s="24"/>
      <c r="AI1605" s="24"/>
      <c r="AJ1605" s="24"/>
      <c r="AK1605" s="24"/>
      <c r="AL1605" s="257">
        <f t="shared" ref="AL1605:AL1606" si="941">SUM(C1605,F1605,I1605,L1605,O1605,R1605,U1605,X1605,AA1605,AD1605)</f>
        <v>11</v>
      </c>
      <c r="AM1605" s="15">
        <f t="shared" si="933"/>
        <v>0</v>
      </c>
      <c r="AN1605" s="258">
        <f t="shared" si="938"/>
        <v>11</v>
      </c>
      <c r="BA1605" s="257">
        <v>0</v>
      </c>
      <c r="BB1605" s="258"/>
      <c r="BC1605" s="618"/>
      <c r="BD1605" s="257">
        <v>0</v>
      </c>
      <c r="BE1605" s="258"/>
      <c r="BF1605" s="24"/>
      <c r="BG1605" s="257">
        <v>0</v>
      </c>
      <c r="BH1605" s="258"/>
      <c r="BI1605" s="24"/>
      <c r="BJ1605" s="257">
        <f t="shared" si="939"/>
        <v>11</v>
      </c>
      <c r="BK1605" s="15">
        <f t="shared" si="939"/>
        <v>0</v>
      </c>
      <c r="BL1605" s="258">
        <f t="shared" si="940"/>
        <v>11</v>
      </c>
      <c r="BM1605" s="24"/>
      <c r="BN1605" s="24"/>
    </row>
    <row r="1606" spans="1:66" ht="16.5" thickBot="1">
      <c r="A1606" s="1122"/>
      <c r="B1606" s="86" t="s">
        <v>22</v>
      </c>
      <c r="C1606" s="259">
        <v>0</v>
      </c>
      <c r="D1606" s="260"/>
      <c r="E1606" s="24"/>
      <c r="F1606" s="259">
        <v>0</v>
      </c>
      <c r="G1606" s="261"/>
      <c r="H1606" s="24"/>
      <c r="I1606" s="259">
        <v>0</v>
      </c>
      <c r="J1606" s="261"/>
      <c r="K1606" s="24"/>
      <c r="L1606" s="259">
        <v>0</v>
      </c>
      <c r="M1606" s="261"/>
      <c r="N1606" s="24"/>
      <c r="O1606" s="259">
        <v>0</v>
      </c>
      <c r="P1606" s="261"/>
      <c r="Q1606" s="24"/>
      <c r="R1606" s="259">
        <v>0</v>
      </c>
      <c r="S1606" s="261"/>
      <c r="T1606" s="24"/>
      <c r="U1606" s="259">
        <v>0</v>
      </c>
      <c r="V1606" s="261"/>
      <c r="W1606" s="24"/>
      <c r="X1606" s="259">
        <v>0</v>
      </c>
      <c r="Y1606" s="261"/>
      <c r="Z1606" s="396"/>
      <c r="AA1606" s="259">
        <v>0</v>
      </c>
      <c r="AB1606" s="261"/>
      <c r="AC1606" s="24"/>
      <c r="AD1606" s="259">
        <v>0</v>
      </c>
      <c r="AE1606" s="261"/>
      <c r="AF1606" s="24"/>
      <c r="AG1606" s="24"/>
      <c r="AH1606" s="24"/>
      <c r="AI1606" s="24"/>
      <c r="AJ1606" s="24"/>
      <c r="AK1606" s="24"/>
      <c r="AL1606" s="259">
        <f t="shared" si="941"/>
        <v>0</v>
      </c>
      <c r="AM1606" s="260">
        <f t="shared" si="933"/>
        <v>0</v>
      </c>
      <c r="AN1606" s="261">
        <f t="shared" si="938"/>
        <v>0</v>
      </c>
      <c r="BA1606" s="259">
        <v>0</v>
      </c>
      <c r="BB1606" s="261"/>
      <c r="BC1606" s="618"/>
      <c r="BD1606" s="259">
        <v>0</v>
      </c>
      <c r="BE1606" s="261"/>
      <c r="BF1606" s="24"/>
      <c r="BG1606" s="259">
        <v>0</v>
      </c>
      <c r="BH1606" s="261"/>
      <c r="BI1606" s="24"/>
      <c r="BJ1606" s="259">
        <f t="shared" si="939"/>
        <v>0</v>
      </c>
      <c r="BK1606" s="260">
        <f t="shared" si="939"/>
        <v>0</v>
      </c>
      <c r="BL1606" s="261">
        <f t="shared" si="940"/>
        <v>0</v>
      </c>
      <c r="BM1606" s="24"/>
      <c r="BN1606" s="24"/>
    </row>
    <row r="1607" spans="1:66" ht="16.5" thickBot="1">
      <c r="A1607" s="14"/>
      <c r="C1607" s="2"/>
      <c r="D1607" s="2"/>
      <c r="E1607" s="24"/>
      <c r="F1607" s="2"/>
      <c r="G1607" s="2"/>
      <c r="H1607" s="24"/>
      <c r="I1607" s="2"/>
      <c r="J1607" s="2"/>
      <c r="K1607" s="24"/>
      <c r="L1607" s="2"/>
      <c r="M1607" s="2"/>
      <c r="N1607" s="24"/>
      <c r="O1607" s="2"/>
      <c r="P1607" s="2"/>
      <c r="Q1607" s="24"/>
      <c r="R1607" s="2"/>
      <c r="S1607" s="2"/>
      <c r="T1607" s="24"/>
      <c r="U1607" s="2"/>
      <c r="V1607" s="2"/>
      <c r="W1607" s="24"/>
      <c r="Y1607" s="2"/>
      <c r="Z1607" s="2"/>
      <c r="AA1607" s="2"/>
      <c r="AB1607" s="2"/>
      <c r="AC1607" s="24"/>
      <c r="AD1607" s="2"/>
      <c r="AE1607" s="2"/>
      <c r="AF1607" s="24"/>
      <c r="AG1607" s="24"/>
      <c r="AH1607" s="24"/>
      <c r="AI1607" s="24"/>
      <c r="AJ1607" s="24"/>
      <c r="AK1607" s="24"/>
      <c r="AL1607" s="2"/>
      <c r="AM1607" s="467"/>
      <c r="AN1607" s="2"/>
      <c r="BA1607" s="2"/>
      <c r="BB1607" s="2"/>
      <c r="BC1607" s="618"/>
      <c r="BD1607" s="2"/>
      <c r="BE1607" s="2"/>
      <c r="BF1607" s="24"/>
      <c r="BG1607" s="2"/>
      <c r="BH1607" s="2"/>
      <c r="BI1607" s="24"/>
      <c r="BJ1607" s="2"/>
      <c r="BK1607" s="721"/>
      <c r="BL1607" s="721"/>
      <c r="BM1607" s="24"/>
      <c r="BN1607" s="24"/>
    </row>
    <row r="1608" spans="1:66">
      <c r="A1608" s="1006" t="s">
        <v>697</v>
      </c>
      <c r="B1608" s="84" t="s">
        <v>19</v>
      </c>
      <c r="C1608" s="254">
        <v>6</v>
      </c>
      <c r="D1608" s="255"/>
      <c r="E1608" s="24"/>
      <c r="F1608" s="254">
        <v>0</v>
      </c>
      <c r="G1608" s="256"/>
      <c r="H1608" s="24"/>
      <c r="I1608" s="254">
        <v>0</v>
      </c>
      <c r="J1608" s="256"/>
      <c r="K1608" s="24"/>
      <c r="L1608" s="254">
        <v>0</v>
      </c>
      <c r="M1608" s="256"/>
      <c r="N1608" s="24"/>
      <c r="O1608" s="254">
        <v>0</v>
      </c>
      <c r="P1608" s="256"/>
      <c r="Q1608" s="24"/>
      <c r="R1608" s="254">
        <v>0</v>
      </c>
      <c r="S1608" s="256"/>
      <c r="T1608" s="24"/>
      <c r="U1608" s="254">
        <v>0</v>
      </c>
      <c r="V1608" s="256"/>
      <c r="W1608" s="24"/>
      <c r="X1608" s="254">
        <v>0</v>
      </c>
      <c r="Y1608" s="256"/>
      <c r="Z1608" s="133"/>
      <c r="AA1608" s="254">
        <v>0</v>
      </c>
      <c r="AB1608" s="256"/>
      <c r="AC1608" s="24"/>
      <c r="AD1608" s="254">
        <v>0</v>
      </c>
      <c r="AE1608" s="256"/>
      <c r="AF1608" s="24"/>
      <c r="AG1608" s="24"/>
      <c r="AH1608" s="24"/>
      <c r="AI1608" s="24"/>
      <c r="AJ1608" s="24"/>
      <c r="AK1608" s="24"/>
      <c r="AL1608" s="254">
        <f>SUM(C1608,F1608,I1608,L1608,O1608,R1608,U1608,X1608,AA1608,AD1608)</f>
        <v>6</v>
      </c>
      <c r="AM1608" s="255">
        <f t="shared" ref="AM1608:AM1610" si="942">SUM(D1608,G1608,J1608,M1608,P1608,S1608,V1608,Y1608,AB1608,AE1608)</f>
        <v>0</v>
      </c>
      <c r="AN1608" s="256">
        <f t="shared" ref="AN1608:AN1610" si="943">SUM(AL1608:AM1608)</f>
        <v>6</v>
      </c>
      <c r="BA1608" s="254">
        <v>0</v>
      </c>
      <c r="BB1608" s="256"/>
      <c r="BC1608" s="618"/>
      <c r="BD1608" s="254">
        <v>0</v>
      </c>
      <c r="BE1608" s="256"/>
      <c r="BF1608" s="24"/>
      <c r="BG1608" s="254">
        <v>0</v>
      </c>
      <c r="BH1608" s="256"/>
      <c r="BI1608" s="24"/>
      <c r="BJ1608" s="254">
        <f t="shared" ref="BJ1608:BK1610" si="944">SUM(AF1608,AI1608,AL1608,AO1608,AR1608,AU1608,AX1608,BA1608,BD1608,BG1608)</f>
        <v>6</v>
      </c>
      <c r="BK1608" s="255">
        <f t="shared" si="944"/>
        <v>0</v>
      </c>
      <c r="BL1608" s="256">
        <f t="shared" ref="BL1608:BL1610" si="945">SUM(BJ1608:BK1608)</f>
        <v>6</v>
      </c>
      <c r="BM1608" s="24"/>
      <c r="BN1608" s="24"/>
    </row>
    <row r="1609" spans="1:66">
      <c r="A1609" s="680"/>
      <c r="B1609" s="85" t="s">
        <v>21</v>
      </c>
      <c r="C1609" s="257">
        <v>4</v>
      </c>
      <c r="D1609" s="15"/>
      <c r="E1609" s="24"/>
      <c r="F1609" s="257">
        <v>0</v>
      </c>
      <c r="G1609" s="258"/>
      <c r="H1609" s="24"/>
      <c r="I1609" s="257">
        <v>0</v>
      </c>
      <c r="J1609" s="258"/>
      <c r="K1609" s="24"/>
      <c r="L1609" s="257">
        <v>0</v>
      </c>
      <c r="M1609" s="258"/>
      <c r="N1609" s="24"/>
      <c r="O1609" s="257">
        <v>0</v>
      </c>
      <c r="P1609" s="258"/>
      <c r="Q1609" s="24"/>
      <c r="R1609" s="257">
        <v>0</v>
      </c>
      <c r="S1609" s="258"/>
      <c r="T1609" s="24"/>
      <c r="U1609" s="257">
        <v>0</v>
      </c>
      <c r="V1609" s="258"/>
      <c r="W1609" s="24"/>
      <c r="X1609" s="257">
        <v>0</v>
      </c>
      <c r="Y1609" s="258"/>
      <c r="Z1609" s="395"/>
      <c r="AA1609" s="257">
        <v>0</v>
      </c>
      <c r="AB1609" s="258"/>
      <c r="AC1609" s="24"/>
      <c r="AD1609" s="257">
        <v>0</v>
      </c>
      <c r="AE1609" s="258"/>
      <c r="AF1609" s="24"/>
      <c r="AG1609" s="24"/>
      <c r="AH1609" s="24"/>
      <c r="AI1609" s="24"/>
      <c r="AJ1609" s="24"/>
      <c r="AK1609" s="24"/>
      <c r="AL1609" s="257">
        <f t="shared" ref="AL1609:AL1610" si="946">SUM(C1609,F1609,I1609,L1609,O1609,R1609,U1609,X1609,AA1609,AD1609)</f>
        <v>4</v>
      </c>
      <c r="AM1609" s="15">
        <f t="shared" si="942"/>
        <v>0</v>
      </c>
      <c r="AN1609" s="258">
        <f t="shared" si="943"/>
        <v>4</v>
      </c>
      <c r="BA1609" s="257">
        <v>0</v>
      </c>
      <c r="BB1609" s="258"/>
      <c r="BC1609" s="618"/>
      <c r="BD1609" s="257">
        <v>0</v>
      </c>
      <c r="BE1609" s="258"/>
      <c r="BF1609" s="24"/>
      <c r="BG1609" s="257">
        <v>0</v>
      </c>
      <c r="BH1609" s="258"/>
      <c r="BI1609" s="24"/>
      <c r="BJ1609" s="257">
        <f t="shared" si="944"/>
        <v>4</v>
      </c>
      <c r="BK1609" s="15">
        <f t="shared" si="944"/>
        <v>0</v>
      </c>
      <c r="BL1609" s="258">
        <f t="shared" si="945"/>
        <v>4</v>
      </c>
      <c r="BM1609" s="24"/>
      <c r="BN1609" s="24"/>
    </row>
    <row r="1610" spans="1:66" ht="16.5" thickBot="1">
      <c r="A1610" s="602"/>
      <c r="B1610" s="86" t="s">
        <v>22</v>
      </c>
      <c r="C1610" s="259">
        <v>0</v>
      </c>
      <c r="D1610" s="260"/>
      <c r="E1610" s="24"/>
      <c r="F1610" s="259">
        <v>0</v>
      </c>
      <c r="G1610" s="261"/>
      <c r="H1610" s="24"/>
      <c r="I1610" s="259">
        <v>0</v>
      </c>
      <c r="J1610" s="261"/>
      <c r="K1610" s="24"/>
      <c r="L1610" s="259">
        <v>0</v>
      </c>
      <c r="M1610" s="261"/>
      <c r="N1610" s="24"/>
      <c r="O1610" s="259">
        <v>0</v>
      </c>
      <c r="P1610" s="261"/>
      <c r="Q1610" s="24"/>
      <c r="R1610" s="259">
        <v>0</v>
      </c>
      <c r="S1610" s="261"/>
      <c r="T1610" s="24"/>
      <c r="U1610" s="259">
        <v>0</v>
      </c>
      <c r="V1610" s="261"/>
      <c r="W1610" s="24"/>
      <c r="X1610" s="259">
        <v>0</v>
      </c>
      <c r="Y1610" s="261"/>
      <c r="Z1610" s="396"/>
      <c r="AA1610" s="259">
        <v>0</v>
      </c>
      <c r="AB1610" s="261"/>
      <c r="AC1610" s="24"/>
      <c r="AD1610" s="259">
        <v>0</v>
      </c>
      <c r="AE1610" s="261"/>
      <c r="AF1610" s="24"/>
      <c r="AG1610" s="24"/>
      <c r="AH1610" s="24"/>
      <c r="AI1610" s="24"/>
      <c r="AJ1610" s="24"/>
      <c r="AK1610" s="24"/>
      <c r="AL1610" s="259">
        <f t="shared" si="946"/>
        <v>0</v>
      </c>
      <c r="AM1610" s="260">
        <f t="shared" si="942"/>
        <v>0</v>
      </c>
      <c r="AN1610" s="261">
        <f t="shared" si="943"/>
        <v>0</v>
      </c>
      <c r="BA1610" s="259">
        <v>0</v>
      </c>
      <c r="BB1610" s="261"/>
      <c r="BC1610" s="618"/>
      <c r="BD1610" s="259">
        <v>0</v>
      </c>
      <c r="BE1610" s="261"/>
      <c r="BF1610" s="24"/>
      <c r="BG1610" s="259">
        <v>0</v>
      </c>
      <c r="BH1610" s="261"/>
      <c r="BI1610" s="24"/>
      <c r="BJ1610" s="259">
        <f t="shared" si="944"/>
        <v>0</v>
      </c>
      <c r="BK1610" s="260">
        <f t="shared" si="944"/>
        <v>0</v>
      </c>
      <c r="BL1610" s="261">
        <f t="shared" si="945"/>
        <v>0</v>
      </c>
      <c r="BM1610" s="24"/>
      <c r="BN1610" s="24"/>
    </row>
    <row r="1611" spans="1:66" ht="16.5" thickBot="1">
      <c r="A1611" s="20"/>
      <c r="C1611" s="2"/>
      <c r="D1611" s="2"/>
      <c r="E1611" s="24"/>
      <c r="F1611" s="2"/>
      <c r="G1611" s="2"/>
      <c r="H1611" s="24"/>
      <c r="I1611" s="2"/>
      <c r="J1611" s="2"/>
      <c r="K1611" s="24"/>
      <c r="L1611" s="2"/>
      <c r="M1611" s="2"/>
      <c r="N1611" s="24"/>
      <c r="O1611" s="2"/>
      <c r="P1611" s="2"/>
      <c r="Q1611" s="24"/>
      <c r="R1611" s="2"/>
      <c r="S1611" s="2"/>
      <c r="T1611" s="24"/>
      <c r="U1611" s="2"/>
      <c r="V1611" s="2"/>
      <c r="W1611" s="24"/>
      <c r="Y1611" s="2"/>
      <c r="Z1611" s="2"/>
      <c r="AA1611" s="2"/>
      <c r="AB1611" s="2"/>
      <c r="AC1611" s="24"/>
      <c r="AD1611" s="2"/>
      <c r="AE1611" s="2"/>
      <c r="AF1611" s="24"/>
      <c r="AG1611" s="24"/>
      <c r="AH1611" s="24"/>
      <c r="AI1611" s="24"/>
      <c r="AJ1611" s="24"/>
      <c r="AK1611" s="24"/>
      <c r="AL1611" s="2"/>
      <c r="AM1611" s="467"/>
      <c r="AN1611" s="2"/>
      <c r="BA1611" s="2"/>
      <c r="BB1611" s="2"/>
      <c r="BC1611" s="618"/>
      <c r="BD1611" s="2"/>
      <c r="BE1611" s="2"/>
      <c r="BF1611" s="24"/>
      <c r="BG1611" s="2"/>
      <c r="BH1611" s="2"/>
      <c r="BI1611" s="24"/>
      <c r="BJ1611" s="2"/>
      <c r="BK1611" s="721"/>
      <c r="BL1611" s="721"/>
      <c r="BM1611" s="24"/>
      <c r="BN1611" s="24"/>
    </row>
    <row r="1612" spans="1:66">
      <c r="A1612" s="81"/>
      <c r="B1612" s="84" t="s">
        <v>19</v>
      </c>
      <c r="C1612" s="254"/>
      <c r="D1612" s="255"/>
      <c r="E1612" s="24"/>
      <c r="F1612" s="254"/>
      <c r="G1612" s="256"/>
      <c r="H1612" s="24"/>
      <c r="I1612" s="254"/>
      <c r="J1612" s="256"/>
      <c r="K1612" s="24"/>
      <c r="L1612" s="254"/>
      <c r="M1612" s="256"/>
      <c r="N1612" s="24"/>
      <c r="O1612" s="254"/>
      <c r="P1612" s="256"/>
      <c r="Q1612" s="24"/>
      <c r="R1612" s="254"/>
      <c r="S1612" s="256"/>
      <c r="T1612" s="24"/>
      <c r="U1612" s="254"/>
      <c r="V1612" s="256"/>
      <c r="W1612" s="24"/>
      <c r="X1612" s="254"/>
      <c r="Y1612" s="256"/>
      <c r="Z1612" s="133"/>
      <c r="AA1612" s="254"/>
      <c r="AB1612" s="256"/>
      <c r="AC1612" s="24"/>
      <c r="AD1612" s="254"/>
      <c r="AE1612" s="256"/>
      <c r="AF1612" s="24"/>
      <c r="AG1612" s="24"/>
      <c r="AH1612" s="24"/>
      <c r="AI1612" s="24"/>
      <c r="AJ1612" s="24"/>
      <c r="AK1612" s="24"/>
      <c r="AL1612" s="254">
        <f>SUM(C1612,F1612,I1612,L1612,O1612,R1612,U1612,X1612,AA1612,AD1612)</f>
        <v>0</v>
      </c>
      <c r="AM1612" s="255">
        <f t="shared" ref="AM1612:AM1614" si="947">SUM(D1612,G1612,J1612,M1612,P1612,S1612,V1612,Y1612,AB1612,AE1612)</f>
        <v>0</v>
      </c>
      <c r="AN1612" s="256">
        <f>SUM(AL1612:AM1612)</f>
        <v>0</v>
      </c>
      <c r="BA1612" s="254"/>
      <c r="BB1612" s="256"/>
      <c r="BC1612" s="618"/>
      <c r="BD1612" s="254"/>
      <c r="BE1612" s="256"/>
      <c r="BF1612" s="24"/>
      <c r="BG1612" s="254"/>
      <c r="BH1612" s="256"/>
      <c r="BI1612" s="24"/>
      <c r="BJ1612" s="254">
        <f t="shared" ref="BJ1612:BK1614" si="948">SUM(AF1612,AI1612,AL1612,AO1612,AR1612,AU1612,AX1612,BA1612,BD1612,BG1612)</f>
        <v>0</v>
      </c>
      <c r="BK1612" s="255">
        <f t="shared" si="948"/>
        <v>0</v>
      </c>
      <c r="BL1612" s="256">
        <f>SUM(BJ1612:BK1612)</f>
        <v>0</v>
      </c>
      <c r="BM1612" s="24"/>
      <c r="BN1612" s="24"/>
    </row>
    <row r="1613" spans="1:66">
      <c r="A1613" s="82"/>
      <c r="B1613" s="85" t="s">
        <v>21</v>
      </c>
      <c r="C1613" s="257"/>
      <c r="D1613" s="15"/>
      <c r="E1613" s="24"/>
      <c r="F1613" s="257"/>
      <c r="G1613" s="258"/>
      <c r="H1613" s="24"/>
      <c r="I1613" s="257"/>
      <c r="J1613" s="258"/>
      <c r="K1613" s="24"/>
      <c r="L1613" s="257"/>
      <c r="M1613" s="258"/>
      <c r="N1613" s="24"/>
      <c r="O1613" s="257"/>
      <c r="P1613" s="258"/>
      <c r="Q1613" s="24"/>
      <c r="R1613" s="257"/>
      <c r="S1613" s="258"/>
      <c r="T1613" s="24"/>
      <c r="U1613" s="257"/>
      <c r="V1613" s="258"/>
      <c r="W1613" s="24"/>
      <c r="X1613" s="257"/>
      <c r="Y1613" s="258"/>
      <c r="Z1613" s="395"/>
      <c r="AA1613" s="257"/>
      <c r="AB1613" s="258"/>
      <c r="AC1613" s="24"/>
      <c r="AD1613" s="257"/>
      <c r="AE1613" s="258"/>
      <c r="AF1613" s="24"/>
      <c r="AG1613" s="24"/>
      <c r="AH1613" s="24"/>
      <c r="AI1613" s="24"/>
      <c r="AJ1613" s="24"/>
      <c r="AK1613" s="24"/>
      <c r="AL1613" s="257">
        <f t="shared" ref="AL1613:AL1614" si="949">SUM(C1613,F1613,I1613,L1613,O1613,R1613,U1613,X1613,AA1613,AD1613)</f>
        <v>0</v>
      </c>
      <c r="AM1613" s="15">
        <f t="shared" si="947"/>
        <v>0</v>
      </c>
      <c r="AN1613" s="258">
        <f t="shared" ref="AN1613:AN1614" si="950">SUM(AL1613:AM1613)</f>
        <v>0</v>
      </c>
      <c r="BA1613" s="257"/>
      <c r="BB1613" s="258"/>
      <c r="BC1613" s="618"/>
      <c r="BD1613" s="257"/>
      <c r="BE1613" s="258"/>
      <c r="BF1613" s="24"/>
      <c r="BG1613" s="257"/>
      <c r="BH1613" s="258"/>
      <c r="BI1613" s="24"/>
      <c r="BJ1613" s="257">
        <f t="shared" si="948"/>
        <v>0</v>
      </c>
      <c r="BK1613" s="15">
        <f t="shared" si="948"/>
        <v>0</v>
      </c>
      <c r="BL1613" s="258">
        <f t="shared" ref="BL1613:BL1614" si="951">SUM(BJ1613:BK1613)</f>
        <v>0</v>
      </c>
      <c r="BM1613" s="24"/>
      <c r="BN1613" s="24"/>
    </row>
    <row r="1614" spans="1:66" ht="16.5" thickBot="1">
      <c r="A1614" s="83"/>
      <c r="B1614" s="86" t="s">
        <v>22</v>
      </c>
      <c r="C1614" s="259"/>
      <c r="D1614" s="260"/>
      <c r="E1614" s="24"/>
      <c r="F1614" s="259"/>
      <c r="G1614" s="261"/>
      <c r="H1614" s="24"/>
      <c r="I1614" s="259"/>
      <c r="J1614" s="261"/>
      <c r="K1614" s="24"/>
      <c r="L1614" s="259"/>
      <c r="M1614" s="261"/>
      <c r="N1614" s="24"/>
      <c r="O1614" s="259"/>
      <c r="P1614" s="261"/>
      <c r="Q1614" s="24"/>
      <c r="R1614" s="259"/>
      <c r="S1614" s="261"/>
      <c r="T1614" s="24"/>
      <c r="U1614" s="259"/>
      <c r="V1614" s="261"/>
      <c r="W1614" s="24"/>
      <c r="X1614" s="259"/>
      <c r="Y1614" s="261"/>
      <c r="Z1614" s="396"/>
      <c r="AA1614" s="259"/>
      <c r="AB1614" s="261"/>
      <c r="AC1614" s="24"/>
      <c r="AD1614" s="259"/>
      <c r="AE1614" s="261"/>
      <c r="AF1614" s="24"/>
      <c r="AG1614" s="24"/>
      <c r="AH1614" s="24"/>
      <c r="AI1614" s="24"/>
      <c r="AJ1614" s="24"/>
      <c r="AK1614" s="24"/>
      <c r="AL1614" s="259">
        <f t="shared" si="949"/>
        <v>0</v>
      </c>
      <c r="AM1614" s="260">
        <f t="shared" si="947"/>
        <v>0</v>
      </c>
      <c r="AN1614" s="261">
        <f t="shared" si="950"/>
        <v>0</v>
      </c>
      <c r="BA1614" s="259"/>
      <c r="BB1614" s="261"/>
      <c r="BC1614" s="618"/>
      <c r="BD1614" s="259"/>
      <c r="BE1614" s="261"/>
      <c r="BF1614" s="24"/>
      <c r="BG1614" s="259"/>
      <c r="BH1614" s="261"/>
      <c r="BI1614" s="24"/>
      <c r="BJ1614" s="259">
        <f t="shared" si="948"/>
        <v>0</v>
      </c>
      <c r="BK1614" s="260">
        <f t="shared" si="948"/>
        <v>0</v>
      </c>
      <c r="BL1614" s="261">
        <f t="shared" si="951"/>
        <v>0</v>
      </c>
      <c r="BM1614" s="24"/>
      <c r="BN1614" s="24"/>
    </row>
    <row r="1615" spans="1:66" ht="16.5" thickBot="1">
      <c r="A1615" s="20"/>
      <c r="C1615" s="2"/>
      <c r="D1615" s="2"/>
      <c r="E1615" s="24"/>
      <c r="F1615" s="2"/>
      <c r="G1615" s="2"/>
      <c r="H1615" s="24"/>
      <c r="I1615" s="2"/>
      <c r="J1615" s="2"/>
      <c r="K1615" s="24"/>
      <c r="L1615" s="2"/>
      <c r="M1615" s="2"/>
      <c r="N1615" s="24"/>
      <c r="O1615" s="2"/>
      <c r="P1615" s="2"/>
      <c r="Q1615" s="24"/>
      <c r="R1615" s="2"/>
      <c r="S1615" s="2"/>
      <c r="T1615" s="24"/>
      <c r="U1615" s="2"/>
      <c r="V1615" s="2"/>
      <c r="W1615" s="24"/>
      <c r="Y1615" s="2"/>
      <c r="Z1615" s="2"/>
      <c r="AA1615" s="2"/>
      <c r="AB1615" s="2"/>
      <c r="AC1615" s="24"/>
      <c r="AD1615" s="2"/>
      <c r="AE1615" s="2"/>
      <c r="AF1615" s="24"/>
      <c r="AG1615" s="24"/>
      <c r="AH1615" s="24"/>
      <c r="AI1615" s="24"/>
      <c r="AJ1615" s="24"/>
      <c r="AK1615" s="24"/>
      <c r="AL1615" s="2"/>
      <c r="AM1615" s="467"/>
      <c r="AN1615" s="2"/>
      <c r="BA1615" s="2"/>
      <c r="BB1615" s="2"/>
      <c r="BC1615" s="618"/>
      <c r="BD1615" s="2"/>
      <c r="BE1615" s="2"/>
      <c r="BF1615" s="24"/>
      <c r="BG1615" s="2"/>
      <c r="BH1615" s="2"/>
      <c r="BI1615" s="24"/>
      <c r="BJ1615" s="2"/>
      <c r="BK1615" s="721"/>
      <c r="BL1615" s="721"/>
      <c r="BM1615" s="24"/>
      <c r="BN1615" s="24"/>
    </row>
    <row r="1616" spans="1:66">
      <c r="A1616" s="81"/>
      <c r="B1616" s="84" t="s">
        <v>19</v>
      </c>
      <c r="C1616" s="254"/>
      <c r="D1616" s="255"/>
      <c r="E1616" s="24"/>
      <c r="F1616" s="254"/>
      <c r="G1616" s="256"/>
      <c r="H1616" s="24"/>
      <c r="I1616" s="254"/>
      <c r="J1616" s="256"/>
      <c r="K1616" s="24"/>
      <c r="L1616" s="254"/>
      <c r="M1616" s="256"/>
      <c r="N1616" s="24"/>
      <c r="O1616" s="254"/>
      <c r="P1616" s="256"/>
      <c r="Q1616" s="24"/>
      <c r="R1616" s="254"/>
      <c r="S1616" s="256"/>
      <c r="T1616" s="24"/>
      <c r="U1616" s="254"/>
      <c r="V1616" s="256"/>
      <c r="W1616" s="24"/>
      <c r="X1616" s="254"/>
      <c r="Y1616" s="256"/>
      <c r="Z1616" s="133"/>
      <c r="AA1616" s="254"/>
      <c r="AB1616" s="256"/>
      <c r="AC1616" s="24"/>
      <c r="AD1616" s="254"/>
      <c r="AE1616" s="256"/>
      <c r="AF1616" s="24"/>
      <c r="AG1616" s="24"/>
      <c r="AH1616" s="24"/>
      <c r="AI1616" s="24"/>
      <c r="AJ1616" s="24"/>
      <c r="AK1616" s="24"/>
      <c r="AL1616" s="254">
        <f>SUM(C1616,F1616,I1616,L1616,O1616,R1616,U1616,X1616,AA1616,AD1616)</f>
        <v>0</v>
      </c>
      <c r="AM1616" s="255">
        <f t="shared" ref="AM1616:AM1618" si="952">SUM(D1616,G1616,J1616,M1616,P1616,S1616,V1616,Y1616,AB1616,AE1616)</f>
        <v>0</v>
      </c>
      <c r="AN1616" s="256">
        <f t="shared" ref="AN1616:AN1618" si="953">SUM(AL1616:AM1616)</f>
        <v>0</v>
      </c>
      <c r="BA1616" s="254"/>
      <c r="BB1616" s="256"/>
      <c r="BC1616" s="618"/>
      <c r="BD1616" s="254"/>
      <c r="BE1616" s="256"/>
      <c r="BF1616" s="24"/>
      <c r="BG1616" s="254"/>
      <c r="BH1616" s="256"/>
      <c r="BI1616" s="24"/>
      <c r="BJ1616" s="254">
        <f t="shared" ref="BJ1616:BK1618" si="954">SUM(AF1616,AI1616,AL1616,AO1616,AR1616,AU1616,AX1616,BA1616,BD1616,BG1616)</f>
        <v>0</v>
      </c>
      <c r="BK1616" s="255">
        <f t="shared" si="954"/>
        <v>0</v>
      </c>
      <c r="BL1616" s="256">
        <f t="shared" ref="BL1616:BL1618" si="955">SUM(BJ1616:BK1616)</f>
        <v>0</v>
      </c>
      <c r="BM1616" s="24"/>
      <c r="BN1616" s="24"/>
    </row>
    <row r="1617" spans="1:66">
      <c r="A1617" s="82"/>
      <c r="B1617" s="85" t="s">
        <v>21</v>
      </c>
      <c r="C1617" s="257"/>
      <c r="D1617" s="15"/>
      <c r="E1617" s="24"/>
      <c r="F1617" s="257"/>
      <c r="G1617" s="258"/>
      <c r="H1617" s="24"/>
      <c r="I1617" s="257"/>
      <c r="J1617" s="258"/>
      <c r="K1617" s="24"/>
      <c r="L1617" s="257"/>
      <c r="M1617" s="258"/>
      <c r="N1617" s="24"/>
      <c r="O1617" s="257"/>
      <c r="P1617" s="258"/>
      <c r="Q1617" s="24"/>
      <c r="R1617" s="257"/>
      <c r="S1617" s="258"/>
      <c r="T1617" s="24"/>
      <c r="U1617" s="257"/>
      <c r="V1617" s="258"/>
      <c r="W1617" s="24"/>
      <c r="X1617" s="257"/>
      <c r="Y1617" s="258"/>
      <c r="Z1617" s="395"/>
      <c r="AA1617" s="257"/>
      <c r="AB1617" s="258"/>
      <c r="AC1617" s="24"/>
      <c r="AD1617" s="257"/>
      <c r="AE1617" s="258"/>
      <c r="AF1617" s="24"/>
      <c r="AG1617" s="24"/>
      <c r="AH1617" s="24"/>
      <c r="AI1617" s="24"/>
      <c r="AJ1617" s="24"/>
      <c r="AK1617" s="24"/>
      <c r="AL1617" s="257">
        <f t="shared" ref="AL1617:AL1618" si="956">SUM(C1617,F1617,I1617,L1617,O1617,R1617,U1617,X1617,AA1617,AD1617)</f>
        <v>0</v>
      </c>
      <c r="AM1617" s="15">
        <f t="shared" si="952"/>
        <v>0</v>
      </c>
      <c r="AN1617" s="258">
        <f t="shared" si="953"/>
        <v>0</v>
      </c>
      <c r="BA1617" s="257"/>
      <c r="BB1617" s="258"/>
      <c r="BC1617" s="618"/>
      <c r="BD1617" s="257"/>
      <c r="BE1617" s="258"/>
      <c r="BF1617" s="24"/>
      <c r="BG1617" s="257"/>
      <c r="BH1617" s="258"/>
      <c r="BI1617" s="24"/>
      <c r="BJ1617" s="257">
        <f t="shared" si="954"/>
        <v>0</v>
      </c>
      <c r="BK1617" s="15">
        <f t="shared" si="954"/>
        <v>0</v>
      </c>
      <c r="BL1617" s="258">
        <f t="shared" si="955"/>
        <v>0</v>
      </c>
      <c r="BM1617" s="24"/>
      <c r="BN1617" s="24"/>
    </row>
    <row r="1618" spans="1:66" ht="16.5" thickBot="1">
      <c r="A1618" s="83"/>
      <c r="B1618" s="86" t="s">
        <v>22</v>
      </c>
      <c r="C1618" s="259"/>
      <c r="D1618" s="260"/>
      <c r="E1618" s="24"/>
      <c r="F1618" s="259"/>
      <c r="G1618" s="261"/>
      <c r="H1618" s="24"/>
      <c r="I1618" s="259"/>
      <c r="J1618" s="261"/>
      <c r="K1618" s="24"/>
      <c r="L1618" s="259"/>
      <c r="M1618" s="261"/>
      <c r="N1618" s="24"/>
      <c r="O1618" s="259"/>
      <c r="P1618" s="261"/>
      <c r="Q1618" s="24"/>
      <c r="R1618" s="259"/>
      <c r="S1618" s="261"/>
      <c r="T1618" s="24"/>
      <c r="U1618" s="259"/>
      <c r="V1618" s="261"/>
      <c r="W1618" s="24"/>
      <c r="X1618" s="259"/>
      <c r="Y1618" s="261"/>
      <c r="Z1618" s="396"/>
      <c r="AA1618" s="259"/>
      <c r="AB1618" s="261"/>
      <c r="AC1618" s="24"/>
      <c r="AD1618" s="259"/>
      <c r="AE1618" s="261"/>
      <c r="AF1618" s="24"/>
      <c r="AG1618" s="24"/>
      <c r="AH1618" s="24"/>
      <c r="AI1618" s="24"/>
      <c r="AJ1618" s="24"/>
      <c r="AK1618" s="24"/>
      <c r="AL1618" s="259">
        <f t="shared" si="956"/>
        <v>0</v>
      </c>
      <c r="AM1618" s="260">
        <f t="shared" si="952"/>
        <v>0</v>
      </c>
      <c r="AN1618" s="261">
        <f t="shared" si="953"/>
        <v>0</v>
      </c>
      <c r="BA1618" s="259"/>
      <c r="BB1618" s="261"/>
      <c r="BC1618" s="618"/>
      <c r="BD1618" s="259"/>
      <c r="BE1618" s="261"/>
      <c r="BF1618" s="24"/>
      <c r="BG1618" s="259"/>
      <c r="BH1618" s="261"/>
      <c r="BI1618" s="24"/>
      <c r="BJ1618" s="259">
        <f t="shared" si="954"/>
        <v>0</v>
      </c>
      <c r="BK1618" s="260">
        <f t="shared" si="954"/>
        <v>0</v>
      </c>
      <c r="BL1618" s="261">
        <f t="shared" si="955"/>
        <v>0</v>
      </c>
      <c r="BM1618" s="24"/>
      <c r="BN1618" s="24"/>
    </row>
    <row r="1619" spans="1:66" ht="16.5" thickBot="1">
      <c r="A1619" s="20"/>
      <c r="C1619" s="2"/>
      <c r="D1619" s="2"/>
      <c r="E1619" s="24"/>
      <c r="F1619" s="2"/>
      <c r="G1619" s="2"/>
      <c r="H1619" s="24"/>
      <c r="I1619" s="2"/>
      <c r="J1619" s="2"/>
      <c r="K1619" s="24"/>
      <c r="L1619" s="2"/>
      <c r="M1619" s="2"/>
      <c r="N1619" s="24"/>
      <c r="O1619" s="2"/>
      <c r="P1619" s="2"/>
      <c r="Q1619" s="24"/>
      <c r="R1619" s="2"/>
      <c r="S1619" s="2"/>
      <c r="T1619" s="24"/>
      <c r="U1619" s="2"/>
      <c r="V1619" s="2"/>
      <c r="W1619" s="24"/>
      <c r="Y1619" s="2"/>
      <c r="Z1619" s="2"/>
      <c r="AA1619" s="2"/>
      <c r="AB1619" s="2"/>
      <c r="AC1619" s="24"/>
      <c r="AD1619" s="2"/>
      <c r="AE1619" s="2"/>
      <c r="AF1619" s="24"/>
      <c r="AG1619" s="24"/>
      <c r="AH1619" s="24"/>
      <c r="AI1619" s="24"/>
      <c r="AJ1619" s="24"/>
      <c r="AK1619" s="24"/>
      <c r="AL1619" s="2"/>
      <c r="AM1619" s="467"/>
      <c r="AN1619" s="2"/>
      <c r="BA1619" s="2"/>
      <c r="BB1619" s="2"/>
      <c r="BC1619" s="618"/>
      <c r="BD1619" s="2"/>
      <c r="BE1619" s="2"/>
      <c r="BF1619" s="24"/>
      <c r="BG1619" s="2"/>
      <c r="BH1619" s="2"/>
      <c r="BI1619" s="24"/>
      <c r="BJ1619" s="2"/>
      <c r="BK1619" s="721"/>
      <c r="BL1619" s="721"/>
      <c r="BM1619" s="24"/>
      <c r="BN1619" s="24"/>
    </row>
    <row r="1620" spans="1:66">
      <c r="A1620" s="87"/>
      <c r="B1620" s="84" t="s">
        <v>19</v>
      </c>
      <c r="C1620" s="254"/>
      <c r="D1620" s="255"/>
      <c r="E1620" s="24"/>
      <c r="F1620" s="254"/>
      <c r="G1620" s="256"/>
      <c r="H1620" s="24"/>
      <c r="I1620" s="254"/>
      <c r="J1620" s="256"/>
      <c r="K1620" s="24"/>
      <c r="L1620" s="254"/>
      <c r="M1620" s="256"/>
      <c r="N1620" s="24"/>
      <c r="O1620" s="254"/>
      <c r="P1620" s="256"/>
      <c r="Q1620" s="24"/>
      <c r="R1620" s="254"/>
      <c r="S1620" s="256"/>
      <c r="T1620" s="24"/>
      <c r="U1620" s="254"/>
      <c r="V1620" s="256"/>
      <c r="W1620" s="24"/>
      <c r="X1620" s="254"/>
      <c r="Y1620" s="256"/>
      <c r="Z1620" s="133"/>
      <c r="AA1620" s="254"/>
      <c r="AB1620" s="256"/>
      <c r="AC1620" s="24"/>
      <c r="AD1620" s="254"/>
      <c r="AE1620" s="256"/>
      <c r="AF1620" s="24"/>
      <c r="AG1620" s="24"/>
      <c r="AH1620" s="24"/>
      <c r="AI1620" s="24"/>
      <c r="AJ1620" s="24"/>
      <c r="AK1620" s="24"/>
      <c r="AL1620" s="254">
        <f>SUM(C1620,F1620,I1620,L1620,O1620,R1620,U1620,X1620,AA1620,AD1620)</f>
        <v>0</v>
      </c>
      <c r="AM1620" s="255">
        <f t="shared" ref="AM1620:AM1622" si="957">SUM(D1620,G1620,J1620,M1620,P1620,S1620,V1620,Y1620,AB1620,AE1620)</f>
        <v>0</v>
      </c>
      <c r="AN1620" s="256">
        <f t="shared" ref="AN1620:AN1622" si="958">SUM(AL1620:AM1620)</f>
        <v>0</v>
      </c>
      <c r="BA1620" s="254"/>
      <c r="BB1620" s="256"/>
      <c r="BC1620" s="618"/>
      <c r="BD1620" s="254"/>
      <c r="BE1620" s="256"/>
      <c r="BF1620" s="24"/>
      <c r="BG1620" s="254"/>
      <c r="BH1620" s="256"/>
      <c r="BI1620" s="24"/>
      <c r="BJ1620" s="254">
        <f t="shared" ref="BJ1620:BK1622" si="959">SUM(AF1620,AI1620,AL1620,AO1620,AR1620,AU1620,AX1620,BA1620,BD1620,BG1620)</f>
        <v>0</v>
      </c>
      <c r="BK1620" s="255">
        <f t="shared" si="959"/>
        <v>0</v>
      </c>
      <c r="BL1620" s="256">
        <f t="shared" ref="BL1620:BL1622" si="960">SUM(BJ1620:BK1620)</f>
        <v>0</v>
      </c>
      <c r="BM1620" s="24"/>
      <c r="BN1620" s="24"/>
    </row>
    <row r="1621" spans="1:66">
      <c r="A1621" s="82"/>
      <c r="B1621" s="85" t="s">
        <v>21</v>
      </c>
      <c r="C1621" s="257"/>
      <c r="D1621" s="15"/>
      <c r="E1621" s="24"/>
      <c r="F1621" s="257"/>
      <c r="G1621" s="258"/>
      <c r="H1621" s="24"/>
      <c r="I1621" s="257"/>
      <c r="J1621" s="258"/>
      <c r="K1621" s="24"/>
      <c r="L1621" s="257"/>
      <c r="M1621" s="258"/>
      <c r="N1621" s="24"/>
      <c r="O1621" s="257"/>
      <c r="P1621" s="258"/>
      <c r="Q1621" s="24"/>
      <c r="R1621" s="257"/>
      <c r="S1621" s="258"/>
      <c r="T1621" s="24"/>
      <c r="U1621" s="257"/>
      <c r="V1621" s="258"/>
      <c r="W1621" s="24"/>
      <c r="X1621" s="257"/>
      <c r="Y1621" s="258"/>
      <c r="Z1621" s="395"/>
      <c r="AA1621" s="257"/>
      <c r="AB1621" s="258"/>
      <c r="AC1621" s="24"/>
      <c r="AD1621" s="257"/>
      <c r="AE1621" s="258"/>
      <c r="AF1621" s="24"/>
      <c r="AG1621" s="24"/>
      <c r="AH1621" s="24"/>
      <c r="AI1621" s="24"/>
      <c r="AJ1621" s="24"/>
      <c r="AK1621" s="24"/>
      <c r="AL1621" s="257">
        <f t="shared" ref="AL1621:AL1622" si="961">SUM(C1621,F1621,I1621,L1621,O1621,R1621,U1621,X1621,AA1621,AD1621)</f>
        <v>0</v>
      </c>
      <c r="AM1621" s="15">
        <f t="shared" si="957"/>
        <v>0</v>
      </c>
      <c r="AN1621" s="258">
        <f t="shared" si="958"/>
        <v>0</v>
      </c>
      <c r="BA1621" s="257"/>
      <c r="BB1621" s="258"/>
      <c r="BC1621" s="618"/>
      <c r="BD1621" s="257"/>
      <c r="BE1621" s="258"/>
      <c r="BF1621" s="24"/>
      <c r="BG1621" s="257"/>
      <c r="BH1621" s="258"/>
      <c r="BI1621" s="24"/>
      <c r="BJ1621" s="257">
        <f t="shared" si="959"/>
        <v>0</v>
      </c>
      <c r="BK1621" s="15">
        <f t="shared" si="959"/>
        <v>0</v>
      </c>
      <c r="BL1621" s="258">
        <f t="shared" si="960"/>
        <v>0</v>
      </c>
      <c r="BM1621" s="24"/>
      <c r="BN1621" s="24"/>
    </row>
    <row r="1622" spans="1:66" ht="16.5" thickBot="1">
      <c r="A1622" s="83"/>
      <c r="B1622" s="86" t="s">
        <v>22</v>
      </c>
      <c r="C1622" s="259"/>
      <c r="D1622" s="260"/>
      <c r="E1622" s="24"/>
      <c r="F1622" s="259"/>
      <c r="G1622" s="261"/>
      <c r="H1622" s="24"/>
      <c r="I1622" s="259"/>
      <c r="J1622" s="261"/>
      <c r="K1622" s="24"/>
      <c r="L1622" s="259"/>
      <c r="M1622" s="261"/>
      <c r="N1622" s="24"/>
      <c r="O1622" s="259"/>
      <c r="P1622" s="261"/>
      <c r="Q1622" s="24"/>
      <c r="R1622" s="259"/>
      <c r="S1622" s="261"/>
      <c r="T1622" s="24"/>
      <c r="U1622" s="259"/>
      <c r="V1622" s="261"/>
      <c r="W1622" s="24"/>
      <c r="X1622" s="259"/>
      <c r="Y1622" s="261"/>
      <c r="Z1622" s="396"/>
      <c r="AA1622" s="259"/>
      <c r="AB1622" s="261"/>
      <c r="AC1622" s="24"/>
      <c r="AD1622" s="259"/>
      <c r="AE1622" s="261"/>
      <c r="AF1622" s="24"/>
      <c r="AG1622" s="24"/>
      <c r="AH1622" s="24"/>
      <c r="AI1622" s="24"/>
      <c r="AJ1622" s="24"/>
      <c r="AK1622" s="24"/>
      <c r="AL1622" s="259">
        <f t="shared" si="961"/>
        <v>0</v>
      </c>
      <c r="AM1622" s="260">
        <f t="shared" si="957"/>
        <v>0</v>
      </c>
      <c r="AN1622" s="261">
        <f t="shared" si="958"/>
        <v>0</v>
      </c>
      <c r="BA1622" s="259"/>
      <c r="BB1622" s="261"/>
      <c r="BC1622" s="618"/>
      <c r="BD1622" s="259"/>
      <c r="BE1622" s="261"/>
      <c r="BF1622" s="24"/>
      <c r="BG1622" s="259"/>
      <c r="BH1622" s="261"/>
      <c r="BI1622" s="24"/>
      <c r="BJ1622" s="259">
        <f t="shared" si="959"/>
        <v>0</v>
      </c>
      <c r="BK1622" s="260">
        <f t="shared" si="959"/>
        <v>0</v>
      </c>
      <c r="BL1622" s="261">
        <f t="shared" si="960"/>
        <v>0</v>
      </c>
      <c r="BM1622" s="24"/>
      <c r="BN1622" s="24"/>
    </row>
    <row r="1623" spans="1:66" ht="16.5" thickBot="1">
      <c r="A1623" s="20"/>
      <c r="C1623" s="2"/>
      <c r="D1623" s="2"/>
      <c r="E1623" s="24"/>
      <c r="F1623" s="2"/>
      <c r="G1623" s="2"/>
      <c r="H1623" s="24"/>
      <c r="I1623" s="2"/>
      <c r="J1623" s="2"/>
      <c r="K1623" s="24"/>
      <c r="L1623" s="2"/>
      <c r="M1623" s="2"/>
      <c r="N1623" s="24"/>
      <c r="O1623" s="2"/>
      <c r="P1623" s="2"/>
      <c r="Q1623" s="24"/>
      <c r="R1623" s="2"/>
      <c r="S1623" s="2"/>
      <c r="T1623" s="24"/>
      <c r="U1623" s="2"/>
      <c r="V1623" s="2"/>
      <c r="W1623" s="24"/>
      <c r="Y1623" s="2"/>
      <c r="Z1623" s="2"/>
      <c r="AA1623" s="2"/>
      <c r="AB1623" s="2"/>
      <c r="AC1623" s="24"/>
      <c r="AD1623" s="2"/>
      <c r="AE1623" s="2"/>
      <c r="AF1623" s="24"/>
      <c r="AG1623" s="24"/>
      <c r="AH1623" s="24"/>
      <c r="AI1623" s="24"/>
      <c r="AJ1623" s="24"/>
      <c r="AK1623" s="24"/>
      <c r="AL1623" s="2"/>
      <c r="AM1623" s="467"/>
      <c r="AN1623" s="2"/>
      <c r="BA1623" s="2"/>
      <c r="BB1623" s="2"/>
      <c r="BC1623" s="618"/>
      <c r="BD1623" s="2"/>
      <c r="BE1623" s="2"/>
      <c r="BF1623" s="24"/>
      <c r="BG1623" s="2"/>
      <c r="BH1623" s="2"/>
      <c r="BI1623" s="24"/>
      <c r="BJ1623" s="2"/>
      <c r="BK1623" s="721"/>
      <c r="BL1623" s="721"/>
      <c r="BM1623" s="24"/>
      <c r="BN1623" s="24"/>
    </row>
    <row r="1624" spans="1:66">
      <c r="A1624" s="87"/>
      <c r="B1624" s="84" t="s">
        <v>19</v>
      </c>
      <c r="C1624" s="254"/>
      <c r="D1624" s="255"/>
      <c r="E1624" s="24"/>
      <c r="F1624" s="254"/>
      <c r="G1624" s="256"/>
      <c r="H1624" s="24"/>
      <c r="I1624" s="254"/>
      <c r="J1624" s="256"/>
      <c r="K1624" s="24"/>
      <c r="L1624" s="254"/>
      <c r="M1624" s="256"/>
      <c r="N1624" s="24"/>
      <c r="O1624" s="254"/>
      <c r="P1624" s="256"/>
      <c r="Q1624" s="24"/>
      <c r="R1624" s="254"/>
      <c r="S1624" s="256"/>
      <c r="T1624" s="24"/>
      <c r="U1624" s="254"/>
      <c r="V1624" s="256"/>
      <c r="W1624" s="24"/>
      <c r="X1624" s="254"/>
      <c r="Y1624" s="256"/>
      <c r="Z1624" s="133"/>
      <c r="AA1624" s="254"/>
      <c r="AB1624" s="256"/>
      <c r="AC1624" s="24"/>
      <c r="AD1624" s="254"/>
      <c r="AE1624" s="256"/>
      <c r="AF1624" s="24"/>
      <c r="AG1624" s="24"/>
      <c r="AH1624" s="24"/>
      <c r="AI1624" s="24"/>
      <c r="AJ1624" s="24"/>
      <c r="AK1624" s="24"/>
      <c r="AL1624" s="254">
        <f t="shared" ref="AL1624:AL1626" si="962">C1624+F1624+I1624</f>
        <v>0</v>
      </c>
      <c r="AM1624" s="255">
        <f t="shared" ref="AM1624:AM1626" si="963">SUM(D1624,G1624,J1624,M1624,P1624,S1624,V1624,Y1624,AB1624,AE1624)</f>
        <v>0</v>
      </c>
      <c r="AN1624" s="256">
        <f t="shared" ref="AN1624:AN1626" si="964">SUM(AL1624:AM1624)</f>
        <v>0</v>
      </c>
      <c r="BA1624" s="254"/>
      <c r="BB1624" s="256"/>
      <c r="BC1624" s="618"/>
      <c r="BD1624" s="254"/>
      <c r="BE1624" s="256"/>
      <c r="BF1624" s="24"/>
      <c r="BG1624" s="254"/>
      <c r="BH1624" s="256"/>
      <c r="BI1624" s="24"/>
      <c r="BJ1624" s="254">
        <f>AF1624+AI1624+AL1624</f>
        <v>0</v>
      </c>
      <c r="BK1624" s="255">
        <f>SUM(AG1624,AJ1624,AM1624,AP1624,AS1624,AV1624,AY1624,BB1624,BE1624,BH1624)</f>
        <v>0</v>
      </c>
      <c r="BL1624" s="256">
        <f t="shared" ref="BL1624:BL1626" si="965">SUM(BJ1624:BK1624)</f>
        <v>0</v>
      </c>
      <c r="BM1624" s="24"/>
      <c r="BN1624" s="24"/>
    </row>
    <row r="1625" spans="1:66">
      <c r="A1625" s="82"/>
      <c r="B1625" s="85" t="s">
        <v>21</v>
      </c>
      <c r="C1625" s="257"/>
      <c r="D1625" s="15"/>
      <c r="E1625" s="24"/>
      <c r="F1625" s="257"/>
      <c r="G1625" s="258"/>
      <c r="H1625" s="24"/>
      <c r="I1625" s="257"/>
      <c r="J1625" s="258"/>
      <c r="K1625" s="24"/>
      <c r="L1625" s="257"/>
      <c r="M1625" s="258"/>
      <c r="N1625" s="24"/>
      <c r="O1625" s="257"/>
      <c r="P1625" s="258"/>
      <c r="Q1625" s="24"/>
      <c r="R1625" s="257"/>
      <c r="S1625" s="258"/>
      <c r="T1625" s="24"/>
      <c r="U1625" s="257"/>
      <c r="V1625" s="258"/>
      <c r="W1625" s="24"/>
      <c r="X1625" s="257"/>
      <c r="Y1625" s="258"/>
      <c r="Z1625" s="395"/>
      <c r="AA1625" s="257"/>
      <c r="AB1625" s="258"/>
      <c r="AC1625" s="24"/>
      <c r="AD1625" s="257"/>
      <c r="AE1625" s="258"/>
      <c r="AF1625" s="24"/>
      <c r="AG1625" s="24"/>
      <c r="AH1625" s="24"/>
      <c r="AI1625" s="24"/>
      <c r="AJ1625" s="24"/>
      <c r="AK1625" s="24"/>
      <c r="AL1625" s="257">
        <f t="shared" si="962"/>
        <v>0</v>
      </c>
      <c r="AM1625" s="15">
        <f t="shared" si="963"/>
        <v>0</v>
      </c>
      <c r="AN1625" s="258">
        <f t="shared" si="964"/>
        <v>0</v>
      </c>
      <c r="BA1625" s="257"/>
      <c r="BB1625" s="258"/>
      <c r="BC1625" s="618"/>
      <c r="BD1625" s="257"/>
      <c r="BE1625" s="258"/>
      <c r="BF1625" s="24"/>
      <c r="BG1625" s="257"/>
      <c r="BH1625" s="258"/>
      <c r="BI1625" s="24"/>
      <c r="BJ1625" s="257">
        <f>AF1625+AI1625+AL1625</f>
        <v>0</v>
      </c>
      <c r="BK1625" s="15">
        <f>SUM(AG1625,AJ1625,AM1625,AP1625,AS1625,AV1625,AY1625,BB1625,BE1625,BH1625)</f>
        <v>0</v>
      </c>
      <c r="BL1625" s="258">
        <f t="shared" si="965"/>
        <v>0</v>
      </c>
      <c r="BM1625" s="24"/>
      <c r="BN1625" s="24"/>
    </row>
    <row r="1626" spans="1:66" ht="16.5" thickBot="1">
      <c r="A1626" s="83"/>
      <c r="B1626" s="86" t="s">
        <v>22</v>
      </c>
      <c r="C1626" s="259"/>
      <c r="D1626" s="260"/>
      <c r="E1626" s="24"/>
      <c r="F1626" s="259"/>
      <c r="G1626" s="261"/>
      <c r="H1626" s="24"/>
      <c r="I1626" s="259"/>
      <c r="J1626" s="261"/>
      <c r="K1626" s="24"/>
      <c r="L1626" s="259"/>
      <c r="M1626" s="261"/>
      <c r="N1626" s="24"/>
      <c r="O1626" s="259"/>
      <c r="P1626" s="261"/>
      <c r="Q1626" s="24"/>
      <c r="R1626" s="259"/>
      <c r="S1626" s="261"/>
      <c r="T1626" s="24"/>
      <c r="U1626" s="259"/>
      <c r="V1626" s="261"/>
      <c r="W1626" s="24"/>
      <c r="X1626" s="259"/>
      <c r="Y1626" s="261"/>
      <c r="Z1626" s="396"/>
      <c r="AA1626" s="259"/>
      <c r="AB1626" s="261"/>
      <c r="AC1626" s="24"/>
      <c r="AD1626" s="259"/>
      <c r="AE1626" s="261"/>
      <c r="AF1626" s="24"/>
      <c r="AG1626" s="24"/>
      <c r="AH1626" s="24"/>
      <c r="AI1626" s="24"/>
      <c r="AJ1626" s="24"/>
      <c r="AK1626" s="24"/>
      <c r="AL1626" s="259">
        <f t="shared" si="962"/>
        <v>0</v>
      </c>
      <c r="AM1626" s="260">
        <f t="shared" si="963"/>
        <v>0</v>
      </c>
      <c r="AN1626" s="261">
        <f t="shared" si="964"/>
        <v>0</v>
      </c>
      <c r="BA1626" s="259"/>
      <c r="BB1626" s="261"/>
      <c r="BC1626" s="618"/>
      <c r="BD1626" s="259"/>
      <c r="BE1626" s="261"/>
      <c r="BF1626" s="24"/>
      <c r="BG1626" s="259"/>
      <c r="BH1626" s="261"/>
      <c r="BI1626" s="24"/>
      <c r="BJ1626" s="259">
        <f>AF1626+AI1626+AL1626</f>
        <v>0</v>
      </c>
      <c r="BK1626" s="260">
        <f>SUM(AG1626,AJ1626,AM1626,AP1626,AS1626,AV1626,AY1626,BB1626,BE1626,BH1626)</f>
        <v>0</v>
      </c>
      <c r="BL1626" s="261">
        <f t="shared" si="965"/>
        <v>0</v>
      </c>
      <c r="BM1626" s="24"/>
      <c r="BN1626" s="24"/>
    </row>
    <row r="1627" spans="1:66" ht="16.5" thickBot="1">
      <c r="A1627" s="20"/>
      <c r="C1627" s="2"/>
      <c r="D1627" s="2"/>
      <c r="E1627" s="24"/>
      <c r="F1627" s="2"/>
      <c r="G1627" s="2"/>
      <c r="H1627" s="24"/>
      <c r="I1627" s="2"/>
      <c r="J1627" s="2"/>
      <c r="K1627" s="24"/>
      <c r="L1627" s="2"/>
      <c r="M1627" s="2"/>
      <c r="N1627" s="24"/>
      <c r="O1627" s="2"/>
      <c r="P1627" s="2"/>
      <c r="Q1627" s="24"/>
      <c r="R1627" s="2"/>
      <c r="S1627" s="2"/>
      <c r="T1627" s="24"/>
      <c r="U1627" s="2"/>
      <c r="V1627" s="2"/>
      <c r="W1627" s="24"/>
      <c r="Y1627" s="2"/>
      <c r="Z1627" s="2"/>
      <c r="AA1627" s="2"/>
      <c r="AB1627" s="2"/>
      <c r="AC1627" s="24"/>
      <c r="AD1627" s="2"/>
      <c r="AE1627" s="2"/>
      <c r="AF1627" s="24"/>
      <c r="AG1627" s="24"/>
      <c r="AH1627" s="24"/>
      <c r="AI1627" s="24"/>
      <c r="AJ1627" s="24"/>
      <c r="AK1627" s="24"/>
      <c r="AL1627" s="2"/>
      <c r="AM1627" s="467"/>
      <c r="AN1627" s="2"/>
      <c r="BA1627" s="2"/>
      <c r="BB1627" s="2"/>
      <c r="BC1627" s="618"/>
      <c r="BD1627" s="2"/>
      <c r="BE1627" s="2"/>
      <c r="BF1627" s="24"/>
      <c r="BG1627" s="2"/>
      <c r="BH1627" s="2"/>
      <c r="BI1627" s="24"/>
      <c r="BJ1627" s="2"/>
      <c r="BK1627" s="721"/>
      <c r="BL1627" s="721"/>
      <c r="BM1627" s="24"/>
      <c r="BN1627" s="24"/>
    </row>
    <row r="1628" spans="1:66">
      <c r="A1628" s="81"/>
      <c r="B1628" s="84" t="s">
        <v>19</v>
      </c>
      <c r="C1628" s="254"/>
      <c r="D1628" s="255"/>
      <c r="E1628" s="24"/>
      <c r="F1628" s="254"/>
      <c r="G1628" s="256"/>
      <c r="H1628" s="24"/>
      <c r="I1628" s="254"/>
      <c r="J1628" s="256"/>
      <c r="K1628" s="24"/>
      <c r="L1628" s="254"/>
      <c r="M1628" s="256"/>
      <c r="N1628" s="24"/>
      <c r="O1628" s="254"/>
      <c r="P1628" s="256"/>
      <c r="Q1628" s="24"/>
      <c r="R1628" s="254"/>
      <c r="S1628" s="256"/>
      <c r="T1628" s="24"/>
      <c r="U1628" s="254"/>
      <c r="V1628" s="256"/>
      <c r="W1628" s="24"/>
      <c r="X1628" s="254"/>
      <c r="Y1628" s="256"/>
      <c r="Z1628" s="133"/>
      <c r="AA1628" s="254"/>
      <c r="AB1628" s="256"/>
      <c r="AC1628" s="24"/>
      <c r="AD1628" s="254"/>
      <c r="AE1628" s="256"/>
      <c r="AF1628" s="24"/>
      <c r="AG1628" s="24"/>
      <c r="AH1628" s="24"/>
      <c r="AI1628" s="24"/>
      <c r="AJ1628" s="24"/>
      <c r="AK1628" s="24"/>
      <c r="AL1628" s="254">
        <f t="shared" ref="AL1628:AL1630" si="966">C1628+F1628+I1628</f>
        <v>0</v>
      </c>
      <c r="AM1628" s="255">
        <f t="shared" ref="AM1628:AM1630" si="967">SUM(D1628,G1628,J1628,M1628,P1628,S1628,V1628,Y1628,AB1628,AE1628)</f>
        <v>0</v>
      </c>
      <c r="AN1628" s="256">
        <f t="shared" ref="AN1628:AN1630" si="968">SUM(AL1628:AM1628)</f>
        <v>0</v>
      </c>
      <c r="BA1628" s="254"/>
      <c r="BB1628" s="256"/>
      <c r="BC1628" s="618"/>
      <c r="BD1628" s="254"/>
      <c r="BE1628" s="256"/>
      <c r="BF1628" s="24"/>
      <c r="BG1628" s="254"/>
      <c r="BH1628" s="256"/>
      <c r="BI1628" s="24"/>
      <c r="BJ1628" s="254">
        <f>AF1628+AI1628+AL1628</f>
        <v>0</v>
      </c>
      <c r="BK1628" s="255">
        <f>SUM(AG1628,AJ1628,AM1628,AP1628,AS1628,AV1628,AY1628,BB1628,BE1628,BH1628)</f>
        <v>0</v>
      </c>
      <c r="BL1628" s="256">
        <f t="shared" ref="BL1628:BL1630" si="969">SUM(BJ1628:BK1628)</f>
        <v>0</v>
      </c>
      <c r="BM1628" s="24"/>
      <c r="BN1628" s="24"/>
    </row>
    <row r="1629" spans="1:66">
      <c r="A1629" s="82"/>
      <c r="B1629" s="85" t="s">
        <v>21</v>
      </c>
      <c r="C1629" s="257"/>
      <c r="D1629" s="15"/>
      <c r="E1629" s="24"/>
      <c r="F1629" s="257"/>
      <c r="G1629" s="258"/>
      <c r="H1629" s="24"/>
      <c r="I1629" s="257"/>
      <c r="J1629" s="258"/>
      <c r="K1629" s="24"/>
      <c r="L1629" s="257"/>
      <c r="M1629" s="258"/>
      <c r="N1629" s="24"/>
      <c r="O1629" s="257"/>
      <c r="P1629" s="258"/>
      <c r="Q1629" s="24"/>
      <c r="R1629" s="257"/>
      <c r="S1629" s="258"/>
      <c r="T1629" s="24"/>
      <c r="U1629" s="257"/>
      <c r="V1629" s="258"/>
      <c r="W1629" s="24"/>
      <c r="X1629" s="257"/>
      <c r="Y1629" s="258"/>
      <c r="Z1629" s="395"/>
      <c r="AA1629" s="257"/>
      <c r="AB1629" s="258"/>
      <c r="AC1629" s="24"/>
      <c r="AD1629" s="257"/>
      <c r="AE1629" s="258"/>
      <c r="AF1629" s="24"/>
      <c r="AG1629" s="24"/>
      <c r="AH1629" s="24"/>
      <c r="AI1629" s="24"/>
      <c r="AJ1629" s="24"/>
      <c r="AK1629" s="24"/>
      <c r="AL1629" s="257">
        <f t="shared" si="966"/>
        <v>0</v>
      </c>
      <c r="AM1629" s="15">
        <f t="shared" si="967"/>
        <v>0</v>
      </c>
      <c r="AN1629" s="258">
        <f t="shared" si="968"/>
        <v>0</v>
      </c>
      <c r="BA1629" s="257"/>
      <c r="BB1629" s="258"/>
      <c r="BC1629" s="618"/>
      <c r="BD1629" s="257"/>
      <c r="BE1629" s="258"/>
      <c r="BF1629" s="24"/>
      <c r="BG1629" s="257"/>
      <c r="BH1629" s="258"/>
      <c r="BI1629" s="24"/>
      <c r="BJ1629" s="257">
        <f>AF1629+AI1629+AL1629</f>
        <v>0</v>
      </c>
      <c r="BK1629" s="15">
        <f>SUM(AG1629,AJ1629,AM1629,AP1629,AS1629,AV1629,AY1629,BB1629,BE1629,BH1629)</f>
        <v>0</v>
      </c>
      <c r="BL1629" s="258">
        <f t="shared" si="969"/>
        <v>0</v>
      </c>
      <c r="BM1629" s="24"/>
      <c r="BN1629" s="24"/>
    </row>
    <row r="1630" spans="1:66" ht="16.5" thickBot="1">
      <c r="A1630" s="83"/>
      <c r="B1630" s="86" t="s">
        <v>22</v>
      </c>
      <c r="C1630" s="259"/>
      <c r="D1630" s="260"/>
      <c r="E1630" s="24"/>
      <c r="F1630" s="259"/>
      <c r="G1630" s="261"/>
      <c r="H1630" s="24"/>
      <c r="I1630" s="259"/>
      <c r="J1630" s="261"/>
      <c r="K1630" s="24"/>
      <c r="L1630" s="259"/>
      <c r="M1630" s="261"/>
      <c r="N1630" s="24"/>
      <c r="O1630" s="259"/>
      <c r="P1630" s="261"/>
      <c r="Q1630" s="24"/>
      <c r="R1630" s="259"/>
      <c r="S1630" s="261"/>
      <c r="T1630" s="24"/>
      <c r="U1630" s="259"/>
      <c r="V1630" s="261"/>
      <c r="W1630" s="24"/>
      <c r="X1630" s="259"/>
      <c r="Y1630" s="261"/>
      <c r="Z1630" s="396"/>
      <c r="AA1630" s="259"/>
      <c r="AB1630" s="261"/>
      <c r="AC1630" s="24"/>
      <c r="AD1630" s="259"/>
      <c r="AE1630" s="261"/>
      <c r="AF1630" s="24"/>
      <c r="AG1630" s="24"/>
      <c r="AH1630" s="24"/>
      <c r="AI1630" s="24"/>
      <c r="AJ1630" s="24"/>
      <c r="AK1630" s="24"/>
      <c r="AL1630" s="259">
        <f t="shared" si="966"/>
        <v>0</v>
      </c>
      <c r="AM1630" s="260">
        <f t="shared" si="967"/>
        <v>0</v>
      </c>
      <c r="AN1630" s="261">
        <f t="shared" si="968"/>
        <v>0</v>
      </c>
      <c r="BA1630" s="259"/>
      <c r="BB1630" s="261"/>
      <c r="BC1630" s="618"/>
      <c r="BD1630" s="259"/>
      <c r="BE1630" s="261"/>
      <c r="BF1630" s="24"/>
      <c r="BG1630" s="259"/>
      <c r="BH1630" s="261"/>
      <c r="BI1630" s="24"/>
      <c r="BJ1630" s="259">
        <f>AF1630+AI1630+AL1630</f>
        <v>0</v>
      </c>
      <c r="BK1630" s="260">
        <f>SUM(AG1630,AJ1630,AM1630,AP1630,AS1630,AV1630,AY1630,BB1630,BE1630,BH1630)</f>
        <v>0</v>
      </c>
      <c r="BL1630" s="261">
        <f t="shared" si="969"/>
        <v>0</v>
      </c>
      <c r="BM1630" s="24"/>
      <c r="BN1630" s="24"/>
    </row>
    <row r="1631" spans="1:66" ht="16.5" thickBot="1">
      <c r="A1631" s="20"/>
      <c r="C1631" s="2"/>
      <c r="D1631" s="2"/>
      <c r="E1631" s="24"/>
      <c r="F1631" s="2"/>
      <c r="G1631" s="2"/>
      <c r="H1631" s="24"/>
      <c r="I1631" s="2"/>
      <c r="J1631" s="2"/>
      <c r="K1631" s="24"/>
      <c r="L1631" s="2"/>
      <c r="M1631" s="2"/>
      <c r="N1631" s="24"/>
      <c r="O1631" s="2"/>
      <c r="P1631" s="2"/>
      <c r="Q1631" s="24"/>
      <c r="R1631" s="2"/>
      <c r="S1631" s="2"/>
      <c r="T1631" s="24"/>
      <c r="U1631" s="2"/>
      <c r="V1631" s="2"/>
      <c r="W1631" s="24"/>
      <c r="Y1631" s="2"/>
      <c r="Z1631" s="2"/>
      <c r="AA1631" s="2"/>
      <c r="AB1631" s="2"/>
      <c r="AC1631" s="24"/>
      <c r="AD1631" s="2"/>
      <c r="AE1631" s="2"/>
      <c r="AF1631" s="24"/>
      <c r="AG1631" s="24"/>
      <c r="AH1631" s="24"/>
      <c r="AI1631" s="24"/>
      <c r="AJ1631" s="24"/>
      <c r="AK1631" s="24"/>
      <c r="AL1631" s="2"/>
      <c r="AM1631" s="467"/>
      <c r="AN1631" s="2"/>
      <c r="BA1631" s="2"/>
      <c r="BB1631" s="2"/>
      <c r="BC1631" s="618"/>
      <c r="BD1631" s="2"/>
      <c r="BE1631" s="2"/>
      <c r="BF1631" s="24"/>
      <c r="BG1631" s="2"/>
      <c r="BH1631" s="2"/>
      <c r="BI1631" s="24"/>
      <c r="BJ1631" s="2"/>
      <c r="BK1631" s="721"/>
      <c r="BL1631" s="721"/>
      <c r="BM1631" s="24"/>
      <c r="BN1631" s="24"/>
    </row>
    <row r="1632" spans="1:66">
      <c r="A1632" s="87"/>
      <c r="B1632" s="84" t="s">
        <v>19</v>
      </c>
      <c r="C1632" s="254">
        <f t="shared" ref="C1632:AE1634" si="970">SUM(C1596,C1600,C1604,C1608,C1612,C1616,C1620)</f>
        <v>6</v>
      </c>
      <c r="D1632" s="256">
        <f t="shared" si="970"/>
        <v>0</v>
      </c>
      <c r="E1632" s="618">
        <f t="shared" si="970"/>
        <v>0</v>
      </c>
      <c r="F1632" s="254">
        <f t="shared" si="970"/>
        <v>15</v>
      </c>
      <c r="G1632" s="256">
        <f t="shared" si="970"/>
        <v>0</v>
      </c>
      <c r="H1632" s="618">
        <f t="shared" si="970"/>
        <v>0</v>
      </c>
      <c r="I1632" s="254">
        <f t="shared" si="970"/>
        <v>10</v>
      </c>
      <c r="J1632" s="256">
        <f t="shared" si="970"/>
        <v>0</v>
      </c>
      <c r="K1632" s="618">
        <f t="shared" si="970"/>
        <v>0</v>
      </c>
      <c r="L1632" s="254">
        <f t="shared" si="970"/>
        <v>8</v>
      </c>
      <c r="M1632" s="256">
        <f t="shared" si="970"/>
        <v>0</v>
      </c>
      <c r="N1632" s="618">
        <f t="shared" si="970"/>
        <v>0</v>
      </c>
      <c r="O1632" s="254">
        <f t="shared" si="970"/>
        <v>6</v>
      </c>
      <c r="P1632" s="256">
        <f t="shared" si="970"/>
        <v>0</v>
      </c>
      <c r="Q1632" s="618">
        <f t="shared" si="970"/>
        <v>0</v>
      </c>
      <c r="R1632" s="254">
        <f t="shared" si="970"/>
        <v>7</v>
      </c>
      <c r="S1632" s="256">
        <f t="shared" si="970"/>
        <v>0</v>
      </c>
      <c r="T1632" s="618">
        <f t="shared" si="970"/>
        <v>0</v>
      </c>
      <c r="U1632" s="254">
        <f t="shared" si="970"/>
        <v>2</v>
      </c>
      <c r="V1632" s="256">
        <f t="shared" si="970"/>
        <v>0</v>
      </c>
      <c r="W1632" s="133">
        <f t="shared" si="970"/>
        <v>0</v>
      </c>
      <c r="X1632" s="254">
        <f t="shared" si="970"/>
        <v>0</v>
      </c>
      <c r="Y1632" s="256">
        <f t="shared" si="970"/>
        <v>0</v>
      </c>
      <c r="Z1632" s="133">
        <f t="shared" si="970"/>
        <v>0</v>
      </c>
      <c r="AA1632" s="254">
        <f t="shared" si="970"/>
        <v>0</v>
      </c>
      <c r="AB1632" s="256">
        <f t="shared" si="970"/>
        <v>0</v>
      </c>
      <c r="AC1632" s="133">
        <f t="shared" si="970"/>
        <v>0</v>
      </c>
      <c r="AD1632" s="254">
        <f t="shared" si="970"/>
        <v>0</v>
      </c>
      <c r="AE1632" s="256">
        <f t="shared" si="970"/>
        <v>0</v>
      </c>
      <c r="AF1632" s="24"/>
      <c r="AG1632" s="24"/>
      <c r="AH1632" s="24"/>
      <c r="AI1632" s="24"/>
      <c r="AJ1632" s="24"/>
      <c r="AK1632" s="24"/>
      <c r="AL1632" s="254">
        <f t="shared" ref="AL1632:AM1634" si="971">SUM(C1632,F1632,I1632,L1632,O1632,R1632,U1632,X1632,AA1632,AD1632)</f>
        <v>54</v>
      </c>
      <c r="AM1632" s="255">
        <f t="shared" si="971"/>
        <v>0</v>
      </c>
      <c r="AN1632" s="256">
        <f t="shared" ref="AN1632:AN1634" si="972">SUM(AL1632:AM1632)</f>
        <v>54</v>
      </c>
      <c r="BA1632" s="254">
        <f t="shared" ref="BA1632:BH1634" si="973">SUM(BA1596,BA1600,BA1604,BA1608,BA1612,BA1616,BA1620)</f>
        <v>0</v>
      </c>
      <c r="BB1632" s="256">
        <f t="shared" si="973"/>
        <v>0</v>
      </c>
      <c r="BC1632" s="618"/>
      <c r="BD1632" s="254">
        <f t="shared" si="973"/>
        <v>0</v>
      </c>
      <c r="BE1632" s="256">
        <f t="shared" si="973"/>
        <v>0</v>
      </c>
      <c r="BF1632" s="618">
        <f t="shared" si="973"/>
        <v>0</v>
      </c>
      <c r="BG1632" s="254">
        <f t="shared" si="973"/>
        <v>0</v>
      </c>
      <c r="BH1632" s="256">
        <f t="shared" si="973"/>
        <v>0</v>
      </c>
      <c r="BI1632" s="24"/>
      <c r="BJ1632" s="254">
        <f t="shared" ref="BJ1632:BK1634" si="974">SUM(AF1632,AI1632,AL1632,AO1632,AR1632,AU1632,AX1632,BA1632,BD1632,BG1632)</f>
        <v>54</v>
      </c>
      <c r="BK1632" s="255">
        <f t="shared" si="974"/>
        <v>0</v>
      </c>
      <c r="BL1632" s="256">
        <f t="shared" ref="BL1632:BL1634" si="975">SUM(BJ1632:BK1632)</f>
        <v>54</v>
      </c>
      <c r="BM1632" s="24"/>
      <c r="BN1632" s="24"/>
    </row>
    <row r="1633" spans="1:66">
      <c r="A1633" s="88" t="s">
        <v>9</v>
      </c>
      <c r="B1633" s="85" t="s">
        <v>21</v>
      </c>
      <c r="C1633" s="257">
        <f t="shared" si="970"/>
        <v>4</v>
      </c>
      <c r="D1633" s="258">
        <f t="shared" si="970"/>
        <v>0</v>
      </c>
      <c r="E1633" s="618">
        <f t="shared" si="970"/>
        <v>0</v>
      </c>
      <c r="F1633" s="257">
        <f t="shared" si="970"/>
        <v>6</v>
      </c>
      <c r="G1633" s="258">
        <f t="shared" si="970"/>
        <v>0</v>
      </c>
      <c r="H1633" s="618">
        <f t="shared" si="970"/>
        <v>0</v>
      </c>
      <c r="I1633" s="257">
        <f t="shared" si="970"/>
        <v>4</v>
      </c>
      <c r="J1633" s="258">
        <f t="shared" si="970"/>
        <v>0</v>
      </c>
      <c r="K1633" s="618">
        <f t="shared" si="970"/>
        <v>0</v>
      </c>
      <c r="L1633" s="257">
        <f t="shared" si="970"/>
        <v>3</v>
      </c>
      <c r="M1633" s="258">
        <f t="shared" si="970"/>
        <v>0</v>
      </c>
      <c r="N1633" s="618">
        <f t="shared" si="970"/>
        <v>0</v>
      </c>
      <c r="O1633" s="257">
        <f t="shared" si="970"/>
        <v>5</v>
      </c>
      <c r="P1633" s="258">
        <f t="shared" si="970"/>
        <v>0</v>
      </c>
      <c r="Q1633" s="618">
        <f t="shared" si="970"/>
        <v>0</v>
      </c>
      <c r="R1633" s="257">
        <f t="shared" si="970"/>
        <v>5</v>
      </c>
      <c r="S1633" s="258">
        <f t="shared" si="970"/>
        <v>0</v>
      </c>
      <c r="T1633" s="618">
        <f t="shared" si="970"/>
        <v>0</v>
      </c>
      <c r="U1633" s="257">
        <f t="shared" si="970"/>
        <v>2</v>
      </c>
      <c r="V1633" s="258">
        <f t="shared" si="970"/>
        <v>0</v>
      </c>
      <c r="W1633" s="395">
        <f t="shared" si="970"/>
        <v>0</v>
      </c>
      <c r="X1633" s="257">
        <f t="shared" si="970"/>
        <v>0</v>
      </c>
      <c r="Y1633" s="258">
        <f t="shared" si="970"/>
        <v>0</v>
      </c>
      <c r="Z1633" s="395">
        <f t="shared" si="970"/>
        <v>0</v>
      </c>
      <c r="AA1633" s="257">
        <f t="shared" si="970"/>
        <v>0</v>
      </c>
      <c r="AB1633" s="258">
        <f t="shared" si="970"/>
        <v>0</v>
      </c>
      <c r="AC1633" s="395">
        <f t="shared" si="970"/>
        <v>0</v>
      </c>
      <c r="AD1633" s="257">
        <f t="shared" si="970"/>
        <v>0</v>
      </c>
      <c r="AE1633" s="258">
        <f t="shared" si="970"/>
        <v>0</v>
      </c>
      <c r="AF1633" s="24"/>
      <c r="AG1633" s="24"/>
      <c r="AH1633" s="24"/>
      <c r="AI1633" s="24"/>
      <c r="AJ1633" s="24"/>
      <c r="AK1633" s="24"/>
      <c r="AL1633" s="257">
        <f t="shared" si="971"/>
        <v>29</v>
      </c>
      <c r="AM1633" s="15">
        <f t="shared" si="971"/>
        <v>0</v>
      </c>
      <c r="AN1633" s="258">
        <f t="shared" si="972"/>
        <v>29</v>
      </c>
      <c r="BA1633" s="257">
        <f t="shared" si="973"/>
        <v>0</v>
      </c>
      <c r="BB1633" s="258">
        <f t="shared" si="973"/>
        <v>0</v>
      </c>
      <c r="BC1633" s="618"/>
      <c r="BD1633" s="257">
        <f t="shared" si="973"/>
        <v>0</v>
      </c>
      <c r="BE1633" s="258">
        <f t="shared" si="973"/>
        <v>0</v>
      </c>
      <c r="BF1633" s="618">
        <f t="shared" si="973"/>
        <v>0</v>
      </c>
      <c r="BG1633" s="257">
        <f t="shared" si="973"/>
        <v>0</v>
      </c>
      <c r="BH1633" s="258">
        <f t="shared" si="973"/>
        <v>0</v>
      </c>
      <c r="BI1633" s="24"/>
      <c r="BJ1633" s="257">
        <f t="shared" si="974"/>
        <v>29</v>
      </c>
      <c r="BK1633" s="15">
        <f t="shared" si="974"/>
        <v>0</v>
      </c>
      <c r="BL1633" s="258">
        <f t="shared" si="975"/>
        <v>29</v>
      </c>
      <c r="BM1633" s="24"/>
      <c r="BN1633" s="24"/>
    </row>
    <row r="1634" spans="1:66" ht="16.5" thickBot="1">
      <c r="A1634" s="83"/>
      <c r="B1634" s="86" t="s">
        <v>22</v>
      </c>
      <c r="C1634" s="259">
        <f t="shared" si="970"/>
        <v>0</v>
      </c>
      <c r="D1634" s="261">
        <f t="shared" si="970"/>
        <v>0</v>
      </c>
      <c r="E1634" s="618">
        <f t="shared" si="970"/>
        <v>0</v>
      </c>
      <c r="F1634" s="259">
        <f t="shared" si="970"/>
        <v>0</v>
      </c>
      <c r="G1634" s="261">
        <f t="shared" si="970"/>
        <v>0</v>
      </c>
      <c r="H1634" s="618">
        <f t="shared" si="970"/>
        <v>0</v>
      </c>
      <c r="I1634" s="259">
        <f t="shared" si="970"/>
        <v>0</v>
      </c>
      <c r="J1634" s="261">
        <f t="shared" si="970"/>
        <v>0</v>
      </c>
      <c r="K1634" s="618"/>
      <c r="L1634" s="259">
        <f t="shared" si="970"/>
        <v>0</v>
      </c>
      <c r="M1634" s="261">
        <f t="shared" si="970"/>
        <v>0</v>
      </c>
      <c r="N1634" s="618">
        <f t="shared" si="970"/>
        <v>0</v>
      </c>
      <c r="O1634" s="259">
        <f t="shared" si="970"/>
        <v>0</v>
      </c>
      <c r="P1634" s="261">
        <f t="shared" si="970"/>
        <v>0</v>
      </c>
      <c r="Q1634" s="618">
        <f t="shared" si="970"/>
        <v>0</v>
      </c>
      <c r="R1634" s="259">
        <f t="shared" si="970"/>
        <v>0</v>
      </c>
      <c r="S1634" s="261">
        <f t="shared" si="970"/>
        <v>0</v>
      </c>
      <c r="T1634" s="618"/>
      <c r="U1634" s="259">
        <f t="shared" si="970"/>
        <v>0</v>
      </c>
      <c r="V1634" s="261">
        <f t="shared" si="970"/>
        <v>0</v>
      </c>
      <c r="W1634" s="395">
        <f t="shared" si="970"/>
        <v>0</v>
      </c>
      <c r="X1634" s="259">
        <f t="shared" si="970"/>
        <v>0</v>
      </c>
      <c r="Y1634" s="261">
        <f t="shared" si="970"/>
        <v>0</v>
      </c>
      <c r="Z1634" s="395">
        <f t="shared" si="970"/>
        <v>0</v>
      </c>
      <c r="AA1634" s="259">
        <f t="shared" si="970"/>
        <v>0</v>
      </c>
      <c r="AB1634" s="261">
        <f t="shared" si="970"/>
        <v>0</v>
      </c>
      <c r="AC1634" s="395">
        <f t="shared" si="970"/>
        <v>0</v>
      </c>
      <c r="AD1634" s="259">
        <f t="shared" si="970"/>
        <v>0</v>
      </c>
      <c r="AE1634" s="261">
        <f t="shared" si="970"/>
        <v>0</v>
      </c>
      <c r="AF1634" s="24"/>
      <c r="AG1634" s="24"/>
      <c r="AH1634" s="24"/>
      <c r="AI1634" s="24"/>
      <c r="AJ1634" s="24"/>
      <c r="AK1634" s="24"/>
      <c r="AL1634" s="259">
        <f t="shared" si="971"/>
        <v>0</v>
      </c>
      <c r="AM1634" s="260">
        <f t="shared" si="971"/>
        <v>0</v>
      </c>
      <c r="AN1634" s="261">
        <f t="shared" si="972"/>
        <v>0</v>
      </c>
      <c r="BA1634" s="259">
        <f t="shared" si="973"/>
        <v>0</v>
      </c>
      <c r="BB1634" s="261">
        <f t="shared" si="973"/>
        <v>0</v>
      </c>
      <c r="BC1634" s="618"/>
      <c r="BD1634" s="259">
        <f t="shared" si="973"/>
        <v>0</v>
      </c>
      <c r="BE1634" s="261">
        <f t="shared" si="973"/>
        <v>0</v>
      </c>
      <c r="BF1634" s="618">
        <f t="shared" si="973"/>
        <v>0</v>
      </c>
      <c r="BG1634" s="259">
        <f t="shared" si="973"/>
        <v>0</v>
      </c>
      <c r="BH1634" s="261">
        <f t="shared" si="973"/>
        <v>0</v>
      </c>
      <c r="BI1634" s="24"/>
      <c r="BJ1634" s="259">
        <f t="shared" si="974"/>
        <v>0</v>
      </c>
      <c r="BK1634" s="260">
        <f t="shared" si="974"/>
        <v>0</v>
      </c>
      <c r="BL1634" s="261">
        <f t="shared" si="975"/>
        <v>0</v>
      </c>
      <c r="BM1634" s="24"/>
      <c r="BN1634" s="24"/>
    </row>
    <row r="1635" spans="1:66">
      <c r="A1635" s="89" t="s">
        <v>40</v>
      </c>
      <c r="B1635" s="24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</row>
    <row r="1636" spans="1:66">
      <c r="A1636" s="23"/>
      <c r="B1636" s="24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</row>
    <row r="1637" spans="1:66">
      <c r="A1637" s="89" t="s">
        <v>54</v>
      </c>
      <c r="B1637" s="24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</row>
    <row r="1638" spans="1:66">
      <c r="A1638" s="89" t="s">
        <v>363</v>
      </c>
      <c r="B1638" s="24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</row>
    <row r="1639" spans="1:66">
      <c r="A1639" s="23"/>
      <c r="B1639" s="24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</row>
    <row r="1640" spans="1:66" ht="18.75">
      <c r="A1640" s="1130" t="s">
        <v>26</v>
      </c>
      <c r="B1640" s="1130"/>
      <c r="C1640" s="1130"/>
      <c r="D1640" s="1130"/>
      <c r="E1640" s="1130"/>
      <c r="F1640" s="1130"/>
      <c r="G1640" s="1130"/>
      <c r="H1640" s="1130"/>
      <c r="I1640" s="1130"/>
      <c r="J1640" s="1130"/>
      <c r="K1640" s="1130"/>
      <c r="L1640" s="1130"/>
      <c r="M1640" s="1130"/>
      <c r="N1640" s="1130"/>
      <c r="O1640" s="1130"/>
      <c r="P1640" s="1130"/>
      <c r="Q1640" s="1130"/>
      <c r="R1640" s="1130"/>
      <c r="S1640" s="1130"/>
      <c r="T1640" s="1130"/>
      <c r="U1640" s="1130"/>
      <c r="V1640" s="1130"/>
      <c r="W1640" s="1130"/>
      <c r="X1640" s="1130"/>
      <c r="Y1640" s="1130"/>
      <c r="Z1640" s="1130"/>
      <c r="AA1640" s="1130"/>
      <c r="AB1640" s="1130"/>
      <c r="AC1640" s="1130"/>
      <c r="AD1640" s="1130"/>
      <c r="AE1640" s="1130"/>
      <c r="AF1640" s="1130"/>
      <c r="AG1640" s="1130"/>
      <c r="AH1640" s="1130"/>
      <c r="AI1640" s="1130"/>
      <c r="AJ1640" s="1130"/>
      <c r="AK1640" s="1130"/>
      <c r="AL1640" s="1130"/>
      <c r="AM1640" s="1130"/>
      <c r="AN1640" s="1130"/>
    </row>
    <row r="1641" spans="1:66" ht="16.5" thickBot="1">
      <c r="A1641" s="1112" t="s">
        <v>27</v>
      </c>
      <c r="B1641" s="1112"/>
      <c r="C1641" s="1112"/>
      <c r="D1641" s="1112"/>
      <c r="E1641" s="1112"/>
      <c r="F1641" s="1112"/>
      <c r="G1641" s="1112"/>
      <c r="H1641" s="1112"/>
      <c r="I1641" s="1112"/>
      <c r="J1641" s="1112"/>
      <c r="K1641" s="1112"/>
      <c r="L1641" s="1112"/>
      <c r="M1641" s="1112"/>
      <c r="N1641" s="1112"/>
      <c r="O1641" s="1112"/>
      <c r="P1641" s="1112"/>
      <c r="Q1641" s="1112"/>
      <c r="R1641" s="1112"/>
      <c r="S1641" s="1112"/>
      <c r="T1641" s="1112"/>
      <c r="U1641" s="1112"/>
      <c r="V1641" s="1112"/>
      <c r="W1641" s="1112"/>
      <c r="X1641" s="1112"/>
      <c r="Y1641" s="1112"/>
      <c r="Z1641" s="1112"/>
      <c r="AA1641" s="1112"/>
      <c r="AB1641" s="1112"/>
      <c r="AC1641" s="1112"/>
      <c r="AD1641" s="1112"/>
      <c r="AE1641" s="1112"/>
      <c r="AF1641" s="1112"/>
      <c r="AG1641" s="1112"/>
      <c r="AH1641" s="1112"/>
      <c r="AI1641" s="1112"/>
      <c r="AJ1641" s="1112"/>
      <c r="AK1641" s="1112"/>
      <c r="AL1641" s="1112"/>
      <c r="AM1641" s="1112"/>
      <c r="AN1641" s="1112"/>
    </row>
    <row r="1642" spans="1:66" ht="24" thickBot="1">
      <c r="A1642" s="1142" t="s">
        <v>53</v>
      </c>
      <c r="B1642" s="1143"/>
      <c r="C1642" s="1143"/>
      <c r="D1642" s="1143"/>
      <c r="E1642" s="1143"/>
      <c r="F1642" s="1143"/>
      <c r="G1642" s="1143"/>
      <c r="H1642" s="1143"/>
      <c r="I1642" s="1143"/>
      <c r="J1642" s="1143"/>
      <c r="K1642" s="1143"/>
      <c r="L1642" s="1143"/>
      <c r="M1642" s="1143"/>
      <c r="N1642" s="1143"/>
      <c r="O1642" s="1143"/>
      <c r="P1642" s="1143"/>
      <c r="Q1642" s="1143"/>
      <c r="R1642" s="1143"/>
      <c r="S1642" s="1143"/>
      <c r="T1642" s="1143"/>
      <c r="U1642" s="1143"/>
      <c r="V1642" s="1143"/>
      <c r="W1642" s="1143"/>
      <c r="X1642" s="1143"/>
      <c r="Y1642" s="1143"/>
      <c r="Z1642" s="1143"/>
      <c r="AA1642" s="1143"/>
      <c r="AB1642" s="1143"/>
      <c r="AC1642" s="1143"/>
      <c r="AD1642" s="1143"/>
      <c r="AE1642" s="1143"/>
      <c r="AF1642" s="1143"/>
      <c r="AG1642" s="1143"/>
      <c r="AH1642" s="1143"/>
      <c r="AI1642" s="1143"/>
      <c r="AJ1642" s="1143"/>
      <c r="AK1642" s="1143"/>
      <c r="AL1642" s="1143"/>
      <c r="AM1642" s="1143"/>
      <c r="AN1642" s="1144"/>
      <c r="AO1642" s="710"/>
      <c r="AP1642" s="710"/>
      <c r="AQ1642" s="710"/>
      <c r="AR1642" s="710"/>
      <c r="AS1642" s="710"/>
      <c r="AT1642" s="710"/>
      <c r="AU1642" s="710"/>
      <c r="AV1642" s="710"/>
      <c r="AW1642" s="710"/>
      <c r="AX1642" s="710"/>
      <c r="AY1642" s="710"/>
      <c r="AZ1642" s="711"/>
    </row>
    <row r="1643" spans="1:66" ht="16.5" thickBot="1">
      <c r="A1643" s="33"/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  <c r="AJ1643" s="32"/>
      <c r="AK1643" s="32"/>
      <c r="AL1643" s="32"/>
      <c r="AM1643" s="32"/>
      <c r="AN1643" s="32"/>
    </row>
    <row r="1644" spans="1:66" ht="16.5">
      <c r="A1644" s="40" t="s">
        <v>848</v>
      </c>
      <c r="B1644" s="41"/>
      <c r="C1644" s="41" t="s">
        <v>849</v>
      </c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F1644" s="41"/>
      <c r="AG1644" s="41"/>
      <c r="AH1644" s="41"/>
      <c r="AI1644" s="41"/>
      <c r="AJ1644" s="41"/>
      <c r="AK1644" s="41"/>
      <c r="AL1644" s="34"/>
      <c r="AM1644" s="34"/>
      <c r="AN1644" s="35"/>
      <c r="AO1644" s="712"/>
      <c r="AP1644" s="712"/>
      <c r="AQ1644" s="712"/>
      <c r="AR1644" s="712"/>
      <c r="AS1644" s="712"/>
      <c r="AT1644" s="712"/>
      <c r="AU1644" s="712"/>
      <c r="AV1644" s="712"/>
      <c r="AW1644" s="712"/>
      <c r="AX1644" s="712"/>
      <c r="AY1644" s="712"/>
      <c r="AZ1644" s="712"/>
      <c r="BA1644" s="712"/>
      <c r="BB1644" s="712"/>
      <c r="BC1644" s="712"/>
      <c r="BD1644" s="712"/>
      <c r="BE1644" s="712"/>
      <c r="BF1644" s="712"/>
      <c r="BG1644" s="712"/>
      <c r="BH1644" s="712"/>
      <c r="BI1644" s="712"/>
      <c r="BJ1644" s="712"/>
      <c r="BK1644" s="712"/>
      <c r="BL1644" s="713"/>
    </row>
    <row r="1645" spans="1:66" ht="16.5">
      <c r="A1645" s="623" t="s">
        <v>884</v>
      </c>
      <c r="B1645" s="624"/>
      <c r="C1645" s="624" t="s">
        <v>885</v>
      </c>
      <c r="D1645" s="624"/>
      <c r="E1645" s="624"/>
      <c r="F1645" s="624"/>
      <c r="G1645" s="624"/>
      <c r="H1645" s="624"/>
      <c r="I1645" s="624"/>
      <c r="J1645" s="624"/>
      <c r="K1645" s="624"/>
      <c r="L1645" s="624"/>
      <c r="M1645" s="624"/>
      <c r="N1645" s="624"/>
      <c r="O1645" s="624"/>
      <c r="P1645" s="624"/>
      <c r="Q1645" s="624"/>
      <c r="R1645" s="624"/>
      <c r="S1645" s="624"/>
      <c r="T1645" s="624"/>
      <c r="U1645" s="624"/>
      <c r="V1645" s="624"/>
      <c r="W1645" s="624"/>
      <c r="X1645" s="624"/>
      <c r="Y1645" s="624"/>
      <c r="Z1645" s="624"/>
      <c r="AA1645" s="624"/>
      <c r="AB1645" s="624"/>
      <c r="AC1645" s="624"/>
      <c r="AD1645" s="624"/>
      <c r="AE1645" s="624"/>
      <c r="AF1645" s="624"/>
      <c r="AG1645" s="624"/>
      <c r="AH1645" s="624"/>
      <c r="AI1645" s="624"/>
      <c r="AJ1645" s="624"/>
      <c r="AK1645" s="624"/>
      <c r="AL1645" s="36"/>
      <c r="AM1645" s="36"/>
      <c r="AN1645" s="240"/>
      <c r="AO1645" s="611"/>
      <c r="AP1645" s="611"/>
      <c r="AQ1645" s="611"/>
      <c r="AR1645" s="611"/>
      <c r="AS1645" s="611"/>
      <c r="AT1645" s="611"/>
      <c r="AU1645" s="611"/>
      <c r="AV1645" s="611"/>
      <c r="AW1645" s="611"/>
      <c r="AX1645" s="611"/>
      <c r="AY1645" s="611"/>
      <c r="AZ1645" s="611"/>
      <c r="BA1645" s="611"/>
      <c r="BB1645" s="611"/>
      <c r="BC1645" s="611"/>
      <c r="BD1645" s="611"/>
      <c r="BE1645" s="611"/>
      <c r="BF1645" s="611"/>
      <c r="BG1645" s="611"/>
      <c r="BH1645" s="611"/>
      <c r="BI1645" s="611"/>
      <c r="BJ1645" s="611"/>
      <c r="BK1645" s="611"/>
      <c r="BL1645" s="714"/>
    </row>
    <row r="1646" spans="1:66" ht="17.25" thickBot="1">
      <c r="A1646" s="43" t="s">
        <v>851</v>
      </c>
      <c r="B1646" s="625"/>
      <c r="C1646" s="625" t="s">
        <v>463</v>
      </c>
      <c r="D1646" s="625"/>
      <c r="E1646" s="625"/>
      <c r="F1646" s="625"/>
      <c r="G1646" s="625"/>
      <c r="H1646" s="625"/>
      <c r="I1646" s="625"/>
      <c r="J1646" s="625"/>
      <c r="K1646" s="625"/>
      <c r="L1646" s="625"/>
      <c r="M1646" s="625"/>
      <c r="N1646" s="625"/>
      <c r="O1646" s="625"/>
      <c r="P1646" s="625"/>
      <c r="Q1646" s="625"/>
      <c r="R1646" s="625"/>
      <c r="S1646" s="625"/>
      <c r="T1646" s="625"/>
      <c r="U1646" s="625"/>
      <c r="V1646" s="625"/>
      <c r="W1646" s="625"/>
      <c r="X1646" s="625"/>
      <c r="Y1646" s="625"/>
      <c r="Z1646" s="625"/>
      <c r="AA1646" s="625"/>
      <c r="AB1646" s="625"/>
      <c r="AC1646" s="625"/>
      <c r="AD1646" s="625"/>
      <c r="AE1646" s="625"/>
      <c r="AF1646" s="625"/>
      <c r="AG1646" s="625"/>
      <c r="AH1646" s="625"/>
      <c r="AI1646" s="625"/>
      <c r="AJ1646" s="625"/>
      <c r="AK1646" s="625"/>
      <c r="AL1646" s="37"/>
      <c r="AM1646" s="37"/>
      <c r="AN1646" s="38"/>
      <c r="AO1646" s="715"/>
      <c r="AP1646" s="715"/>
      <c r="AQ1646" s="715"/>
      <c r="AR1646" s="715"/>
      <c r="AS1646" s="715"/>
      <c r="AT1646" s="715"/>
      <c r="AU1646" s="715"/>
      <c r="AV1646" s="715"/>
      <c r="AW1646" s="715"/>
      <c r="AX1646" s="715"/>
      <c r="AY1646" s="715"/>
      <c r="AZ1646" s="715"/>
      <c r="BA1646" s="715"/>
      <c r="BB1646" s="715"/>
      <c r="BC1646" s="715"/>
      <c r="BD1646" s="715"/>
      <c r="BE1646" s="715"/>
      <c r="BF1646" s="715"/>
      <c r="BG1646" s="715"/>
      <c r="BH1646" s="715"/>
      <c r="BI1646" s="715"/>
      <c r="BJ1646" s="715"/>
      <c r="BK1646" s="715"/>
      <c r="BL1646" s="716"/>
    </row>
    <row r="1647" spans="1:66" ht="16.5" thickBot="1">
      <c r="A1647" s="33"/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  <c r="AJ1647" s="32"/>
      <c r="AK1647" s="32"/>
      <c r="AL1647" s="32"/>
      <c r="AM1647" s="32"/>
      <c r="AN1647" s="32"/>
    </row>
    <row r="1648" spans="1:66" ht="17.25" thickBot="1">
      <c r="A1648" s="32"/>
      <c r="B1648" s="32"/>
      <c r="C1648" s="58" t="s">
        <v>602</v>
      </c>
      <c r="D1648" s="59"/>
      <c r="E1648" s="59"/>
      <c r="F1648" s="59"/>
      <c r="G1648" s="59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39"/>
      <c r="AM1648" s="130"/>
      <c r="AN1648" s="130"/>
      <c r="AO1648" s="710"/>
      <c r="AP1648" s="710"/>
      <c r="AQ1648" s="710"/>
      <c r="AR1648" s="710"/>
      <c r="AS1648" s="710"/>
      <c r="AT1648" s="710"/>
      <c r="AU1648" s="710"/>
      <c r="AV1648" s="710"/>
      <c r="AW1648" s="710"/>
      <c r="AX1648" s="710"/>
      <c r="AY1648" s="710"/>
      <c r="AZ1648" s="711"/>
    </row>
    <row r="1649" spans="1:66" ht="16.5" thickBot="1">
      <c r="A1649" s="1"/>
      <c r="X1649" s="3"/>
    </row>
    <row r="1650" spans="1:66" ht="18.75">
      <c r="A1650" s="6"/>
      <c r="B1650" s="7"/>
      <c r="C1650" s="1220" t="s">
        <v>42</v>
      </c>
      <c r="D1650" s="1221"/>
      <c r="E1650" s="131"/>
      <c r="F1650" s="1207" t="s">
        <v>34</v>
      </c>
      <c r="G1650" s="1209"/>
      <c r="H1650" s="131"/>
      <c r="I1650" s="1207" t="s">
        <v>35</v>
      </c>
      <c r="J1650" s="1209"/>
      <c r="K1650" s="131"/>
      <c r="L1650" s="1207" t="s">
        <v>33</v>
      </c>
      <c r="M1650" s="1209"/>
      <c r="N1650" s="131"/>
      <c r="O1650" s="1207" t="s">
        <v>36</v>
      </c>
      <c r="P1650" s="1209"/>
      <c r="Q1650" s="131"/>
      <c r="R1650" s="1207" t="s">
        <v>37</v>
      </c>
      <c r="S1650" s="1209"/>
      <c r="T1650" s="131"/>
      <c r="U1650" s="1207" t="s">
        <v>38</v>
      </c>
      <c r="V1650" s="1209"/>
      <c r="W1650" s="131"/>
      <c r="X1650" s="1207" t="s">
        <v>603</v>
      </c>
      <c r="Y1650" s="1209"/>
      <c r="Z1650" s="131"/>
      <c r="AA1650" s="1207" t="s">
        <v>604</v>
      </c>
      <c r="AB1650" s="1209"/>
      <c r="AC1650" s="131"/>
      <c r="AD1650" s="1207" t="s">
        <v>605</v>
      </c>
      <c r="AE1650" s="1209"/>
      <c r="AF1650" s="131"/>
      <c r="AG1650" s="131"/>
      <c r="AH1650" s="131"/>
      <c r="AI1650" s="131"/>
      <c r="AJ1650" s="131"/>
      <c r="AK1650" s="131"/>
      <c r="AL1650" s="132"/>
      <c r="AM1650" s="133" t="s">
        <v>9</v>
      </c>
      <c r="AN1650" s="134"/>
      <c r="BA1650" s="1207" t="s">
        <v>603</v>
      </c>
      <c r="BB1650" s="1209"/>
      <c r="BC1650" s="131"/>
      <c r="BD1650" s="1207" t="s">
        <v>604</v>
      </c>
      <c r="BE1650" s="1209"/>
      <c r="BF1650" s="131"/>
      <c r="BG1650" s="1207" t="s">
        <v>605</v>
      </c>
      <c r="BH1650" s="1209"/>
      <c r="BI1650" s="131"/>
      <c r="BJ1650" s="132"/>
      <c r="BK1650" s="133" t="s">
        <v>9</v>
      </c>
      <c r="BL1650" s="134"/>
      <c r="BM1650" s="131"/>
      <c r="BN1650" s="131"/>
    </row>
    <row r="1651" spans="1:66" ht="133.5" thickBot="1">
      <c r="A1651" s="348" t="s">
        <v>606</v>
      </c>
      <c r="B1651" s="46"/>
      <c r="C1651" s="54" t="s">
        <v>41</v>
      </c>
      <c r="D1651" s="57" t="s">
        <v>32</v>
      </c>
      <c r="E1651" s="50"/>
      <c r="F1651" s="54" t="s">
        <v>15</v>
      </c>
      <c r="G1651" s="57" t="s">
        <v>32</v>
      </c>
      <c r="H1651" s="50"/>
      <c r="I1651" s="54" t="s">
        <v>15</v>
      </c>
      <c r="J1651" s="57" t="s">
        <v>32</v>
      </c>
      <c r="K1651" s="50"/>
      <c r="L1651" s="54" t="s">
        <v>15</v>
      </c>
      <c r="M1651" s="57" t="s">
        <v>32</v>
      </c>
      <c r="N1651" s="50"/>
      <c r="O1651" s="54" t="s">
        <v>15</v>
      </c>
      <c r="P1651" s="57" t="s">
        <v>32</v>
      </c>
      <c r="Q1651" s="50"/>
      <c r="R1651" s="54" t="s">
        <v>15</v>
      </c>
      <c r="S1651" s="57" t="s">
        <v>32</v>
      </c>
      <c r="T1651" s="50"/>
      <c r="U1651" s="54" t="s">
        <v>15</v>
      </c>
      <c r="V1651" s="57" t="s">
        <v>32</v>
      </c>
      <c r="W1651" s="50"/>
      <c r="X1651" s="54" t="s">
        <v>15</v>
      </c>
      <c r="Y1651" s="57" t="s">
        <v>32</v>
      </c>
      <c r="Z1651" s="466"/>
      <c r="AA1651" s="54" t="s">
        <v>15</v>
      </c>
      <c r="AB1651" s="57" t="s">
        <v>32</v>
      </c>
      <c r="AC1651" s="50"/>
      <c r="AD1651" s="54" t="s">
        <v>15</v>
      </c>
      <c r="AE1651" s="57" t="s">
        <v>32</v>
      </c>
      <c r="AF1651" s="50"/>
      <c r="AG1651" s="50"/>
      <c r="AH1651" s="50"/>
      <c r="AI1651" s="50"/>
      <c r="AJ1651" s="50"/>
      <c r="AK1651" s="50"/>
      <c r="AL1651" s="54" t="s">
        <v>15</v>
      </c>
      <c r="AM1651" s="56" t="s">
        <v>32</v>
      </c>
      <c r="AN1651" s="71" t="s">
        <v>9</v>
      </c>
      <c r="BA1651" s="630" t="s">
        <v>15</v>
      </c>
      <c r="BB1651" s="632" t="s">
        <v>32</v>
      </c>
      <c r="BC1651" s="627"/>
      <c r="BD1651" s="630" t="s">
        <v>15</v>
      </c>
      <c r="BE1651" s="632" t="s">
        <v>32</v>
      </c>
      <c r="BF1651" s="50"/>
      <c r="BG1651" s="54" t="s">
        <v>15</v>
      </c>
      <c r="BH1651" s="57" t="s">
        <v>32</v>
      </c>
      <c r="BI1651" s="50"/>
      <c r="BJ1651" s="54" t="s">
        <v>15</v>
      </c>
      <c r="BK1651" s="56" t="s">
        <v>32</v>
      </c>
      <c r="BL1651" s="71" t="s">
        <v>9</v>
      </c>
      <c r="BM1651" s="50"/>
      <c r="BN1651" s="50"/>
    </row>
    <row r="1652" spans="1:66" ht="16.5" thickBot="1">
      <c r="A1652" s="20"/>
      <c r="E1652" s="4"/>
      <c r="H1652" s="4"/>
      <c r="K1652" s="4"/>
      <c r="N1652" s="4"/>
      <c r="Q1652" s="4"/>
      <c r="T1652" s="4"/>
      <c r="W1652" s="4"/>
      <c r="X1652" s="3"/>
      <c r="AC1652" s="4"/>
      <c r="AF1652" s="4"/>
      <c r="AG1652" s="4"/>
      <c r="AH1652" s="4"/>
      <c r="AI1652" s="4"/>
      <c r="AJ1652" s="4"/>
      <c r="AK1652" s="4"/>
      <c r="BC1652" s="611"/>
      <c r="BF1652" s="4"/>
      <c r="BI1652" s="4"/>
      <c r="BM1652" s="4"/>
      <c r="BN1652" s="4"/>
    </row>
    <row r="1653" spans="1:66">
      <c r="A1653" s="1153" t="s">
        <v>698</v>
      </c>
      <c r="B1653" s="84" t="s">
        <v>19</v>
      </c>
      <c r="C1653" s="254">
        <v>3</v>
      </c>
      <c r="D1653" s="255"/>
      <c r="E1653" s="24"/>
      <c r="F1653" s="254">
        <v>5</v>
      </c>
      <c r="G1653" s="256"/>
      <c r="H1653" s="24"/>
      <c r="I1653" s="254">
        <v>0</v>
      </c>
      <c r="J1653" s="256"/>
      <c r="K1653" s="24"/>
      <c r="L1653" s="254">
        <v>0</v>
      </c>
      <c r="M1653" s="256"/>
      <c r="N1653" s="24"/>
      <c r="O1653" s="254">
        <v>0</v>
      </c>
      <c r="P1653" s="256"/>
      <c r="Q1653" s="24"/>
      <c r="R1653" s="254">
        <v>0</v>
      </c>
      <c r="S1653" s="256"/>
      <c r="T1653" s="24"/>
      <c r="U1653" s="254">
        <v>0</v>
      </c>
      <c r="V1653" s="256"/>
      <c r="W1653" s="24"/>
      <c r="X1653" s="254">
        <v>0</v>
      </c>
      <c r="Y1653" s="256"/>
      <c r="Z1653" s="133"/>
      <c r="AA1653" s="254">
        <v>0</v>
      </c>
      <c r="AB1653" s="256"/>
      <c r="AC1653" s="24"/>
      <c r="AD1653" s="254">
        <v>0</v>
      </c>
      <c r="AE1653" s="256"/>
      <c r="AF1653" s="24"/>
      <c r="AG1653" s="24"/>
      <c r="AH1653" s="24"/>
      <c r="AI1653" s="24"/>
      <c r="AJ1653" s="24"/>
      <c r="AK1653" s="24"/>
      <c r="AL1653" s="254">
        <f>SUM(C1653,F1653,I1653,L1653,O1653,R1653,U1653,X1653,AA1653,AD1653)</f>
        <v>8</v>
      </c>
      <c r="AM1653" s="255">
        <f>SUM(D1653,G1653,J1653,M1653,P1653,S1653,V1653,Y1653,AB1653,AE1653)</f>
        <v>0</v>
      </c>
      <c r="AN1653" s="256">
        <f>SUM(AL1653:AM1653)</f>
        <v>8</v>
      </c>
      <c r="BA1653" s="254">
        <v>0</v>
      </c>
      <c r="BB1653" s="256"/>
      <c r="BC1653" s="618"/>
      <c r="BD1653" s="254">
        <v>0</v>
      </c>
      <c r="BE1653" s="256"/>
      <c r="BF1653" s="24"/>
      <c r="BG1653" s="254">
        <v>0</v>
      </c>
      <c r="BH1653" s="256"/>
      <c r="BI1653" s="24"/>
      <c r="BJ1653" s="254">
        <f t="shared" ref="BJ1653:BK1655" si="976">SUM(AF1653,AI1653,AL1653,AO1653,AR1653,AU1653,AX1653,BA1653,BD1653,BG1653)</f>
        <v>8</v>
      </c>
      <c r="BK1653" s="255">
        <f t="shared" si="976"/>
        <v>0</v>
      </c>
      <c r="BL1653" s="256">
        <f>SUM(BJ1653:BK1653)</f>
        <v>8</v>
      </c>
      <c r="BM1653" s="24"/>
      <c r="BN1653" s="24"/>
    </row>
    <row r="1654" spans="1:66">
      <c r="A1654" s="1154"/>
      <c r="B1654" s="85" t="s">
        <v>21</v>
      </c>
      <c r="C1654" s="257">
        <v>3</v>
      </c>
      <c r="D1654" s="15"/>
      <c r="E1654" s="24"/>
      <c r="F1654" s="257">
        <v>4</v>
      </c>
      <c r="G1654" s="258"/>
      <c r="H1654" s="24"/>
      <c r="I1654" s="257">
        <v>0</v>
      </c>
      <c r="J1654" s="258"/>
      <c r="K1654" s="24"/>
      <c r="L1654" s="257">
        <v>0</v>
      </c>
      <c r="M1654" s="258"/>
      <c r="N1654" s="24"/>
      <c r="O1654" s="257">
        <v>0</v>
      </c>
      <c r="P1654" s="258"/>
      <c r="Q1654" s="24"/>
      <c r="R1654" s="257">
        <v>0</v>
      </c>
      <c r="S1654" s="258"/>
      <c r="T1654" s="24"/>
      <c r="U1654" s="257">
        <v>0</v>
      </c>
      <c r="V1654" s="258"/>
      <c r="W1654" s="24"/>
      <c r="X1654" s="257">
        <v>0</v>
      </c>
      <c r="Y1654" s="258"/>
      <c r="Z1654" s="395"/>
      <c r="AA1654" s="257">
        <v>0</v>
      </c>
      <c r="AB1654" s="258"/>
      <c r="AC1654" s="24"/>
      <c r="AD1654" s="257">
        <v>0</v>
      </c>
      <c r="AE1654" s="258"/>
      <c r="AF1654" s="24"/>
      <c r="AG1654" s="24"/>
      <c r="AH1654" s="24"/>
      <c r="AI1654" s="24"/>
      <c r="AJ1654" s="24"/>
      <c r="AK1654" s="24"/>
      <c r="AL1654" s="257">
        <f t="shared" ref="AL1654:AM1655" si="977">SUM(C1654,F1654,I1654,L1654,O1654,R1654,U1654,X1654,AA1654,AD1654)</f>
        <v>7</v>
      </c>
      <c r="AM1654" s="15">
        <f t="shared" si="977"/>
        <v>0</v>
      </c>
      <c r="AN1654" s="258">
        <f t="shared" ref="AN1654:AN1655" si="978">SUM(AL1654:AM1654)</f>
        <v>7</v>
      </c>
      <c r="BA1654" s="257">
        <v>0</v>
      </c>
      <c r="BB1654" s="258"/>
      <c r="BC1654" s="618"/>
      <c r="BD1654" s="257">
        <v>0</v>
      </c>
      <c r="BE1654" s="258"/>
      <c r="BF1654" s="24"/>
      <c r="BG1654" s="257">
        <v>0</v>
      </c>
      <c r="BH1654" s="258"/>
      <c r="BI1654" s="24"/>
      <c r="BJ1654" s="257">
        <f t="shared" si="976"/>
        <v>7</v>
      </c>
      <c r="BK1654" s="15">
        <f t="shared" si="976"/>
        <v>0</v>
      </c>
      <c r="BL1654" s="258">
        <f t="shared" ref="BL1654:BL1655" si="979">SUM(BJ1654:BK1654)</f>
        <v>7</v>
      </c>
      <c r="BM1654" s="24"/>
      <c r="BN1654" s="24"/>
    </row>
    <row r="1655" spans="1:66" ht="16.5" thickBot="1">
      <c r="A1655" s="1155"/>
      <c r="B1655" s="86" t="s">
        <v>22</v>
      </c>
      <c r="C1655" s="259">
        <v>0</v>
      </c>
      <c r="D1655" s="260"/>
      <c r="E1655" s="24"/>
      <c r="F1655" s="259">
        <v>0</v>
      </c>
      <c r="G1655" s="261"/>
      <c r="H1655" s="24"/>
      <c r="I1655" s="259">
        <v>0</v>
      </c>
      <c r="J1655" s="261"/>
      <c r="K1655" s="24"/>
      <c r="L1655" s="259">
        <v>0</v>
      </c>
      <c r="M1655" s="261"/>
      <c r="N1655" s="24"/>
      <c r="O1655" s="259">
        <v>0</v>
      </c>
      <c r="P1655" s="261"/>
      <c r="Q1655" s="24"/>
      <c r="R1655" s="259">
        <v>0</v>
      </c>
      <c r="S1655" s="261"/>
      <c r="T1655" s="24"/>
      <c r="U1655" s="259">
        <v>0</v>
      </c>
      <c r="V1655" s="261"/>
      <c r="W1655" s="24"/>
      <c r="X1655" s="259">
        <v>0</v>
      </c>
      <c r="Y1655" s="261"/>
      <c r="Z1655" s="396"/>
      <c r="AA1655" s="259">
        <v>0</v>
      </c>
      <c r="AB1655" s="261"/>
      <c r="AC1655" s="24"/>
      <c r="AD1655" s="259">
        <v>0</v>
      </c>
      <c r="AE1655" s="261"/>
      <c r="AF1655" s="24"/>
      <c r="AG1655" s="24"/>
      <c r="AH1655" s="24"/>
      <c r="AI1655" s="24"/>
      <c r="AJ1655" s="24"/>
      <c r="AK1655" s="24"/>
      <c r="AL1655" s="259">
        <f t="shared" si="977"/>
        <v>0</v>
      </c>
      <c r="AM1655" s="260">
        <f t="shared" si="977"/>
        <v>0</v>
      </c>
      <c r="AN1655" s="261">
        <f t="shared" si="978"/>
        <v>0</v>
      </c>
      <c r="BA1655" s="259">
        <v>0</v>
      </c>
      <c r="BB1655" s="261"/>
      <c r="BC1655" s="618"/>
      <c r="BD1655" s="259">
        <v>0</v>
      </c>
      <c r="BE1655" s="261"/>
      <c r="BF1655" s="24"/>
      <c r="BG1655" s="259">
        <v>0</v>
      </c>
      <c r="BH1655" s="261"/>
      <c r="BI1655" s="24"/>
      <c r="BJ1655" s="259">
        <f t="shared" si="976"/>
        <v>0</v>
      </c>
      <c r="BK1655" s="260">
        <f t="shared" si="976"/>
        <v>0</v>
      </c>
      <c r="BL1655" s="261">
        <f t="shared" si="979"/>
        <v>0</v>
      </c>
      <c r="BM1655" s="24"/>
      <c r="BN1655" s="24"/>
    </row>
    <row r="1656" spans="1:66" ht="16.5" thickBot="1">
      <c r="A1656" s="20"/>
      <c r="C1656" s="2"/>
      <c r="D1656" s="2"/>
      <c r="E1656" s="24"/>
      <c r="F1656" s="2"/>
      <c r="G1656" s="2"/>
      <c r="H1656" s="24"/>
      <c r="I1656" s="2"/>
      <c r="J1656" s="2"/>
      <c r="K1656" s="24"/>
      <c r="L1656" s="2"/>
      <c r="M1656" s="2"/>
      <c r="N1656" s="24"/>
      <c r="O1656" s="2"/>
      <c r="P1656" s="2"/>
      <c r="Q1656" s="24"/>
      <c r="R1656" s="2"/>
      <c r="S1656" s="2"/>
      <c r="T1656" s="24"/>
      <c r="U1656" s="2"/>
      <c r="V1656" s="2"/>
      <c r="W1656" s="24"/>
      <c r="Y1656" s="2"/>
      <c r="Z1656" s="2"/>
      <c r="AA1656" s="2"/>
      <c r="AB1656" s="2"/>
      <c r="AC1656" s="24"/>
      <c r="AD1656" s="2"/>
      <c r="AE1656" s="2"/>
      <c r="AF1656" s="24"/>
      <c r="AG1656" s="24"/>
      <c r="AH1656" s="24"/>
      <c r="AI1656" s="24"/>
      <c r="AJ1656" s="24"/>
      <c r="AK1656" s="24"/>
      <c r="AL1656" s="2"/>
      <c r="AM1656" s="467"/>
      <c r="AN1656" s="2"/>
      <c r="BA1656" s="2"/>
      <c r="BB1656" s="2"/>
      <c r="BC1656" s="618"/>
      <c r="BD1656" s="2"/>
      <c r="BE1656" s="2"/>
      <c r="BF1656" s="24"/>
      <c r="BG1656" s="2"/>
      <c r="BH1656" s="2"/>
      <c r="BI1656" s="24"/>
      <c r="BJ1656" s="2"/>
      <c r="BK1656" s="721"/>
      <c r="BL1656" s="721"/>
      <c r="BM1656" s="24"/>
      <c r="BN1656" s="24"/>
    </row>
    <row r="1657" spans="1:66">
      <c r="A1657" s="1150" t="s">
        <v>699</v>
      </c>
      <c r="B1657" s="84" t="s">
        <v>19</v>
      </c>
      <c r="C1657" s="254">
        <v>3</v>
      </c>
      <c r="D1657" s="255"/>
      <c r="E1657" s="24"/>
      <c r="F1657" s="254">
        <v>5</v>
      </c>
      <c r="G1657" s="256"/>
      <c r="H1657" s="24"/>
      <c r="I1657" s="254">
        <v>0</v>
      </c>
      <c r="J1657" s="256"/>
      <c r="K1657" s="24"/>
      <c r="L1657" s="254">
        <v>0</v>
      </c>
      <c r="M1657" s="256"/>
      <c r="N1657" s="24"/>
      <c r="O1657" s="254">
        <v>0</v>
      </c>
      <c r="P1657" s="256"/>
      <c r="Q1657" s="24"/>
      <c r="R1657" s="254">
        <v>0</v>
      </c>
      <c r="S1657" s="256"/>
      <c r="T1657" s="24"/>
      <c r="U1657" s="254">
        <v>0</v>
      </c>
      <c r="V1657" s="256"/>
      <c r="W1657" s="24"/>
      <c r="X1657" s="254">
        <v>0</v>
      </c>
      <c r="Y1657" s="256"/>
      <c r="Z1657" s="133"/>
      <c r="AA1657" s="254">
        <v>0</v>
      </c>
      <c r="AB1657" s="256"/>
      <c r="AC1657" s="24"/>
      <c r="AD1657" s="254">
        <v>0</v>
      </c>
      <c r="AE1657" s="256"/>
      <c r="AF1657" s="24"/>
      <c r="AG1657" s="24"/>
      <c r="AH1657" s="24"/>
      <c r="AI1657" s="24"/>
      <c r="AJ1657" s="24"/>
      <c r="AK1657" s="24"/>
      <c r="AL1657" s="254">
        <f>SUM(C1657,F1657,I1657,L1657,O1657,R1657,U1657,X1657,AA1657,AD1657)</f>
        <v>8</v>
      </c>
      <c r="AM1657" s="255">
        <f t="shared" ref="AM1657:AM1663" si="980">SUM(D1657,G1657,J1657,M1657,P1657,S1657,V1657,Y1657,AB1657,AE1657)</f>
        <v>0</v>
      </c>
      <c r="AN1657" s="256">
        <f t="shared" ref="AN1657:AN1659" si="981">SUM(AL1657:AM1657)</f>
        <v>8</v>
      </c>
      <c r="BA1657" s="254">
        <v>0</v>
      </c>
      <c r="BB1657" s="256"/>
      <c r="BC1657" s="618"/>
      <c r="BD1657" s="254">
        <v>0</v>
      </c>
      <c r="BE1657" s="256"/>
      <c r="BF1657" s="24"/>
      <c r="BG1657" s="254">
        <v>0</v>
      </c>
      <c r="BH1657" s="256"/>
      <c r="BI1657" s="24"/>
      <c r="BJ1657" s="254">
        <f t="shared" ref="BJ1657:BK1659" si="982">SUM(AF1657,AI1657,AL1657,AO1657,AR1657,AU1657,AX1657,BA1657,BD1657,BG1657)</f>
        <v>8</v>
      </c>
      <c r="BK1657" s="255">
        <f t="shared" si="982"/>
        <v>0</v>
      </c>
      <c r="BL1657" s="256">
        <f t="shared" ref="BL1657:BL1659" si="983">SUM(BJ1657:BK1657)</f>
        <v>8</v>
      </c>
      <c r="BM1657" s="24"/>
      <c r="BN1657" s="24"/>
    </row>
    <row r="1658" spans="1:66">
      <c r="A1658" s="1151"/>
      <c r="B1658" s="85" t="s">
        <v>21</v>
      </c>
      <c r="C1658" s="257">
        <v>0</v>
      </c>
      <c r="D1658" s="15"/>
      <c r="E1658" s="24"/>
      <c r="F1658" s="257">
        <v>2</v>
      </c>
      <c r="G1658" s="258"/>
      <c r="H1658" s="24"/>
      <c r="I1658" s="257">
        <v>0</v>
      </c>
      <c r="J1658" s="258"/>
      <c r="K1658" s="24"/>
      <c r="L1658" s="257">
        <v>0</v>
      </c>
      <c r="M1658" s="258"/>
      <c r="N1658" s="24"/>
      <c r="O1658" s="257">
        <v>0</v>
      </c>
      <c r="P1658" s="258"/>
      <c r="Q1658" s="24"/>
      <c r="R1658" s="257">
        <v>0</v>
      </c>
      <c r="S1658" s="258"/>
      <c r="T1658" s="24"/>
      <c r="U1658" s="257">
        <v>0</v>
      </c>
      <c r="V1658" s="258"/>
      <c r="W1658" s="24"/>
      <c r="X1658" s="257">
        <v>0</v>
      </c>
      <c r="Y1658" s="258"/>
      <c r="Z1658" s="395"/>
      <c r="AA1658" s="257">
        <v>0</v>
      </c>
      <c r="AB1658" s="258"/>
      <c r="AC1658" s="24"/>
      <c r="AD1658" s="257">
        <v>0</v>
      </c>
      <c r="AE1658" s="258"/>
      <c r="AF1658" s="24"/>
      <c r="AG1658" s="24"/>
      <c r="AH1658" s="24"/>
      <c r="AI1658" s="24"/>
      <c r="AJ1658" s="24"/>
      <c r="AK1658" s="24"/>
      <c r="AL1658" s="257">
        <f t="shared" ref="AL1658:AL1659" si="984">SUM(C1658,F1658,I1658,L1658,O1658,R1658,U1658,X1658,AA1658,AD1658)</f>
        <v>2</v>
      </c>
      <c r="AM1658" s="15">
        <f t="shared" si="980"/>
        <v>0</v>
      </c>
      <c r="AN1658" s="258">
        <f t="shared" si="981"/>
        <v>2</v>
      </c>
      <c r="BA1658" s="257">
        <v>0</v>
      </c>
      <c r="BB1658" s="258"/>
      <c r="BC1658" s="618"/>
      <c r="BD1658" s="257">
        <v>0</v>
      </c>
      <c r="BE1658" s="258"/>
      <c r="BF1658" s="24"/>
      <c r="BG1658" s="257">
        <v>0</v>
      </c>
      <c r="BH1658" s="258"/>
      <c r="BI1658" s="24"/>
      <c r="BJ1658" s="257">
        <f t="shared" si="982"/>
        <v>2</v>
      </c>
      <c r="BK1658" s="15">
        <f t="shared" si="982"/>
        <v>0</v>
      </c>
      <c r="BL1658" s="258">
        <f t="shared" si="983"/>
        <v>2</v>
      </c>
      <c r="BM1658" s="24"/>
      <c r="BN1658" s="24"/>
    </row>
    <row r="1659" spans="1:66" ht="16.5" thickBot="1">
      <c r="A1659" s="1152"/>
      <c r="B1659" s="86" t="s">
        <v>22</v>
      </c>
      <c r="C1659" s="259">
        <v>0</v>
      </c>
      <c r="D1659" s="260"/>
      <c r="E1659" s="24"/>
      <c r="F1659" s="259">
        <v>0</v>
      </c>
      <c r="G1659" s="261"/>
      <c r="H1659" s="24"/>
      <c r="I1659" s="259">
        <v>0</v>
      </c>
      <c r="J1659" s="261"/>
      <c r="K1659" s="24"/>
      <c r="L1659" s="259">
        <v>0</v>
      </c>
      <c r="M1659" s="261"/>
      <c r="N1659" s="24"/>
      <c r="O1659" s="259">
        <v>0</v>
      </c>
      <c r="P1659" s="261"/>
      <c r="Q1659" s="24"/>
      <c r="R1659" s="259">
        <v>0</v>
      </c>
      <c r="S1659" s="261"/>
      <c r="T1659" s="24"/>
      <c r="U1659" s="259">
        <v>0</v>
      </c>
      <c r="V1659" s="261"/>
      <c r="W1659" s="24"/>
      <c r="X1659" s="259">
        <v>0</v>
      </c>
      <c r="Y1659" s="261"/>
      <c r="Z1659" s="396"/>
      <c r="AA1659" s="259">
        <v>0</v>
      </c>
      <c r="AB1659" s="261"/>
      <c r="AC1659" s="24"/>
      <c r="AD1659" s="259">
        <v>0</v>
      </c>
      <c r="AE1659" s="261"/>
      <c r="AF1659" s="24"/>
      <c r="AG1659" s="24"/>
      <c r="AH1659" s="24"/>
      <c r="AI1659" s="24"/>
      <c r="AJ1659" s="24"/>
      <c r="AK1659" s="24"/>
      <c r="AL1659" s="259">
        <f t="shared" si="984"/>
        <v>0</v>
      </c>
      <c r="AM1659" s="260">
        <f t="shared" si="980"/>
        <v>0</v>
      </c>
      <c r="AN1659" s="261">
        <f t="shared" si="981"/>
        <v>0</v>
      </c>
      <c r="BA1659" s="259">
        <v>0</v>
      </c>
      <c r="BB1659" s="261"/>
      <c r="BC1659" s="618"/>
      <c r="BD1659" s="259">
        <v>0</v>
      </c>
      <c r="BE1659" s="261"/>
      <c r="BF1659" s="24"/>
      <c r="BG1659" s="259">
        <v>0</v>
      </c>
      <c r="BH1659" s="261"/>
      <c r="BI1659" s="24"/>
      <c r="BJ1659" s="259">
        <f t="shared" si="982"/>
        <v>0</v>
      </c>
      <c r="BK1659" s="260">
        <f t="shared" si="982"/>
        <v>0</v>
      </c>
      <c r="BL1659" s="261">
        <f t="shared" si="983"/>
        <v>0</v>
      </c>
      <c r="BM1659" s="24"/>
      <c r="BN1659" s="24"/>
    </row>
    <row r="1660" spans="1:66" ht="16.5" thickBot="1">
      <c r="A1660" s="20"/>
      <c r="C1660" s="2"/>
      <c r="D1660" s="2"/>
      <c r="E1660" s="24"/>
      <c r="F1660" s="2"/>
      <c r="G1660" s="2"/>
      <c r="H1660" s="24"/>
      <c r="I1660" s="2"/>
      <c r="J1660" s="2"/>
      <c r="K1660" s="24"/>
      <c r="L1660" s="2"/>
      <c r="M1660" s="2"/>
      <c r="N1660" s="24"/>
      <c r="O1660" s="2"/>
      <c r="P1660" s="2"/>
      <c r="Q1660" s="24"/>
      <c r="R1660" s="2"/>
      <c r="S1660" s="2"/>
      <c r="T1660" s="24"/>
      <c r="U1660" s="2"/>
      <c r="V1660" s="2"/>
      <c r="W1660" s="24"/>
      <c r="Y1660" s="2"/>
      <c r="Z1660" s="2"/>
      <c r="AA1660" s="2"/>
      <c r="AB1660" s="2"/>
      <c r="AC1660" s="24"/>
      <c r="AD1660" s="2"/>
      <c r="AE1660" s="2"/>
      <c r="AF1660" s="24"/>
      <c r="AG1660" s="24"/>
      <c r="AH1660" s="24"/>
      <c r="AI1660" s="24"/>
      <c r="AJ1660" s="24"/>
      <c r="AK1660" s="24"/>
      <c r="AL1660" s="2"/>
      <c r="AM1660" s="467"/>
      <c r="AN1660" s="2"/>
      <c r="BA1660" s="2"/>
      <c r="BB1660" s="2"/>
      <c r="BC1660" s="618"/>
      <c r="BD1660" s="2"/>
      <c r="BE1660" s="2"/>
      <c r="BF1660" s="24"/>
      <c r="BG1660" s="2"/>
      <c r="BH1660" s="2"/>
      <c r="BI1660" s="24"/>
      <c r="BJ1660" s="2"/>
      <c r="BK1660" s="721"/>
      <c r="BL1660" s="721"/>
      <c r="BM1660" s="24"/>
      <c r="BN1660" s="24"/>
    </row>
    <row r="1661" spans="1:66">
      <c r="A1661" s="87"/>
      <c r="B1661" s="84" t="s">
        <v>19</v>
      </c>
      <c r="C1661" s="254"/>
      <c r="D1661" s="255"/>
      <c r="E1661" s="24"/>
      <c r="F1661" s="254"/>
      <c r="G1661" s="256"/>
      <c r="H1661" s="24"/>
      <c r="I1661" s="254"/>
      <c r="J1661" s="256"/>
      <c r="K1661" s="24"/>
      <c r="L1661" s="254"/>
      <c r="M1661" s="256"/>
      <c r="N1661" s="24"/>
      <c r="O1661" s="254"/>
      <c r="P1661" s="256"/>
      <c r="Q1661" s="24"/>
      <c r="R1661" s="254"/>
      <c r="S1661" s="256"/>
      <c r="T1661" s="24"/>
      <c r="U1661" s="254"/>
      <c r="V1661" s="256"/>
      <c r="W1661" s="24"/>
      <c r="X1661" s="254"/>
      <c r="Y1661" s="256"/>
      <c r="Z1661" s="133"/>
      <c r="AA1661" s="254"/>
      <c r="AB1661" s="256"/>
      <c r="AC1661" s="24"/>
      <c r="AD1661" s="254"/>
      <c r="AE1661" s="256"/>
      <c r="AF1661" s="24"/>
      <c r="AG1661" s="24"/>
      <c r="AH1661" s="24"/>
      <c r="AI1661" s="24"/>
      <c r="AJ1661" s="24"/>
      <c r="AK1661" s="24"/>
      <c r="AL1661" s="254">
        <f>SUM(C1661,F1661,I1661,L1661,O1661,R1661,U1661,X1661,AA1661,AD1661)</f>
        <v>0</v>
      </c>
      <c r="AM1661" s="255">
        <f t="shared" si="980"/>
        <v>0</v>
      </c>
      <c r="AN1661" s="256">
        <f t="shared" ref="AN1661:AN1663" si="985">SUM(AL1661:AM1661)</f>
        <v>0</v>
      </c>
      <c r="BA1661" s="254"/>
      <c r="BB1661" s="256"/>
      <c r="BC1661" s="618"/>
      <c r="BD1661" s="254"/>
      <c r="BE1661" s="256"/>
      <c r="BF1661" s="24"/>
      <c r="BG1661" s="254"/>
      <c r="BH1661" s="256"/>
      <c r="BI1661" s="24"/>
      <c r="BJ1661" s="254">
        <f t="shared" ref="BJ1661:BK1663" si="986">SUM(AF1661,AI1661,AL1661,AO1661,AR1661,AU1661,AX1661,BA1661,BD1661,BG1661)</f>
        <v>0</v>
      </c>
      <c r="BK1661" s="255">
        <f t="shared" si="986"/>
        <v>0</v>
      </c>
      <c r="BL1661" s="256">
        <f t="shared" ref="BL1661:BL1663" si="987">SUM(BJ1661:BK1661)</f>
        <v>0</v>
      </c>
      <c r="BM1661" s="24"/>
      <c r="BN1661" s="24"/>
    </row>
    <row r="1662" spans="1:66">
      <c r="A1662" s="82"/>
      <c r="B1662" s="85" t="s">
        <v>21</v>
      </c>
      <c r="C1662" s="257"/>
      <c r="D1662" s="15"/>
      <c r="E1662" s="24"/>
      <c r="F1662" s="257"/>
      <c r="G1662" s="258"/>
      <c r="H1662" s="24"/>
      <c r="I1662" s="257"/>
      <c r="J1662" s="258"/>
      <c r="K1662" s="24"/>
      <c r="L1662" s="257"/>
      <c r="M1662" s="258"/>
      <c r="N1662" s="24"/>
      <c r="O1662" s="257"/>
      <c r="P1662" s="258"/>
      <c r="Q1662" s="24"/>
      <c r="R1662" s="257"/>
      <c r="S1662" s="258"/>
      <c r="T1662" s="24"/>
      <c r="U1662" s="257"/>
      <c r="V1662" s="258"/>
      <c r="W1662" s="24"/>
      <c r="X1662" s="257"/>
      <c r="Y1662" s="258"/>
      <c r="Z1662" s="395"/>
      <c r="AA1662" s="257"/>
      <c r="AB1662" s="258"/>
      <c r="AC1662" s="24"/>
      <c r="AD1662" s="257"/>
      <c r="AE1662" s="258"/>
      <c r="AF1662" s="24"/>
      <c r="AG1662" s="24"/>
      <c r="AH1662" s="24"/>
      <c r="AI1662" s="24"/>
      <c r="AJ1662" s="24"/>
      <c r="AK1662" s="24"/>
      <c r="AL1662" s="257">
        <f t="shared" ref="AL1662:AL1663" si="988">SUM(C1662,F1662,I1662,L1662,O1662,R1662,U1662,X1662,AA1662,AD1662)</f>
        <v>0</v>
      </c>
      <c r="AM1662" s="15">
        <f t="shared" si="980"/>
        <v>0</v>
      </c>
      <c r="AN1662" s="258">
        <f t="shared" si="985"/>
        <v>0</v>
      </c>
      <c r="BA1662" s="257"/>
      <c r="BB1662" s="258"/>
      <c r="BC1662" s="618"/>
      <c r="BD1662" s="257"/>
      <c r="BE1662" s="258"/>
      <c r="BF1662" s="24"/>
      <c r="BG1662" s="257"/>
      <c r="BH1662" s="258"/>
      <c r="BI1662" s="24"/>
      <c r="BJ1662" s="257">
        <f t="shared" si="986"/>
        <v>0</v>
      </c>
      <c r="BK1662" s="15">
        <f t="shared" si="986"/>
        <v>0</v>
      </c>
      <c r="BL1662" s="258">
        <f t="shared" si="987"/>
        <v>0</v>
      </c>
      <c r="BM1662" s="24"/>
      <c r="BN1662" s="24"/>
    </row>
    <row r="1663" spans="1:66" ht="16.5" thickBot="1">
      <c r="A1663" s="83"/>
      <c r="B1663" s="86" t="s">
        <v>22</v>
      </c>
      <c r="C1663" s="259"/>
      <c r="D1663" s="260"/>
      <c r="E1663" s="24"/>
      <c r="F1663" s="259"/>
      <c r="G1663" s="261"/>
      <c r="H1663" s="24"/>
      <c r="I1663" s="259"/>
      <c r="J1663" s="261"/>
      <c r="K1663" s="24"/>
      <c r="L1663" s="259"/>
      <c r="M1663" s="261"/>
      <c r="N1663" s="24"/>
      <c r="O1663" s="259"/>
      <c r="P1663" s="261"/>
      <c r="Q1663" s="24"/>
      <c r="R1663" s="259"/>
      <c r="S1663" s="261"/>
      <c r="T1663" s="24"/>
      <c r="U1663" s="259"/>
      <c r="V1663" s="261"/>
      <c r="W1663" s="24"/>
      <c r="X1663" s="259"/>
      <c r="Y1663" s="261"/>
      <c r="Z1663" s="396"/>
      <c r="AA1663" s="259"/>
      <c r="AB1663" s="261"/>
      <c r="AC1663" s="24"/>
      <c r="AD1663" s="259"/>
      <c r="AE1663" s="261"/>
      <c r="AF1663" s="24"/>
      <c r="AG1663" s="24"/>
      <c r="AH1663" s="24"/>
      <c r="AI1663" s="24"/>
      <c r="AJ1663" s="24"/>
      <c r="AK1663" s="24"/>
      <c r="AL1663" s="259">
        <f t="shared" si="988"/>
        <v>0</v>
      </c>
      <c r="AM1663" s="260">
        <f t="shared" si="980"/>
        <v>0</v>
      </c>
      <c r="AN1663" s="261">
        <f t="shared" si="985"/>
        <v>0</v>
      </c>
      <c r="BA1663" s="259"/>
      <c r="BB1663" s="261"/>
      <c r="BC1663" s="618"/>
      <c r="BD1663" s="259"/>
      <c r="BE1663" s="261"/>
      <c r="BF1663" s="24"/>
      <c r="BG1663" s="259"/>
      <c r="BH1663" s="261"/>
      <c r="BI1663" s="24"/>
      <c r="BJ1663" s="259">
        <f t="shared" si="986"/>
        <v>0</v>
      </c>
      <c r="BK1663" s="260">
        <f t="shared" si="986"/>
        <v>0</v>
      </c>
      <c r="BL1663" s="261">
        <f t="shared" si="987"/>
        <v>0</v>
      </c>
      <c r="BM1663" s="24"/>
      <c r="BN1663" s="24"/>
    </row>
    <row r="1664" spans="1:66" ht="16.5" thickBot="1">
      <c r="A1664" s="20"/>
      <c r="C1664" s="2"/>
      <c r="D1664" s="2"/>
      <c r="E1664" s="24"/>
      <c r="F1664" s="2"/>
      <c r="G1664" s="2"/>
      <c r="H1664" s="24"/>
      <c r="I1664" s="2"/>
      <c r="J1664" s="2"/>
      <c r="K1664" s="24"/>
      <c r="L1664" s="2"/>
      <c r="M1664" s="2"/>
      <c r="N1664" s="24"/>
      <c r="O1664" s="2"/>
      <c r="P1664" s="2"/>
      <c r="Q1664" s="24"/>
      <c r="R1664" s="2"/>
      <c r="S1664" s="2"/>
      <c r="T1664" s="24"/>
      <c r="U1664" s="2"/>
      <c r="V1664" s="2"/>
      <c r="W1664" s="24"/>
      <c r="Y1664" s="2"/>
      <c r="Z1664" s="2"/>
      <c r="AA1664" s="2"/>
      <c r="AB1664" s="2"/>
      <c r="AC1664" s="24"/>
      <c r="AD1664" s="2"/>
      <c r="AE1664" s="2"/>
      <c r="AF1664" s="24"/>
      <c r="AG1664" s="24"/>
      <c r="AH1664" s="24"/>
      <c r="AI1664" s="24"/>
      <c r="AJ1664" s="24"/>
      <c r="AK1664" s="24"/>
      <c r="AL1664" s="2"/>
      <c r="AM1664" s="467"/>
      <c r="AN1664" s="2"/>
      <c r="BA1664" s="2"/>
      <c r="BB1664" s="2"/>
      <c r="BC1664" s="618"/>
      <c r="BD1664" s="2"/>
      <c r="BE1664" s="2"/>
      <c r="BF1664" s="24"/>
      <c r="BG1664" s="2"/>
      <c r="BH1664" s="2"/>
      <c r="BI1664" s="24"/>
      <c r="BJ1664" s="2"/>
      <c r="BK1664" s="721"/>
      <c r="BL1664" s="721"/>
      <c r="BM1664" s="24"/>
      <c r="BN1664" s="24"/>
    </row>
    <row r="1665" spans="1:66">
      <c r="A1665" s="87"/>
      <c r="B1665" s="84" t="s">
        <v>19</v>
      </c>
      <c r="C1665" s="254"/>
      <c r="D1665" s="255"/>
      <c r="E1665" s="24"/>
      <c r="F1665" s="254"/>
      <c r="G1665" s="256"/>
      <c r="H1665" s="24"/>
      <c r="I1665" s="254"/>
      <c r="J1665" s="256"/>
      <c r="K1665" s="24"/>
      <c r="L1665" s="254"/>
      <c r="M1665" s="256"/>
      <c r="N1665" s="24"/>
      <c r="O1665" s="254"/>
      <c r="P1665" s="256"/>
      <c r="Q1665" s="24"/>
      <c r="R1665" s="254"/>
      <c r="S1665" s="256"/>
      <c r="T1665" s="24"/>
      <c r="U1665" s="254"/>
      <c r="V1665" s="256"/>
      <c r="W1665" s="24"/>
      <c r="X1665" s="254"/>
      <c r="Y1665" s="256"/>
      <c r="Z1665" s="133"/>
      <c r="AA1665" s="254"/>
      <c r="AB1665" s="256"/>
      <c r="AC1665" s="24"/>
      <c r="AD1665" s="254"/>
      <c r="AE1665" s="256"/>
      <c r="AF1665" s="24"/>
      <c r="AG1665" s="24"/>
      <c r="AH1665" s="24"/>
      <c r="AI1665" s="24"/>
      <c r="AJ1665" s="24"/>
      <c r="AK1665" s="24"/>
      <c r="AL1665" s="254">
        <f>SUM(C1665,F1665,I1665,L1665,O1665,R1665,U1665,X1665,AA1665,AD1665)</f>
        <v>0</v>
      </c>
      <c r="AM1665" s="255">
        <f t="shared" ref="AM1665:AM1667" si="989">SUM(D1665,G1665,J1665,M1665,P1665,S1665,V1665,Y1665,AB1665,AE1665)</f>
        <v>0</v>
      </c>
      <c r="AN1665" s="256">
        <f t="shared" ref="AN1665:AN1667" si="990">SUM(AL1665:AM1665)</f>
        <v>0</v>
      </c>
      <c r="BA1665" s="254"/>
      <c r="BB1665" s="256"/>
      <c r="BC1665" s="618"/>
      <c r="BD1665" s="254"/>
      <c r="BE1665" s="256"/>
      <c r="BF1665" s="24"/>
      <c r="BG1665" s="254"/>
      <c r="BH1665" s="256"/>
      <c r="BI1665" s="24"/>
      <c r="BJ1665" s="254">
        <f t="shared" ref="BJ1665:BK1667" si="991">SUM(AF1665,AI1665,AL1665,AO1665,AR1665,AU1665,AX1665,BA1665,BD1665,BG1665)</f>
        <v>0</v>
      </c>
      <c r="BK1665" s="255">
        <f t="shared" si="991"/>
        <v>0</v>
      </c>
      <c r="BL1665" s="256">
        <f t="shared" ref="BL1665:BL1667" si="992">SUM(BJ1665:BK1665)</f>
        <v>0</v>
      </c>
      <c r="BM1665" s="24"/>
      <c r="BN1665" s="24"/>
    </row>
    <row r="1666" spans="1:66">
      <c r="A1666" s="82"/>
      <c r="B1666" s="85" t="s">
        <v>21</v>
      </c>
      <c r="C1666" s="257"/>
      <c r="D1666" s="15"/>
      <c r="E1666" s="24"/>
      <c r="F1666" s="257"/>
      <c r="G1666" s="258"/>
      <c r="H1666" s="24"/>
      <c r="I1666" s="257"/>
      <c r="J1666" s="258"/>
      <c r="K1666" s="24"/>
      <c r="L1666" s="257"/>
      <c r="M1666" s="258"/>
      <c r="N1666" s="24"/>
      <c r="O1666" s="257"/>
      <c r="P1666" s="258"/>
      <c r="Q1666" s="24"/>
      <c r="R1666" s="257"/>
      <c r="S1666" s="258"/>
      <c r="T1666" s="24"/>
      <c r="U1666" s="257"/>
      <c r="V1666" s="258"/>
      <c r="W1666" s="24"/>
      <c r="X1666" s="257"/>
      <c r="Y1666" s="258"/>
      <c r="Z1666" s="395"/>
      <c r="AA1666" s="257"/>
      <c r="AB1666" s="258"/>
      <c r="AC1666" s="24"/>
      <c r="AD1666" s="257"/>
      <c r="AE1666" s="258"/>
      <c r="AF1666" s="24"/>
      <c r="AG1666" s="24"/>
      <c r="AH1666" s="24"/>
      <c r="AI1666" s="24"/>
      <c r="AJ1666" s="24"/>
      <c r="AK1666" s="24"/>
      <c r="AL1666" s="257">
        <f t="shared" ref="AL1666:AL1667" si="993">SUM(C1666,F1666,I1666,L1666,O1666,R1666,U1666,X1666,AA1666,AD1666)</f>
        <v>0</v>
      </c>
      <c r="AM1666" s="15">
        <f t="shared" si="989"/>
        <v>0</v>
      </c>
      <c r="AN1666" s="258">
        <f t="shared" si="990"/>
        <v>0</v>
      </c>
      <c r="BA1666" s="257"/>
      <c r="BB1666" s="258"/>
      <c r="BC1666" s="618"/>
      <c r="BD1666" s="257"/>
      <c r="BE1666" s="258"/>
      <c r="BF1666" s="24"/>
      <c r="BG1666" s="257"/>
      <c r="BH1666" s="258"/>
      <c r="BI1666" s="24"/>
      <c r="BJ1666" s="257">
        <f t="shared" si="991"/>
        <v>0</v>
      </c>
      <c r="BK1666" s="15">
        <f t="shared" si="991"/>
        <v>0</v>
      </c>
      <c r="BL1666" s="258">
        <f t="shared" si="992"/>
        <v>0</v>
      </c>
      <c r="BM1666" s="24"/>
      <c r="BN1666" s="24"/>
    </row>
    <row r="1667" spans="1:66" ht="16.5" thickBot="1">
      <c r="A1667" s="83"/>
      <c r="B1667" s="86" t="s">
        <v>22</v>
      </c>
      <c r="C1667" s="259"/>
      <c r="D1667" s="260"/>
      <c r="E1667" s="24"/>
      <c r="F1667" s="259"/>
      <c r="G1667" s="261"/>
      <c r="H1667" s="24"/>
      <c r="I1667" s="259"/>
      <c r="J1667" s="261"/>
      <c r="K1667" s="24"/>
      <c r="L1667" s="259"/>
      <c r="M1667" s="261"/>
      <c r="N1667" s="24"/>
      <c r="O1667" s="259"/>
      <c r="P1667" s="261"/>
      <c r="Q1667" s="24"/>
      <c r="R1667" s="259"/>
      <c r="S1667" s="261"/>
      <c r="T1667" s="24"/>
      <c r="U1667" s="259"/>
      <c r="V1667" s="261"/>
      <c r="W1667" s="24"/>
      <c r="X1667" s="259"/>
      <c r="Y1667" s="261"/>
      <c r="Z1667" s="396"/>
      <c r="AA1667" s="259"/>
      <c r="AB1667" s="261"/>
      <c r="AC1667" s="24"/>
      <c r="AD1667" s="259"/>
      <c r="AE1667" s="261"/>
      <c r="AF1667" s="24"/>
      <c r="AG1667" s="24"/>
      <c r="AH1667" s="24"/>
      <c r="AI1667" s="24"/>
      <c r="AJ1667" s="24"/>
      <c r="AK1667" s="24"/>
      <c r="AL1667" s="259">
        <f t="shared" si="993"/>
        <v>0</v>
      </c>
      <c r="AM1667" s="260">
        <f t="shared" si="989"/>
        <v>0</v>
      </c>
      <c r="AN1667" s="261">
        <f t="shared" si="990"/>
        <v>0</v>
      </c>
      <c r="BA1667" s="259"/>
      <c r="BB1667" s="261"/>
      <c r="BC1667" s="618"/>
      <c r="BD1667" s="259"/>
      <c r="BE1667" s="261"/>
      <c r="BF1667" s="24"/>
      <c r="BG1667" s="259"/>
      <c r="BH1667" s="261"/>
      <c r="BI1667" s="24"/>
      <c r="BJ1667" s="259">
        <f t="shared" si="991"/>
        <v>0</v>
      </c>
      <c r="BK1667" s="260">
        <f t="shared" si="991"/>
        <v>0</v>
      </c>
      <c r="BL1667" s="261">
        <f t="shared" si="992"/>
        <v>0</v>
      </c>
      <c r="BM1667" s="24"/>
      <c r="BN1667" s="24"/>
    </row>
    <row r="1668" spans="1:66" ht="16.5" thickBot="1">
      <c r="A1668" s="20"/>
      <c r="C1668" s="2"/>
      <c r="D1668" s="2"/>
      <c r="E1668" s="24"/>
      <c r="F1668" s="2"/>
      <c r="G1668" s="2"/>
      <c r="H1668" s="24"/>
      <c r="I1668" s="2"/>
      <c r="J1668" s="2"/>
      <c r="K1668" s="24"/>
      <c r="L1668" s="2"/>
      <c r="M1668" s="2"/>
      <c r="N1668" s="24"/>
      <c r="O1668" s="2"/>
      <c r="P1668" s="2"/>
      <c r="Q1668" s="24"/>
      <c r="R1668" s="2"/>
      <c r="S1668" s="2"/>
      <c r="T1668" s="24"/>
      <c r="U1668" s="2"/>
      <c r="V1668" s="2"/>
      <c r="W1668" s="24"/>
      <c r="Y1668" s="2"/>
      <c r="Z1668" s="2"/>
      <c r="AA1668" s="2"/>
      <c r="AB1668" s="2"/>
      <c r="AC1668" s="24"/>
      <c r="AD1668" s="2"/>
      <c r="AE1668" s="2"/>
      <c r="AF1668" s="24"/>
      <c r="AG1668" s="24"/>
      <c r="AH1668" s="24"/>
      <c r="AI1668" s="24"/>
      <c r="AJ1668" s="24"/>
      <c r="AK1668" s="24"/>
      <c r="AL1668" s="2"/>
      <c r="AM1668" s="467"/>
      <c r="AN1668" s="2"/>
      <c r="BA1668" s="2"/>
      <c r="BB1668" s="2"/>
      <c r="BC1668" s="618"/>
      <c r="BD1668" s="2"/>
      <c r="BE1668" s="2"/>
      <c r="BF1668" s="24"/>
      <c r="BG1668" s="2"/>
      <c r="BH1668" s="2"/>
      <c r="BI1668" s="24"/>
      <c r="BJ1668" s="2"/>
      <c r="BK1668" s="721"/>
      <c r="BL1668" s="721"/>
      <c r="BM1668" s="24"/>
      <c r="BN1668" s="24"/>
    </row>
    <row r="1669" spans="1:66">
      <c r="A1669" s="81"/>
      <c r="B1669" s="84" t="s">
        <v>19</v>
      </c>
      <c r="C1669" s="254"/>
      <c r="D1669" s="255"/>
      <c r="E1669" s="24"/>
      <c r="F1669" s="254"/>
      <c r="G1669" s="256"/>
      <c r="H1669" s="24"/>
      <c r="I1669" s="254"/>
      <c r="J1669" s="256"/>
      <c r="K1669" s="24"/>
      <c r="L1669" s="254"/>
      <c r="M1669" s="256"/>
      <c r="N1669" s="24"/>
      <c r="O1669" s="254"/>
      <c r="P1669" s="256"/>
      <c r="Q1669" s="24"/>
      <c r="R1669" s="254"/>
      <c r="S1669" s="256"/>
      <c r="T1669" s="24"/>
      <c r="U1669" s="254"/>
      <c r="V1669" s="256"/>
      <c r="W1669" s="24"/>
      <c r="X1669" s="254"/>
      <c r="Y1669" s="256"/>
      <c r="Z1669" s="133"/>
      <c r="AA1669" s="254"/>
      <c r="AB1669" s="256"/>
      <c r="AC1669" s="24"/>
      <c r="AD1669" s="254"/>
      <c r="AE1669" s="256"/>
      <c r="AF1669" s="24"/>
      <c r="AG1669" s="24"/>
      <c r="AH1669" s="24"/>
      <c r="AI1669" s="24"/>
      <c r="AJ1669" s="24"/>
      <c r="AK1669" s="24"/>
      <c r="AL1669" s="254">
        <f>SUM(C1669,F1669,I1669,L1669,O1669,R1669,U1669,X1669,AA1669,AD1669)</f>
        <v>0</v>
      </c>
      <c r="AM1669" s="255">
        <f t="shared" ref="AM1669:AM1671" si="994">SUM(D1669,G1669,J1669,M1669,P1669,S1669,V1669,Y1669,AB1669,AE1669)</f>
        <v>0</v>
      </c>
      <c r="AN1669" s="256">
        <f>SUM(AL1669:AM1669)</f>
        <v>0</v>
      </c>
      <c r="BA1669" s="254"/>
      <c r="BB1669" s="256"/>
      <c r="BC1669" s="618"/>
      <c r="BD1669" s="254"/>
      <c r="BE1669" s="256"/>
      <c r="BF1669" s="24"/>
      <c r="BG1669" s="254"/>
      <c r="BH1669" s="256"/>
      <c r="BI1669" s="24"/>
      <c r="BJ1669" s="254">
        <f t="shared" ref="BJ1669:BK1671" si="995">SUM(AF1669,AI1669,AL1669,AO1669,AR1669,AU1669,AX1669,BA1669,BD1669,BG1669)</f>
        <v>0</v>
      </c>
      <c r="BK1669" s="255">
        <f t="shared" si="995"/>
        <v>0</v>
      </c>
      <c r="BL1669" s="256">
        <f>SUM(BJ1669:BK1669)</f>
        <v>0</v>
      </c>
      <c r="BM1669" s="24"/>
      <c r="BN1669" s="24"/>
    </row>
    <row r="1670" spans="1:66">
      <c r="A1670" s="82"/>
      <c r="B1670" s="85" t="s">
        <v>21</v>
      </c>
      <c r="C1670" s="257"/>
      <c r="D1670" s="15"/>
      <c r="E1670" s="24"/>
      <c r="F1670" s="257"/>
      <c r="G1670" s="258"/>
      <c r="H1670" s="24"/>
      <c r="I1670" s="257"/>
      <c r="J1670" s="258"/>
      <c r="K1670" s="24"/>
      <c r="L1670" s="257"/>
      <c r="M1670" s="258"/>
      <c r="N1670" s="24"/>
      <c r="O1670" s="257"/>
      <c r="P1670" s="258"/>
      <c r="Q1670" s="24"/>
      <c r="R1670" s="257"/>
      <c r="S1670" s="258"/>
      <c r="T1670" s="24"/>
      <c r="U1670" s="257"/>
      <c r="V1670" s="258"/>
      <c r="W1670" s="24"/>
      <c r="X1670" s="257"/>
      <c r="Y1670" s="258"/>
      <c r="Z1670" s="395"/>
      <c r="AA1670" s="257"/>
      <c r="AB1670" s="258"/>
      <c r="AC1670" s="24"/>
      <c r="AD1670" s="257"/>
      <c r="AE1670" s="258"/>
      <c r="AF1670" s="24"/>
      <c r="AG1670" s="24"/>
      <c r="AH1670" s="24"/>
      <c r="AI1670" s="24"/>
      <c r="AJ1670" s="24"/>
      <c r="AK1670" s="24"/>
      <c r="AL1670" s="257">
        <f t="shared" ref="AL1670:AL1671" si="996">SUM(C1670,F1670,I1670,L1670,O1670,R1670,U1670,X1670,AA1670,AD1670)</f>
        <v>0</v>
      </c>
      <c r="AM1670" s="15">
        <f t="shared" si="994"/>
        <v>0</v>
      </c>
      <c r="AN1670" s="258">
        <f t="shared" ref="AN1670:AN1671" si="997">SUM(AL1670:AM1670)</f>
        <v>0</v>
      </c>
      <c r="BA1670" s="257"/>
      <c r="BB1670" s="258"/>
      <c r="BC1670" s="618"/>
      <c r="BD1670" s="257"/>
      <c r="BE1670" s="258"/>
      <c r="BF1670" s="24"/>
      <c r="BG1670" s="257"/>
      <c r="BH1670" s="258"/>
      <c r="BI1670" s="24"/>
      <c r="BJ1670" s="257">
        <f t="shared" si="995"/>
        <v>0</v>
      </c>
      <c r="BK1670" s="15">
        <f t="shared" si="995"/>
        <v>0</v>
      </c>
      <c r="BL1670" s="258">
        <f t="shared" ref="BL1670:BL1671" si="998">SUM(BJ1670:BK1670)</f>
        <v>0</v>
      </c>
      <c r="BM1670" s="24"/>
      <c r="BN1670" s="24"/>
    </row>
    <row r="1671" spans="1:66" ht="16.5" thickBot="1">
      <c r="A1671" s="83"/>
      <c r="B1671" s="86" t="s">
        <v>22</v>
      </c>
      <c r="C1671" s="259"/>
      <c r="D1671" s="260"/>
      <c r="E1671" s="24"/>
      <c r="F1671" s="259"/>
      <c r="G1671" s="261"/>
      <c r="H1671" s="24"/>
      <c r="I1671" s="259"/>
      <c r="J1671" s="261"/>
      <c r="K1671" s="24"/>
      <c r="L1671" s="259"/>
      <c r="M1671" s="261"/>
      <c r="N1671" s="24"/>
      <c r="O1671" s="259"/>
      <c r="P1671" s="261"/>
      <c r="Q1671" s="24"/>
      <c r="R1671" s="259"/>
      <c r="S1671" s="261"/>
      <c r="T1671" s="24"/>
      <c r="U1671" s="259"/>
      <c r="V1671" s="261"/>
      <c r="W1671" s="24"/>
      <c r="X1671" s="259"/>
      <c r="Y1671" s="261"/>
      <c r="Z1671" s="396"/>
      <c r="AA1671" s="259"/>
      <c r="AB1671" s="261"/>
      <c r="AC1671" s="24"/>
      <c r="AD1671" s="259"/>
      <c r="AE1671" s="261"/>
      <c r="AF1671" s="24"/>
      <c r="AG1671" s="24"/>
      <c r="AH1671" s="24"/>
      <c r="AI1671" s="24"/>
      <c r="AJ1671" s="24"/>
      <c r="AK1671" s="24"/>
      <c r="AL1671" s="259">
        <f t="shared" si="996"/>
        <v>0</v>
      </c>
      <c r="AM1671" s="260">
        <f t="shared" si="994"/>
        <v>0</v>
      </c>
      <c r="AN1671" s="261">
        <f t="shared" si="997"/>
        <v>0</v>
      </c>
      <c r="BA1671" s="259"/>
      <c r="BB1671" s="261"/>
      <c r="BC1671" s="618"/>
      <c r="BD1671" s="259"/>
      <c r="BE1671" s="261"/>
      <c r="BF1671" s="24"/>
      <c r="BG1671" s="259"/>
      <c r="BH1671" s="261"/>
      <c r="BI1671" s="24"/>
      <c r="BJ1671" s="259">
        <f t="shared" si="995"/>
        <v>0</v>
      </c>
      <c r="BK1671" s="260">
        <f t="shared" si="995"/>
        <v>0</v>
      </c>
      <c r="BL1671" s="261">
        <f t="shared" si="998"/>
        <v>0</v>
      </c>
      <c r="BM1671" s="24"/>
      <c r="BN1671" s="24"/>
    </row>
    <row r="1672" spans="1:66" ht="16.5" thickBot="1">
      <c r="A1672" s="20"/>
      <c r="C1672" s="2"/>
      <c r="D1672" s="2"/>
      <c r="E1672" s="24"/>
      <c r="F1672" s="2"/>
      <c r="G1672" s="2"/>
      <c r="H1672" s="24"/>
      <c r="I1672" s="2"/>
      <c r="J1672" s="2"/>
      <c r="K1672" s="24"/>
      <c r="L1672" s="2"/>
      <c r="M1672" s="2"/>
      <c r="N1672" s="24"/>
      <c r="O1672" s="2"/>
      <c r="P1672" s="2"/>
      <c r="Q1672" s="24"/>
      <c r="R1672" s="2"/>
      <c r="S1672" s="2"/>
      <c r="T1672" s="24"/>
      <c r="U1672" s="2"/>
      <c r="V1672" s="2"/>
      <c r="W1672" s="24"/>
      <c r="Y1672" s="2"/>
      <c r="Z1672" s="2"/>
      <c r="AA1672" s="2"/>
      <c r="AB1672" s="2"/>
      <c r="AC1672" s="24"/>
      <c r="AD1672" s="2"/>
      <c r="AE1672" s="2"/>
      <c r="AF1672" s="24"/>
      <c r="AG1672" s="24"/>
      <c r="AH1672" s="24"/>
      <c r="AI1672" s="24"/>
      <c r="AJ1672" s="24"/>
      <c r="AK1672" s="24"/>
      <c r="AL1672" s="2"/>
      <c r="AM1672" s="467"/>
      <c r="AN1672" s="2"/>
      <c r="BA1672" s="2"/>
      <c r="BB1672" s="2"/>
      <c r="BC1672" s="618"/>
      <c r="BD1672" s="2"/>
      <c r="BE1672" s="2"/>
      <c r="BF1672" s="24"/>
      <c r="BG1672" s="2"/>
      <c r="BH1672" s="2"/>
      <c r="BI1672" s="24"/>
      <c r="BJ1672" s="2"/>
      <c r="BK1672" s="721"/>
      <c r="BL1672" s="721"/>
      <c r="BM1672" s="24"/>
      <c r="BN1672" s="24"/>
    </row>
    <row r="1673" spans="1:66">
      <c r="A1673" s="81"/>
      <c r="B1673" s="84" t="s">
        <v>19</v>
      </c>
      <c r="C1673" s="254"/>
      <c r="D1673" s="255"/>
      <c r="E1673" s="24"/>
      <c r="F1673" s="254"/>
      <c r="G1673" s="256"/>
      <c r="H1673" s="24"/>
      <c r="I1673" s="254"/>
      <c r="J1673" s="256"/>
      <c r="K1673" s="24"/>
      <c r="L1673" s="254"/>
      <c r="M1673" s="256"/>
      <c r="N1673" s="24"/>
      <c r="O1673" s="254"/>
      <c r="P1673" s="256"/>
      <c r="Q1673" s="24"/>
      <c r="R1673" s="254"/>
      <c r="S1673" s="256"/>
      <c r="T1673" s="24"/>
      <c r="U1673" s="254"/>
      <c r="V1673" s="256"/>
      <c r="W1673" s="24"/>
      <c r="X1673" s="254"/>
      <c r="Y1673" s="256"/>
      <c r="Z1673" s="133"/>
      <c r="AA1673" s="254"/>
      <c r="AB1673" s="256"/>
      <c r="AC1673" s="24"/>
      <c r="AD1673" s="254"/>
      <c r="AE1673" s="256"/>
      <c r="AF1673" s="24"/>
      <c r="AG1673" s="24"/>
      <c r="AH1673" s="24"/>
      <c r="AI1673" s="24"/>
      <c r="AJ1673" s="24"/>
      <c r="AK1673" s="24"/>
      <c r="AL1673" s="254">
        <f>SUM(C1673,F1673,I1673,L1673,O1673,R1673,U1673,X1673,AA1673,AD1673)</f>
        <v>0</v>
      </c>
      <c r="AM1673" s="255">
        <f t="shared" ref="AM1673:AM1675" si="999">SUM(D1673,G1673,J1673,M1673,P1673,S1673,V1673,Y1673,AB1673,AE1673)</f>
        <v>0</v>
      </c>
      <c r="AN1673" s="256">
        <f t="shared" ref="AN1673:AN1675" si="1000">SUM(AL1673:AM1673)</f>
        <v>0</v>
      </c>
      <c r="BA1673" s="254"/>
      <c r="BB1673" s="256"/>
      <c r="BC1673" s="618"/>
      <c r="BD1673" s="254"/>
      <c r="BE1673" s="256"/>
      <c r="BF1673" s="24"/>
      <c r="BG1673" s="254"/>
      <c r="BH1673" s="256"/>
      <c r="BI1673" s="24"/>
      <c r="BJ1673" s="254">
        <f t="shared" ref="BJ1673:BK1675" si="1001">SUM(AF1673,AI1673,AL1673,AO1673,AR1673,AU1673,AX1673,BA1673,BD1673,BG1673)</f>
        <v>0</v>
      </c>
      <c r="BK1673" s="255">
        <f t="shared" si="1001"/>
        <v>0</v>
      </c>
      <c r="BL1673" s="256">
        <f t="shared" ref="BL1673:BL1675" si="1002">SUM(BJ1673:BK1673)</f>
        <v>0</v>
      </c>
      <c r="BM1673" s="24"/>
      <c r="BN1673" s="24"/>
    </row>
    <row r="1674" spans="1:66">
      <c r="A1674" s="82"/>
      <c r="B1674" s="85" t="s">
        <v>21</v>
      </c>
      <c r="C1674" s="257"/>
      <c r="D1674" s="15"/>
      <c r="E1674" s="24"/>
      <c r="F1674" s="257"/>
      <c r="G1674" s="258"/>
      <c r="H1674" s="24"/>
      <c r="I1674" s="257"/>
      <c r="J1674" s="258"/>
      <c r="K1674" s="24"/>
      <c r="L1674" s="257"/>
      <c r="M1674" s="258"/>
      <c r="N1674" s="24"/>
      <c r="O1674" s="257"/>
      <c r="P1674" s="258"/>
      <c r="Q1674" s="24"/>
      <c r="R1674" s="257"/>
      <c r="S1674" s="258"/>
      <c r="T1674" s="24"/>
      <c r="U1674" s="257"/>
      <c r="V1674" s="258"/>
      <c r="W1674" s="24"/>
      <c r="X1674" s="257"/>
      <c r="Y1674" s="258"/>
      <c r="Z1674" s="395"/>
      <c r="AA1674" s="257"/>
      <c r="AB1674" s="258"/>
      <c r="AC1674" s="24"/>
      <c r="AD1674" s="257"/>
      <c r="AE1674" s="258"/>
      <c r="AF1674" s="24"/>
      <c r="AG1674" s="24"/>
      <c r="AH1674" s="24"/>
      <c r="AI1674" s="24"/>
      <c r="AJ1674" s="24"/>
      <c r="AK1674" s="24"/>
      <c r="AL1674" s="257">
        <f t="shared" ref="AL1674:AL1675" si="1003">SUM(C1674,F1674,I1674,L1674,O1674,R1674,U1674,X1674,AA1674,AD1674)</f>
        <v>0</v>
      </c>
      <c r="AM1674" s="15">
        <f t="shared" si="999"/>
        <v>0</v>
      </c>
      <c r="AN1674" s="258">
        <f t="shared" si="1000"/>
        <v>0</v>
      </c>
      <c r="BA1674" s="257"/>
      <c r="BB1674" s="258"/>
      <c r="BC1674" s="618"/>
      <c r="BD1674" s="257"/>
      <c r="BE1674" s="258"/>
      <c r="BF1674" s="24"/>
      <c r="BG1674" s="257"/>
      <c r="BH1674" s="258"/>
      <c r="BI1674" s="24"/>
      <c r="BJ1674" s="257">
        <f t="shared" si="1001"/>
        <v>0</v>
      </c>
      <c r="BK1674" s="15">
        <f t="shared" si="1001"/>
        <v>0</v>
      </c>
      <c r="BL1674" s="258">
        <f t="shared" si="1002"/>
        <v>0</v>
      </c>
      <c r="BM1674" s="24"/>
      <c r="BN1674" s="24"/>
    </row>
    <row r="1675" spans="1:66" ht="16.5" thickBot="1">
      <c r="A1675" s="83"/>
      <c r="B1675" s="86" t="s">
        <v>22</v>
      </c>
      <c r="C1675" s="259"/>
      <c r="D1675" s="260"/>
      <c r="E1675" s="24"/>
      <c r="F1675" s="259"/>
      <c r="G1675" s="261"/>
      <c r="H1675" s="24"/>
      <c r="I1675" s="259"/>
      <c r="J1675" s="261"/>
      <c r="K1675" s="24"/>
      <c r="L1675" s="259"/>
      <c r="M1675" s="261"/>
      <c r="N1675" s="24"/>
      <c r="O1675" s="259"/>
      <c r="P1675" s="261"/>
      <c r="Q1675" s="24"/>
      <c r="R1675" s="259"/>
      <c r="S1675" s="261"/>
      <c r="T1675" s="24"/>
      <c r="U1675" s="259"/>
      <c r="V1675" s="261"/>
      <c r="W1675" s="24"/>
      <c r="X1675" s="259"/>
      <c r="Y1675" s="261"/>
      <c r="Z1675" s="396"/>
      <c r="AA1675" s="259"/>
      <c r="AB1675" s="261"/>
      <c r="AC1675" s="24"/>
      <c r="AD1675" s="259"/>
      <c r="AE1675" s="261"/>
      <c r="AF1675" s="24"/>
      <c r="AG1675" s="24"/>
      <c r="AH1675" s="24"/>
      <c r="AI1675" s="24"/>
      <c r="AJ1675" s="24"/>
      <c r="AK1675" s="24"/>
      <c r="AL1675" s="259">
        <f t="shared" si="1003"/>
        <v>0</v>
      </c>
      <c r="AM1675" s="260">
        <f t="shared" si="999"/>
        <v>0</v>
      </c>
      <c r="AN1675" s="261">
        <f t="shared" si="1000"/>
        <v>0</v>
      </c>
      <c r="BA1675" s="259"/>
      <c r="BB1675" s="261"/>
      <c r="BC1675" s="618"/>
      <c r="BD1675" s="259"/>
      <c r="BE1675" s="261"/>
      <c r="BF1675" s="24"/>
      <c r="BG1675" s="259"/>
      <c r="BH1675" s="261"/>
      <c r="BI1675" s="24"/>
      <c r="BJ1675" s="259">
        <f t="shared" si="1001"/>
        <v>0</v>
      </c>
      <c r="BK1675" s="260">
        <f t="shared" si="1001"/>
        <v>0</v>
      </c>
      <c r="BL1675" s="261">
        <f t="shared" si="1002"/>
        <v>0</v>
      </c>
      <c r="BM1675" s="24"/>
      <c r="BN1675" s="24"/>
    </row>
    <row r="1676" spans="1:66" ht="16.5" thickBot="1">
      <c r="A1676" s="20"/>
      <c r="C1676" s="2"/>
      <c r="D1676" s="2"/>
      <c r="E1676" s="24"/>
      <c r="F1676" s="2"/>
      <c r="G1676" s="2"/>
      <c r="H1676" s="24"/>
      <c r="I1676" s="2"/>
      <c r="J1676" s="2"/>
      <c r="K1676" s="24"/>
      <c r="L1676" s="2"/>
      <c r="M1676" s="2"/>
      <c r="N1676" s="24"/>
      <c r="O1676" s="2"/>
      <c r="P1676" s="2"/>
      <c r="Q1676" s="24"/>
      <c r="R1676" s="2"/>
      <c r="S1676" s="2"/>
      <c r="T1676" s="24"/>
      <c r="U1676" s="2"/>
      <c r="V1676" s="2"/>
      <c r="W1676" s="24"/>
      <c r="Y1676" s="2"/>
      <c r="Z1676" s="2"/>
      <c r="AA1676" s="2"/>
      <c r="AB1676" s="2"/>
      <c r="AC1676" s="24"/>
      <c r="AD1676" s="2"/>
      <c r="AE1676" s="2"/>
      <c r="AF1676" s="24"/>
      <c r="AG1676" s="24"/>
      <c r="AH1676" s="24"/>
      <c r="AI1676" s="24"/>
      <c r="AJ1676" s="24"/>
      <c r="AK1676" s="24"/>
      <c r="AL1676" s="2"/>
      <c r="AM1676" s="467"/>
      <c r="AN1676" s="2"/>
      <c r="BA1676" s="2"/>
      <c r="BB1676" s="2"/>
      <c r="BC1676" s="618"/>
      <c r="BD1676" s="2"/>
      <c r="BE1676" s="2"/>
      <c r="BF1676" s="24"/>
      <c r="BG1676" s="2"/>
      <c r="BH1676" s="2"/>
      <c r="BI1676" s="24"/>
      <c r="BJ1676" s="2"/>
      <c r="BK1676" s="721"/>
      <c r="BL1676" s="721"/>
      <c r="BM1676" s="24"/>
      <c r="BN1676" s="24"/>
    </row>
    <row r="1677" spans="1:66">
      <c r="A1677" s="87"/>
      <c r="B1677" s="84" t="s">
        <v>19</v>
      </c>
      <c r="C1677" s="254"/>
      <c r="D1677" s="255"/>
      <c r="E1677" s="24"/>
      <c r="F1677" s="254"/>
      <c r="G1677" s="256"/>
      <c r="H1677" s="24"/>
      <c r="I1677" s="254"/>
      <c r="J1677" s="256"/>
      <c r="K1677" s="24"/>
      <c r="L1677" s="254"/>
      <c r="M1677" s="256"/>
      <c r="N1677" s="24"/>
      <c r="O1677" s="254"/>
      <c r="P1677" s="256"/>
      <c r="Q1677" s="24"/>
      <c r="R1677" s="254"/>
      <c r="S1677" s="256"/>
      <c r="T1677" s="24"/>
      <c r="U1677" s="254"/>
      <c r="V1677" s="256"/>
      <c r="W1677" s="24"/>
      <c r="X1677" s="254"/>
      <c r="Y1677" s="256"/>
      <c r="Z1677" s="133"/>
      <c r="AA1677" s="254"/>
      <c r="AB1677" s="256"/>
      <c r="AC1677" s="24"/>
      <c r="AD1677" s="254"/>
      <c r="AE1677" s="256"/>
      <c r="AF1677" s="24"/>
      <c r="AG1677" s="24"/>
      <c r="AH1677" s="24"/>
      <c r="AI1677" s="24"/>
      <c r="AJ1677" s="24"/>
      <c r="AK1677" s="24"/>
      <c r="AL1677" s="254">
        <f>SUM(C1677,F1677,I1677,L1677,O1677,R1677,U1677,X1677,AA1677,AD1677)</f>
        <v>0</v>
      </c>
      <c r="AM1677" s="255">
        <f t="shared" ref="AM1677:AM1679" si="1004">SUM(D1677,G1677,J1677,M1677,P1677,S1677,V1677,Y1677,AB1677,AE1677)</f>
        <v>0</v>
      </c>
      <c r="AN1677" s="256">
        <f t="shared" ref="AN1677:AN1679" si="1005">SUM(AL1677:AM1677)</f>
        <v>0</v>
      </c>
      <c r="BA1677" s="254"/>
      <c r="BB1677" s="256"/>
      <c r="BC1677" s="618"/>
      <c r="BD1677" s="254"/>
      <c r="BE1677" s="256"/>
      <c r="BF1677" s="24"/>
      <c r="BG1677" s="254"/>
      <c r="BH1677" s="256"/>
      <c r="BI1677" s="24"/>
      <c r="BJ1677" s="254">
        <f t="shared" ref="BJ1677:BK1679" si="1006">SUM(AF1677,AI1677,AL1677,AO1677,AR1677,AU1677,AX1677,BA1677,BD1677,BG1677)</f>
        <v>0</v>
      </c>
      <c r="BK1677" s="255">
        <f t="shared" si="1006"/>
        <v>0</v>
      </c>
      <c r="BL1677" s="256">
        <f t="shared" ref="BL1677:BL1679" si="1007">SUM(BJ1677:BK1677)</f>
        <v>0</v>
      </c>
      <c r="BM1677" s="24"/>
      <c r="BN1677" s="24"/>
    </row>
    <row r="1678" spans="1:66">
      <c r="A1678" s="82"/>
      <c r="B1678" s="85" t="s">
        <v>21</v>
      </c>
      <c r="C1678" s="257"/>
      <c r="D1678" s="15"/>
      <c r="E1678" s="24"/>
      <c r="F1678" s="257"/>
      <c r="G1678" s="258"/>
      <c r="H1678" s="24"/>
      <c r="I1678" s="257"/>
      <c r="J1678" s="258"/>
      <c r="K1678" s="24"/>
      <c r="L1678" s="257"/>
      <c r="M1678" s="258"/>
      <c r="N1678" s="24"/>
      <c r="O1678" s="257"/>
      <c r="P1678" s="258"/>
      <c r="Q1678" s="24"/>
      <c r="R1678" s="257"/>
      <c r="S1678" s="258"/>
      <c r="T1678" s="24"/>
      <c r="U1678" s="257"/>
      <c r="V1678" s="258"/>
      <c r="W1678" s="24"/>
      <c r="X1678" s="257"/>
      <c r="Y1678" s="258"/>
      <c r="Z1678" s="395"/>
      <c r="AA1678" s="257"/>
      <c r="AB1678" s="258"/>
      <c r="AC1678" s="24"/>
      <c r="AD1678" s="257"/>
      <c r="AE1678" s="258"/>
      <c r="AF1678" s="24"/>
      <c r="AG1678" s="24"/>
      <c r="AH1678" s="24"/>
      <c r="AI1678" s="24"/>
      <c r="AJ1678" s="24"/>
      <c r="AK1678" s="24"/>
      <c r="AL1678" s="257">
        <f t="shared" ref="AL1678:AL1679" si="1008">SUM(C1678,F1678,I1678,L1678,O1678,R1678,U1678,X1678,AA1678,AD1678)</f>
        <v>0</v>
      </c>
      <c r="AM1678" s="15">
        <f t="shared" si="1004"/>
        <v>0</v>
      </c>
      <c r="AN1678" s="258">
        <f t="shared" si="1005"/>
        <v>0</v>
      </c>
      <c r="BA1678" s="257"/>
      <c r="BB1678" s="258"/>
      <c r="BC1678" s="618"/>
      <c r="BD1678" s="257"/>
      <c r="BE1678" s="258"/>
      <c r="BF1678" s="24"/>
      <c r="BG1678" s="257"/>
      <c r="BH1678" s="258"/>
      <c r="BI1678" s="24"/>
      <c r="BJ1678" s="257">
        <f t="shared" si="1006"/>
        <v>0</v>
      </c>
      <c r="BK1678" s="15">
        <f t="shared" si="1006"/>
        <v>0</v>
      </c>
      <c r="BL1678" s="258">
        <f t="shared" si="1007"/>
        <v>0</v>
      </c>
      <c r="BM1678" s="24"/>
      <c r="BN1678" s="24"/>
    </row>
    <row r="1679" spans="1:66" ht="16.5" thickBot="1">
      <c r="A1679" s="83"/>
      <c r="B1679" s="86" t="s">
        <v>22</v>
      </c>
      <c r="C1679" s="259"/>
      <c r="D1679" s="260"/>
      <c r="E1679" s="24"/>
      <c r="F1679" s="259"/>
      <c r="G1679" s="261"/>
      <c r="H1679" s="24"/>
      <c r="I1679" s="259"/>
      <c r="J1679" s="261"/>
      <c r="K1679" s="24"/>
      <c r="L1679" s="259"/>
      <c r="M1679" s="261"/>
      <c r="N1679" s="24"/>
      <c r="O1679" s="259"/>
      <c r="P1679" s="261"/>
      <c r="Q1679" s="24"/>
      <c r="R1679" s="259"/>
      <c r="S1679" s="261"/>
      <c r="T1679" s="24"/>
      <c r="U1679" s="259"/>
      <c r="V1679" s="261"/>
      <c r="W1679" s="24"/>
      <c r="X1679" s="259"/>
      <c r="Y1679" s="261"/>
      <c r="Z1679" s="396"/>
      <c r="AA1679" s="259"/>
      <c r="AB1679" s="261"/>
      <c r="AC1679" s="24"/>
      <c r="AD1679" s="259"/>
      <c r="AE1679" s="261"/>
      <c r="AF1679" s="24"/>
      <c r="AG1679" s="24"/>
      <c r="AH1679" s="24"/>
      <c r="AI1679" s="24"/>
      <c r="AJ1679" s="24"/>
      <c r="AK1679" s="24"/>
      <c r="AL1679" s="259">
        <f t="shared" si="1008"/>
        <v>0</v>
      </c>
      <c r="AM1679" s="260">
        <f t="shared" si="1004"/>
        <v>0</v>
      </c>
      <c r="AN1679" s="261">
        <f t="shared" si="1005"/>
        <v>0</v>
      </c>
      <c r="BA1679" s="259"/>
      <c r="BB1679" s="261"/>
      <c r="BC1679" s="618"/>
      <c r="BD1679" s="259"/>
      <c r="BE1679" s="261"/>
      <c r="BF1679" s="24"/>
      <c r="BG1679" s="259"/>
      <c r="BH1679" s="261"/>
      <c r="BI1679" s="24"/>
      <c r="BJ1679" s="259">
        <f t="shared" si="1006"/>
        <v>0</v>
      </c>
      <c r="BK1679" s="260">
        <f t="shared" si="1006"/>
        <v>0</v>
      </c>
      <c r="BL1679" s="261">
        <f t="shared" si="1007"/>
        <v>0</v>
      </c>
      <c r="BM1679" s="24"/>
      <c r="BN1679" s="24"/>
    </row>
    <row r="1680" spans="1:66" ht="16.5" thickBot="1">
      <c r="A1680" s="20"/>
      <c r="C1680" s="2"/>
      <c r="D1680" s="2"/>
      <c r="E1680" s="24"/>
      <c r="F1680" s="2"/>
      <c r="G1680" s="2"/>
      <c r="H1680" s="24"/>
      <c r="I1680" s="2"/>
      <c r="J1680" s="2"/>
      <c r="K1680" s="24"/>
      <c r="L1680" s="2"/>
      <c r="M1680" s="2"/>
      <c r="N1680" s="24"/>
      <c r="O1680" s="2"/>
      <c r="P1680" s="2"/>
      <c r="Q1680" s="24"/>
      <c r="R1680" s="2"/>
      <c r="S1680" s="2"/>
      <c r="T1680" s="24"/>
      <c r="U1680" s="2"/>
      <c r="V1680" s="2"/>
      <c r="W1680" s="24"/>
      <c r="Y1680" s="2"/>
      <c r="Z1680" s="2"/>
      <c r="AA1680" s="2"/>
      <c r="AB1680" s="2"/>
      <c r="AC1680" s="24"/>
      <c r="AD1680" s="2"/>
      <c r="AE1680" s="2"/>
      <c r="AF1680" s="24"/>
      <c r="AG1680" s="24"/>
      <c r="AH1680" s="24"/>
      <c r="AI1680" s="24"/>
      <c r="AJ1680" s="24"/>
      <c r="AK1680" s="24"/>
      <c r="AL1680" s="2"/>
      <c r="AM1680" s="467"/>
      <c r="AN1680" s="2"/>
      <c r="BA1680" s="2"/>
      <c r="BB1680" s="2"/>
      <c r="BC1680" s="618"/>
      <c r="BD1680" s="2"/>
      <c r="BE1680" s="2"/>
      <c r="BF1680" s="24"/>
      <c r="BG1680" s="2"/>
      <c r="BH1680" s="2"/>
      <c r="BI1680" s="24"/>
      <c r="BJ1680" s="721"/>
      <c r="BK1680" s="618"/>
      <c r="BL1680" s="721"/>
      <c r="BM1680" s="24"/>
      <c r="BN1680" s="24"/>
    </row>
    <row r="1681" spans="1:66">
      <c r="A1681" s="87"/>
      <c r="B1681" s="84" t="s">
        <v>19</v>
      </c>
      <c r="C1681" s="254"/>
      <c r="D1681" s="255"/>
      <c r="E1681" s="24"/>
      <c r="F1681" s="254"/>
      <c r="G1681" s="256"/>
      <c r="H1681" s="24"/>
      <c r="I1681" s="254"/>
      <c r="J1681" s="256"/>
      <c r="K1681" s="24"/>
      <c r="L1681" s="254"/>
      <c r="M1681" s="256"/>
      <c r="N1681" s="24"/>
      <c r="O1681" s="254"/>
      <c r="P1681" s="256"/>
      <c r="Q1681" s="24"/>
      <c r="R1681" s="254"/>
      <c r="S1681" s="256"/>
      <c r="T1681" s="24"/>
      <c r="U1681" s="254"/>
      <c r="V1681" s="256"/>
      <c r="W1681" s="24"/>
      <c r="X1681" s="254"/>
      <c r="Y1681" s="256"/>
      <c r="Z1681" s="133"/>
      <c r="AA1681" s="254"/>
      <c r="AB1681" s="256"/>
      <c r="AC1681" s="24"/>
      <c r="AD1681" s="254"/>
      <c r="AE1681" s="256"/>
      <c r="AF1681" s="24"/>
      <c r="AG1681" s="24"/>
      <c r="AH1681" s="24"/>
      <c r="AI1681" s="24"/>
      <c r="AJ1681" s="24"/>
      <c r="AK1681" s="24"/>
      <c r="AL1681" s="254">
        <f t="shared" ref="AL1681:AL1683" si="1009">C1681+F1681+I1681</f>
        <v>0</v>
      </c>
      <c r="AM1681" s="255">
        <f t="shared" ref="AM1681:AM1683" si="1010">SUM(D1681,G1681,J1681,M1681,P1681,S1681,V1681,Y1681,AB1681,AE1681)</f>
        <v>0</v>
      </c>
      <c r="AN1681" s="256">
        <f t="shared" ref="AN1681:AN1683" si="1011">SUM(AL1681:AM1681)</f>
        <v>0</v>
      </c>
      <c r="BA1681" s="254"/>
      <c r="BB1681" s="256"/>
      <c r="BC1681" s="618"/>
      <c r="BD1681" s="254"/>
      <c r="BE1681" s="256"/>
      <c r="BF1681" s="24"/>
      <c r="BG1681" s="254"/>
      <c r="BH1681" s="256"/>
      <c r="BI1681" s="24"/>
      <c r="BJ1681" s="254">
        <f>AF1681+AI1681+AL1681</f>
        <v>0</v>
      </c>
      <c r="BK1681" s="255">
        <f>SUM(AG1681,AJ1681,AM1681,AP1681,AS1681,AV1681,AY1681,BB1681,BE1681,BH1681)</f>
        <v>0</v>
      </c>
      <c r="BL1681" s="256">
        <f t="shared" ref="BL1681:BL1683" si="1012">SUM(BJ1681:BK1681)</f>
        <v>0</v>
      </c>
      <c r="BM1681" s="24"/>
      <c r="BN1681" s="24"/>
    </row>
    <row r="1682" spans="1:66">
      <c r="A1682" s="82"/>
      <c r="B1682" s="85" t="s">
        <v>21</v>
      </c>
      <c r="C1682" s="257"/>
      <c r="D1682" s="15"/>
      <c r="E1682" s="24"/>
      <c r="F1682" s="257"/>
      <c r="G1682" s="258"/>
      <c r="H1682" s="24"/>
      <c r="I1682" s="257"/>
      <c r="J1682" s="258"/>
      <c r="K1682" s="24"/>
      <c r="L1682" s="257"/>
      <c r="M1682" s="258"/>
      <c r="N1682" s="24"/>
      <c r="O1682" s="257"/>
      <c r="P1682" s="258"/>
      <c r="Q1682" s="24"/>
      <c r="R1682" s="257"/>
      <c r="S1682" s="258"/>
      <c r="T1682" s="24"/>
      <c r="U1682" s="257"/>
      <c r="V1682" s="258"/>
      <c r="W1682" s="24"/>
      <c r="X1682" s="257"/>
      <c r="Y1682" s="258"/>
      <c r="Z1682" s="395"/>
      <c r="AA1682" s="257"/>
      <c r="AB1682" s="258"/>
      <c r="AC1682" s="24"/>
      <c r="AD1682" s="257"/>
      <c r="AE1682" s="258"/>
      <c r="AF1682" s="24"/>
      <c r="AG1682" s="24"/>
      <c r="AH1682" s="24"/>
      <c r="AI1682" s="24"/>
      <c r="AJ1682" s="24"/>
      <c r="AK1682" s="24"/>
      <c r="AL1682" s="257">
        <f t="shared" si="1009"/>
        <v>0</v>
      </c>
      <c r="AM1682" s="15">
        <f t="shared" si="1010"/>
        <v>0</v>
      </c>
      <c r="AN1682" s="258">
        <f t="shared" si="1011"/>
        <v>0</v>
      </c>
      <c r="BA1682" s="257"/>
      <c r="BB1682" s="258"/>
      <c r="BC1682" s="618"/>
      <c r="BD1682" s="257"/>
      <c r="BE1682" s="258"/>
      <c r="BF1682" s="24"/>
      <c r="BG1682" s="257"/>
      <c r="BH1682" s="258"/>
      <c r="BI1682" s="24"/>
      <c r="BJ1682" s="257">
        <f>AF1682+AI1682+AL1682</f>
        <v>0</v>
      </c>
      <c r="BK1682" s="15">
        <f>SUM(AG1682,AJ1682,AM1682,AP1682,AS1682,AV1682,AY1682,BB1682,BE1682,BH1682)</f>
        <v>0</v>
      </c>
      <c r="BL1682" s="258">
        <f t="shared" si="1012"/>
        <v>0</v>
      </c>
      <c r="BM1682" s="24"/>
      <c r="BN1682" s="24"/>
    </row>
    <row r="1683" spans="1:66" ht="16.5" thickBot="1">
      <c r="A1683" s="83"/>
      <c r="B1683" s="86" t="s">
        <v>22</v>
      </c>
      <c r="C1683" s="259"/>
      <c r="D1683" s="260"/>
      <c r="E1683" s="24"/>
      <c r="F1683" s="259"/>
      <c r="G1683" s="261"/>
      <c r="H1683" s="24"/>
      <c r="I1683" s="259"/>
      <c r="J1683" s="261"/>
      <c r="K1683" s="24"/>
      <c r="L1683" s="259"/>
      <c r="M1683" s="261"/>
      <c r="N1683" s="24"/>
      <c r="O1683" s="259"/>
      <c r="P1683" s="261"/>
      <c r="Q1683" s="24"/>
      <c r="R1683" s="259"/>
      <c r="S1683" s="261"/>
      <c r="T1683" s="24"/>
      <c r="U1683" s="259"/>
      <c r="V1683" s="261"/>
      <c r="W1683" s="24"/>
      <c r="X1683" s="259"/>
      <c r="Y1683" s="261"/>
      <c r="Z1683" s="396"/>
      <c r="AA1683" s="259"/>
      <c r="AB1683" s="261"/>
      <c r="AC1683" s="24"/>
      <c r="AD1683" s="259"/>
      <c r="AE1683" s="261"/>
      <c r="AF1683" s="24"/>
      <c r="AG1683" s="24"/>
      <c r="AH1683" s="24"/>
      <c r="AI1683" s="24"/>
      <c r="AJ1683" s="24"/>
      <c r="AK1683" s="24"/>
      <c r="AL1683" s="259">
        <f t="shared" si="1009"/>
        <v>0</v>
      </c>
      <c r="AM1683" s="260">
        <f t="shared" si="1010"/>
        <v>0</v>
      </c>
      <c r="AN1683" s="261">
        <f t="shared" si="1011"/>
        <v>0</v>
      </c>
      <c r="BA1683" s="259"/>
      <c r="BB1683" s="261"/>
      <c r="BC1683" s="618"/>
      <c r="BD1683" s="259"/>
      <c r="BE1683" s="261"/>
      <c r="BF1683" s="24"/>
      <c r="BG1683" s="259"/>
      <c r="BH1683" s="261"/>
      <c r="BI1683" s="24"/>
      <c r="BJ1683" s="259">
        <f>AF1683+AI1683+AL1683</f>
        <v>0</v>
      </c>
      <c r="BK1683" s="260">
        <f>SUM(AG1683,AJ1683,AM1683,AP1683,AS1683,AV1683,AY1683,BB1683,BE1683,BH1683)</f>
        <v>0</v>
      </c>
      <c r="BL1683" s="261">
        <f t="shared" si="1012"/>
        <v>0</v>
      </c>
      <c r="BM1683" s="24"/>
      <c r="BN1683" s="24"/>
    </row>
    <row r="1684" spans="1:66" ht="16.5" thickBot="1">
      <c r="A1684" s="20"/>
      <c r="C1684" s="2"/>
      <c r="D1684" s="2"/>
      <c r="E1684" s="24"/>
      <c r="F1684" s="2"/>
      <c r="G1684" s="2"/>
      <c r="H1684" s="24"/>
      <c r="I1684" s="2"/>
      <c r="J1684" s="2"/>
      <c r="K1684" s="24"/>
      <c r="L1684" s="2"/>
      <c r="M1684" s="2"/>
      <c r="N1684" s="24"/>
      <c r="O1684" s="2"/>
      <c r="P1684" s="2"/>
      <c r="Q1684" s="24"/>
      <c r="R1684" s="2"/>
      <c r="S1684" s="2"/>
      <c r="T1684" s="24"/>
      <c r="U1684" s="2"/>
      <c r="V1684" s="2"/>
      <c r="W1684" s="24"/>
      <c r="Y1684" s="2"/>
      <c r="Z1684" s="2"/>
      <c r="AA1684" s="2"/>
      <c r="AB1684" s="2"/>
      <c r="AC1684" s="24"/>
      <c r="AD1684" s="2"/>
      <c r="AE1684" s="2"/>
      <c r="AF1684" s="24"/>
      <c r="AG1684" s="24"/>
      <c r="AH1684" s="24"/>
      <c r="AI1684" s="24"/>
      <c r="AJ1684" s="24"/>
      <c r="AK1684" s="24"/>
      <c r="AL1684" s="2"/>
      <c r="AM1684" s="467"/>
      <c r="AN1684" s="2"/>
      <c r="BA1684" s="2"/>
      <c r="BB1684" s="2"/>
      <c r="BC1684" s="618"/>
      <c r="BD1684" s="2"/>
      <c r="BE1684" s="2"/>
      <c r="BF1684" s="24"/>
      <c r="BG1684" s="2"/>
      <c r="BH1684" s="2"/>
      <c r="BI1684" s="24"/>
      <c r="BJ1684" s="2"/>
      <c r="BK1684" s="721"/>
      <c r="BL1684" s="721"/>
      <c r="BM1684" s="24"/>
      <c r="BN1684" s="24"/>
    </row>
    <row r="1685" spans="1:66">
      <c r="A1685" s="81"/>
      <c r="B1685" s="84" t="s">
        <v>19</v>
      </c>
      <c r="C1685" s="254"/>
      <c r="D1685" s="255"/>
      <c r="E1685" s="24"/>
      <c r="F1685" s="254"/>
      <c r="G1685" s="256"/>
      <c r="H1685" s="24"/>
      <c r="I1685" s="254"/>
      <c r="J1685" s="256"/>
      <c r="K1685" s="24"/>
      <c r="L1685" s="254"/>
      <c r="M1685" s="256"/>
      <c r="N1685" s="24"/>
      <c r="O1685" s="254"/>
      <c r="P1685" s="256"/>
      <c r="Q1685" s="24"/>
      <c r="R1685" s="254"/>
      <c r="S1685" s="256"/>
      <c r="T1685" s="24"/>
      <c r="U1685" s="254"/>
      <c r="V1685" s="256"/>
      <c r="W1685" s="24"/>
      <c r="X1685" s="254"/>
      <c r="Y1685" s="256"/>
      <c r="Z1685" s="133"/>
      <c r="AA1685" s="254"/>
      <c r="AB1685" s="256"/>
      <c r="AC1685" s="24"/>
      <c r="AD1685" s="254"/>
      <c r="AE1685" s="256"/>
      <c r="AF1685" s="24"/>
      <c r="AG1685" s="24"/>
      <c r="AH1685" s="24"/>
      <c r="AI1685" s="24"/>
      <c r="AJ1685" s="24"/>
      <c r="AK1685" s="24"/>
      <c r="AL1685" s="254">
        <f t="shared" ref="AL1685:AL1687" si="1013">C1685+F1685+I1685</f>
        <v>0</v>
      </c>
      <c r="AM1685" s="255">
        <f t="shared" ref="AM1685:AM1687" si="1014">SUM(D1685,G1685,J1685,M1685,P1685,S1685,V1685,Y1685,AB1685,AE1685)</f>
        <v>0</v>
      </c>
      <c r="AN1685" s="256">
        <f t="shared" ref="AN1685:AN1687" si="1015">SUM(AL1685:AM1685)</f>
        <v>0</v>
      </c>
      <c r="BA1685" s="254"/>
      <c r="BB1685" s="256"/>
      <c r="BC1685" s="618"/>
      <c r="BD1685" s="254"/>
      <c r="BE1685" s="256"/>
      <c r="BF1685" s="24"/>
      <c r="BG1685" s="254"/>
      <c r="BH1685" s="256"/>
      <c r="BI1685" s="24"/>
      <c r="BJ1685" s="254">
        <f>AF1685+AI1685+AL1685</f>
        <v>0</v>
      </c>
      <c r="BK1685" s="255">
        <f>SUM(AG1685,AJ1685,AM1685,AP1685,AS1685,AV1685,AY1685,BB1685,BE1685,BH1685)</f>
        <v>0</v>
      </c>
      <c r="BL1685" s="256">
        <f t="shared" ref="BL1685:BL1687" si="1016">SUM(BJ1685:BK1685)</f>
        <v>0</v>
      </c>
      <c r="BM1685" s="24"/>
      <c r="BN1685" s="24"/>
    </row>
    <row r="1686" spans="1:66">
      <c r="A1686" s="82"/>
      <c r="B1686" s="85" t="s">
        <v>21</v>
      </c>
      <c r="C1686" s="257"/>
      <c r="D1686" s="15"/>
      <c r="E1686" s="24"/>
      <c r="F1686" s="257"/>
      <c r="G1686" s="258"/>
      <c r="H1686" s="24"/>
      <c r="I1686" s="257"/>
      <c r="J1686" s="258"/>
      <c r="K1686" s="24"/>
      <c r="L1686" s="257"/>
      <c r="M1686" s="258"/>
      <c r="N1686" s="24"/>
      <c r="O1686" s="257"/>
      <c r="P1686" s="258"/>
      <c r="Q1686" s="24"/>
      <c r="R1686" s="257"/>
      <c r="S1686" s="258"/>
      <c r="T1686" s="24"/>
      <c r="U1686" s="257"/>
      <c r="V1686" s="258"/>
      <c r="W1686" s="24"/>
      <c r="X1686" s="257"/>
      <c r="Y1686" s="258"/>
      <c r="Z1686" s="395"/>
      <c r="AA1686" s="257"/>
      <c r="AB1686" s="258"/>
      <c r="AC1686" s="24"/>
      <c r="AD1686" s="257"/>
      <c r="AE1686" s="258"/>
      <c r="AF1686" s="24"/>
      <c r="AG1686" s="24"/>
      <c r="AH1686" s="24"/>
      <c r="AI1686" s="24"/>
      <c r="AJ1686" s="24"/>
      <c r="AK1686" s="24"/>
      <c r="AL1686" s="257">
        <f t="shared" si="1013"/>
        <v>0</v>
      </c>
      <c r="AM1686" s="15">
        <f t="shared" si="1014"/>
        <v>0</v>
      </c>
      <c r="AN1686" s="258">
        <f t="shared" si="1015"/>
        <v>0</v>
      </c>
      <c r="BA1686" s="257"/>
      <c r="BB1686" s="258"/>
      <c r="BC1686" s="618"/>
      <c r="BD1686" s="257"/>
      <c r="BE1686" s="258"/>
      <c r="BF1686" s="24"/>
      <c r="BG1686" s="257"/>
      <c r="BH1686" s="258"/>
      <c r="BI1686" s="24"/>
      <c r="BJ1686" s="257">
        <f>AF1686+AI1686+AL1686</f>
        <v>0</v>
      </c>
      <c r="BK1686" s="15">
        <f>SUM(AG1686,AJ1686,AM1686,AP1686,AS1686,AV1686,AY1686,BB1686,BE1686,BH1686)</f>
        <v>0</v>
      </c>
      <c r="BL1686" s="258">
        <f t="shared" si="1016"/>
        <v>0</v>
      </c>
      <c r="BM1686" s="24"/>
      <c r="BN1686" s="24"/>
    </row>
    <row r="1687" spans="1:66" ht="16.5" thickBot="1">
      <c r="A1687" s="83"/>
      <c r="B1687" s="86" t="s">
        <v>22</v>
      </c>
      <c r="C1687" s="259"/>
      <c r="D1687" s="260"/>
      <c r="E1687" s="24"/>
      <c r="F1687" s="259"/>
      <c r="G1687" s="261"/>
      <c r="H1687" s="24"/>
      <c r="I1687" s="259"/>
      <c r="J1687" s="261"/>
      <c r="K1687" s="24"/>
      <c r="L1687" s="259"/>
      <c r="M1687" s="261"/>
      <c r="N1687" s="24"/>
      <c r="O1687" s="259"/>
      <c r="P1687" s="261"/>
      <c r="Q1687" s="24"/>
      <c r="R1687" s="259"/>
      <c r="S1687" s="261"/>
      <c r="T1687" s="24"/>
      <c r="U1687" s="259"/>
      <c r="V1687" s="261"/>
      <c r="W1687" s="24"/>
      <c r="X1687" s="259"/>
      <c r="Y1687" s="261"/>
      <c r="Z1687" s="396"/>
      <c r="AA1687" s="259"/>
      <c r="AB1687" s="261"/>
      <c r="AC1687" s="24"/>
      <c r="AD1687" s="259"/>
      <c r="AE1687" s="261"/>
      <c r="AF1687" s="24"/>
      <c r="AG1687" s="24"/>
      <c r="AH1687" s="24"/>
      <c r="AI1687" s="24"/>
      <c r="AJ1687" s="24"/>
      <c r="AK1687" s="24"/>
      <c r="AL1687" s="259">
        <f t="shared" si="1013"/>
        <v>0</v>
      </c>
      <c r="AM1687" s="260">
        <f t="shared" si="1014"/>
        <v>0</v>
      </c>
      <c r="AN1687" s="261">
        <f t="shared" si="1015"/>
        <v>0</v>
      </c>
      <c r="BA1687" s="259"/>
      <c r="BB1687" s="261"/>
      <c r="BC1687" s="618"/>
      <c r="BD1687" s="259"/>
      <c r="BE1687" s="261"/>
      <c r="BF1687" s="24"/>
      <c r="BG1687" s="259"/>
      <c r="BH1687" s="261"/>
      <c r="BI1687" s="24"/>
      <c r="BJ1687" s="259">
        <f>AF1687+AI1687+AL1687</f>
        <v>0</v>
      </c>
      <c r="BK1687" s="260">
        <f>SUM(AG1687,AJ1687,AM1687,AP1687,AS1687,AV1687,AY1687,BB1687,BE1687,BH1687)</f>
        <v>0</v>
      </c>
      <c r="BL1687" s="261">
        <f t="shared" si="1016"/>
        <v>0</v>
      </c>
      <c r="BM1687" s="24"/>
      <c r="BN1687" s="24"/>
    </row>
    <row r="1688" spans="1:66" ht="16.5" thickBot="1">
      <c r="A1688" s="20"/>
      <c r="C1688" s="2"/>
      <c r="D1688" s="2"/>
      <c r="E1688" s="24"/>
      <c r="F1688" s="2"/>
      <c r="G1688" s="2"/>
      <c r="H1688" s="24"/>
      <c r="I1688" s="2"/>
      <c r="J1688" s="2"/>
      <c r="K1688" s="24"/>
      <c r="L1688" s="2"/>
      <c r="M1688" s="2"/>
      <c r="N1688" s="24"/>
      <c r="O1688" s="2"/>
      <c r="P1688" s="2"/>
      <c r="Q1688" s="24"/>
      <c r="R1688" s="2"/>
      <c r="S1688" s="2"/>
      <c r="T1688" s="24"/>
      <c r="U1688" s="2"/>
      <c r="V1688" s="2"/>
      <c r="W1688" s="24"/>
      <c r="Y1688" s="2"/>
      <c r="Z1688" s="2"/>
      <c r="AA1688" s="2"/>
      <c r="AB1688" s="2"/>
      <c r="AC1688" s="24"/>
      <c r="AD1688" s="2"/>
      <c r="AE1688" s="2"/>
      <c r="AF1688" s="24"/>
      <c r="AG1688" s="24"/>
      <c r="AH1688" s="24"/>
      <c r="AI1688" s="24"/>
      <c r="AJ1688" s="24"/>
      <c r="AK1688" s="24"/>
      <c r="AL1688" s="2"/>
      <c r="AM1688" s="467"/>
      <c r="AN1688" s="2"/>
      <c r="BA1688" s="2"/>
      <c r="BB1688" s="2"/>
      <c r="BC1688" s="618"/>
      <c r="BD1688" s="2"/>
      <c r="BE1688" s="2"/>
      <c r="BF1688" s="24"/>
      <c r="BG1688" s="2"/>
      <c r="BH1688" s="2"/>
      <c r="BI1688" s="24"/>
      <c r="BJ1688" s="2"/>
      <c r="BK1688" s="721"/>
      <c r="BL1688" s="721"/>
      <c r="BM1688" s="24"/>
      <c r="BN1688" s="24"/>
    </row>
    <row r="1689" spans="1:66">
      <c r="A1689" s="87"/>
      <c r="B1689" s="84" t="s">
        <v>19</v>
      </c>
      <c r="C1689" s="254">
        <f t="shared" ref="C1689:AE1691" si="1017">SUM(C1653,C1657,C1661,C1665,C1669,C1673,C1677)</f>
        <v>6</v>
      </c>
      <c r="D1689" s="256">
        <f t="shared" si="1017"/>
        <v>0</v>
      </c>
      <c r="E1689" s="618">
        <f t="shared" si="1017"/>
        <v>0</v>
      </c>
      <c r="F1689" s="254">
        <f t="shared" si="1017"/>
        <v>10</v>
      </c>
      <c r="G1689" s="256">
        <f t="shared" si="1017"/>
        <v>0</v>
      </c>
      <c r="H1689" s="618">
        <f t="shared" si="1017"/>
        <v>0</v>
      </c>
      <c r="I1689" s="254">
        <f t="shared" si="1017"/>
        <v>0</v>
      </c>
      <c r="J1689" s="256">
        <f t="shared" si="1017"/>
        <v>0</v>
      </c>
      <c r="K1689" s="618">
        <f t="shared" si="1017"/>
        <v>0</v>
      </c>
      <c r="L1689" s="254">
        <f t="shared" si="1017"/>
        <v>0</v>
      </c>
      <c r="M1689" s="256">
        <f t="shared" si="1017"/>
        <v>0</v>
      </c>
      <c r="N1689" s="618">
        <f t="shared" si="1017"/>
        <v>0</v>
      </c>
      <c r="O1689" s="254">
        <f t="shared" si="1017"/>
        <v>0</v>
      </c>
      <c r="P1689" s="256">
        <f t="shared" si="1017"/>
        <v>0</v>
      </c>
      <c r="Q1689" s="618">
        <f t="shared" si="1017"/>
        <v>0</v>
      </c>
      <c r="R1689" s="254">
        <f t="shared" si="1017"/>
        <v>0</v>
      </c>
      <c r="S1689" s="256">
        <f t="shared" si="1017"/>
        <v>0</v>
      </c>
      <c r="T1689" s="618">
        <f t="shared" si="1017"/>
        <v>0</v>
      </c>
      <c r="U1689" s="254">
        <f t="shared" si="1017"/>
        <v>0</v>
      </c>
      <c r="V1689" s="256">
        <f t="shared" si="1017"/>
        <v>0</v>
      </c>
      <c r="W1689" s="133">
        <f t="shared" si="1017"/>
        <v>0</v>
      </c>
      <c r="X1689" s="254">
        <f t="shared" si="1017"/>
        <v>0</v>
      </c>
      <c r="Y1689" s="256">
        <f t="shared" si="1017"/>
        <v>0</v>
      </c>
      <c r="Z1689" s="133">
        <f t="shared" si="1017"/>
        <v>0</v>
      </c>
      <c r="AA1689" s="254">
        <f t="shared" si="1017"/>
        <v>0</v>
      </c>
      <c r="AB1689" s="256">
        <f t="shared" si="1017"/>
        <v>0</v>
      </c>
      <c r="AC1689" s="133">
        <f t="shared" si="1017"/>
        <v>0</v>
      </c>
      <c r="AD1689" s="254">
        <f t="shared" si="1017"/>
        <v>0</v>
      </c>
      <c r="AE1689" s="256">
        <f t="shared" si="1017"/>
        <v>0</v>
      </c>
      <c r="AF1689" s="24"/>
      <c r="AG1689" s="24"/>
      <c r="AH1689" s="24"/>
      <c r="AI1689" s="24"/>
      <c r="AJ1689" s="24"/>
      <c r="AK1689" s="24"/>
      <c r="AL1689" s="254">
        <f t="shared" ref="AL1689:AM1691" si="1018">SUM(C1689,F1689,I1689,L1689,O1689,R1689,U1689,X1689,AA1689,AD1689)</f>
        <v>16</v>
      </c>
      <c r="AM1689" s="255">
        <f t="shared" si="1018"/>
        <v>0</v>
      </c>
      <c r="AN1689" s="256">
        <f t="shared" ref="AN1689:AN1691" si="1019">SUM(AL1689:AM1689)</f>
        <v>16</v>
      </c>
      <c r="BA1689" s="254">
        <f t="shared" ref="BA1689:BH1691" si="1020">SUM(BA1653,BA1657,BA1661,BA1665,BA1669,BA1673,BA1677)</f>
        <v>0</v>
      </c>
      <c r="BB1689" s="256">
        <f t="shared" si="1020"/>
        <v>0</v>
      </c>
      <c r="BC1689" s="618"/>
      <c r="BD1689" s="254">
        <f t="shared" si="1020"/>
        <v>0</v>
      </c>
      <c r="BE1689" s="256">
        <f t="shared" si="1020"/>
        <v>0</v>
      </c>
      <c r="BF1689" s="618">
        <f t="shared" si="1020"/>
        <v>0</v>
      </c>
      <c r="BG1689" s="254">
        <f t="shared" si="1020"/>
        <v>0</v>
      </c>
      <c r="BH1689" s="256">
        <f t="shared" si="1020"/>
        <v>0</v>
      </c>
      <c r="BI1689" s="24"/>
      <c r="BJ1689" s="254">
        <f t="shared" ref="BJ1689:BK1691" si="1021">SUM(AF1689,AI1689,AL1689,AO1689,AR1689,AU1689,AX1689,BA1689,BD1689,BG1689)</f>
        <v>16</v>
      </c>
      <c r="BK1689" s="255">
        <f t="shared" si="1021"/>
        <v>0</v>
      </c>
      <c r="BL1689" s="256">
        <f t="shared" ref="BL1689:BL1691" si="1022">SUM(BJ1689:BK1689)</f>
        <v>16</v>
      </c>
      <c r="BM1689" s="24"/>
      <c r="BN1689" s="24"/>
    </row>
    <row r="1690" spans="1:66">
      <c r="A1690" s="88" t="s">
        <v>9</v>
      </c>
      <c r="B1690" s="85" t="s">
        <v>21</v>
      </c>
      <c r="C1690" s="257">
        <f t="shared" si="1017"/>
        <v>3</v>
      </c>
      <c r="D1690" s="258">
        <f t="shared" si="1017"/>
        <v>0</v>
      </c>
      <c r="E1690" s="618">
        <f t="shared" si="1017"/>
        <v>0</v>
      </c>
      <c r="F1690" s="257">
        <f t="shared" si="1017"/>
        <v>6</v>
      </c>
      <c r="G1690" s="258">
        <f t="shared" si="1017"/>
        <v>0</v>
      </c>
      <c r="H1690" s="618">
        <f t="shared" si="1017"/>
        <v>0</v>
      </c>
      <c r="I1690" s="257">
        <f t="shared" si="1017"/>
        <v>0</v>
      </c>
      <c r="J1690" s="258">
        <f t="shared" si="1017"/>
        <v>0</v>
      </c>
      <c r="K1690" s="618">
        <f t="shared" si="1017"/>
        <v>0</v>
      </c>
      <c r="L1690" s="257">
        <f t="shared" si="1017"/>
        <v>0</v>
      </c>
      <c r="M1690" s="258">
        <f t="shared" si="1017"/>
        <v>0</v>
      </c>
      <c r="N1690" s="618">
        <f t="shared" si="1017"/>
        <v>0</v>
      </c>
      <c r="O1690" s="257">
        <f t="shared" si="1017"/>
        <v>0</v>
      </c>
      <c r="P1690" s="258">
        <f t="shared" si="1017"/>
        <v>0</v>
      </c>
      <c r="Q1690" s="618">
        <f t="shared" si="1017"/>
        <v>0</v>
      </c>
      <c r="R1690" s="257">
        <f t="shared" si="1017"/>
        <v>0</v>
      </c>
      <c r="S1690" s="258">
        <f t="shared" si="1017"/>
        <v>0</v>
      </c>
      <c r="T1690" s="618">
        <f t="shared" si="1017"/>
        <v>0</v>
      </c>
      <c r="U1690" s="257">
        <f t="shared" si="1017"/>
        <v>0</v>
      </c>
      <c r="V1690" s="258">
        <f t="shared" si="1017"/>
        <v>0</v>
      </c>
      <c r="W1690" s="395">
        <f t="shared" si="1017"/>
        <v>0</v>
      </c>
      <c r="X1690" s="257">
        <f t="shared" si="1017"/>
        <v>0</v>
      </c>
      <c r="Y1690" s="258">
        <f t="shared" si="1017"/>
        <v>0</v>
      </c>
      <c r="Z1690" s="395">
        <f t="shared" si="1017"/>
        <v>0</v>
      </c>
      <c r="AA1690" s="257">
        <f t="shared" si="1017"/>
        <v>0</v>
      </c>
      <c r="AB1690" s="258">
        <f t="shared" si="1017"/>
        <v>0</v>
      </c>
      <c r="AC1690" s="395">
        <f t="shared" si="1017"/>
        <v>0</v>
      </c>
      <c r="AD1690" s="257">
        <f t="shared" si="1017"/>
        <v>0</v>
      </c>
      <c r="AE1690" s="258">
        <f t="shared" si="1017"/>
        <v>0</v>
      </c>
      <c r="AF1690" s="24"/>
      <c r="AG1690" s="24"/>
      <c r="AH1690" s="24"/>
      <c r="AI1690" s="24"/>
      <c r="AJ1690" s="24"/>
      <c r="AK1690" s="24"/>
      <c r="AL1690" s="257">
        <f t="shared" si="1018"/>
        <v>9</v>
      </c>
      <c r="AM1690" s="15">
        <f t="shared" si="1018"/>
        <v>0</v>
      </c>
      <c r="AN1690" s="258">
        <f t="shared" si="1019"/>
        <v>9</v>
      </c>
      <c r="BA1690" s="257">
        <f t="shared" si="1020"/>
        <v>0</v>
      </c>
      <c r="BB1690" s="258">
        <f t="shared" si="1020"/>
        <v>0</v>
      </c>
      <c r="BC1690" s="618"/>
      <c r="BD1690" s="257">
        <f t="shared" si="1020"/>
        <v>0</v>
      </c>
      <c r="BE1690" s="258">
        <f t="shared" si="1020"/>
        <v>0</v>
      </c>
      <c r="BF1690" s="618">
        <f t="shared" si="1020"/>
        <v>0</v>
      </c>
      <c r="BG1690" s="257">
        <f t="shared" si="1020"/>
        <v>0</v>
      </c>
      <c r="BH1690" s="258">
        <f t="shared" si="1020"/>
        <v>0</v>
      </c>
      <c r="BI1690" s="24"/>
      <c r="BJ1690" s="257">
        <f t="shared" si="1021"/>
        <v>9</v>
      </c>
      <c r="BK1690" s="15">
        <f t="shared" si="1021"/>
        <v>0</v>
      </c>
      <c r="BL1690" s="258">
        <f t="shared" si="1022"/>
        <v>9</v>
      </c>
      <c r="BM1690" s="24"/>
      <c r="BN1690" s="24"/>
    </row>
    <row r="1691" spans="1:66" ht="16.5" thickBot="1">
      <c r="A1691" s="83"/>
      <c r="B1691" s="86" t="s">
        <v>22</v>
      </c>
      <c r="C1691" s="259">
        <f t="shared" si="1017"/>
        <v>0</v>
      </c>
      <c r="D1691" s="261">
        <f t="shared" si="1017"/>
        <v>0</v>
      </c>
      <c r="E1691" s="618">
        <f t="shared" si="1017"/>
        <v>0</v>
      </c>
      <c r="F1691" s="259">
        <f t="shared" si="1017"/>
        <v>0</v>
      </c>
      <c r="G1691" s="261">
        <f t="shared" si="1017"/>
        <v>0</v>
      </c>
      <c r="H1691" s="618">
        <f t="shared" si="1017"/>
        <v>0</v>
      </c>
      <c r="I1691" s="259">
        <f t="shared" si="1017"/>
        <v>0</v>
      </c>
      <c r="J1691" s="261">
        <f t="shared" si="1017"/>
        <v>0</v>
      </c>
      <c r="K1691" s="618"/>
      <c r="L1691" s="259">
        <f t="shared" si="1017"/>
        <v>0</v>
      </c>
      <c r="M1691" s="261">
        <f t="shared" si="1017"/>
        <v>0</v>
      </c>
      <c r="N1691" s="618">
        <f t="shared" si="1017"/>
        <v>0</v>
      </c>
      <c r="O1691" s="259">
        <f t="shared" si="1017"/>
        <v>0</v>
      </c>
      <c r="P1691" s="261">
        <f t="shared" si="1017"/>
        <v>0</v>
      </c>
      <c r="Q1691" s="618">
        <f t="shared" si="1017"/>
        <v>0</v>
      </c>
      <c r="R1691" s="259">
        <f t="shared" si="1017"/>
        <v>0</v>
      </c>
      <c r="S1691" s="261">
        <f t="shared" si="1017"/>
        <v>0</v>
      </c>
      <c r="T1691" s="618"/>
      <c r="U1691" s="259">
        <f t="shared" si="1017"/>
        <v>0</v>
      </c>
      <c r="V1691" s="261">
        <f t="shared" si="1017"/>
        <v>0</v>
      </c>
      <c r="W1691" s="395">
        <f t="shared" si="1017"/>
        <v>0</v>
      </c>
      <c r="X1691" s="259">
        <f t="shared" si="1017"/>
        <v>0</v>
      </c>
      <c r="Y1691" s="261">
        <f t="shared" si="1017"/>
        <v>0</v>
      </c>
      <c r="Z1691" s="395">
        <f t="shared" si="1017"/>
        <v>0</v>
      </c>
      <c r="AA1691" s="259">
        <f t="shared" si="1017"/>
        <v>0</v>
      </c>
      <c r="AB1691" s="261">
        <f t="shared" si="1017"/>
        <v>0</v>
      </c>
      <c r="AC1691" s="395">
        <f t="shared" si="1017"/>
        <v>0</v>
      </c>
      <c r="AD1691" s="259">
        <f t="shared" si="1017"/>
        <v>0</v>
      </c>
      <c r="AE1691" s="261">
        <f t="shared" si="1017"/>
        <v>0</v>
      </c>
      <c r="AF1691" s="24"/>
      <c r="AG1691" s="24"/>
      <c r="AH1691" s="24"/>
      <c r="AI1691" s="24"/>
      <c r="AJ1691" s="24"/>
      <c r="AK1691" s="24"/>
      <c r="AL1691" s="259">
        <f t="shared" si="1018"/>
        <v>0</v>
      </c>
      <c r="AM1691" s="260">
        <f t="shared" si="1018"/>
        <v>0</v>
      </c>
      <c r="AN1691" s="261">
        <f t="shared" si="1019"/>
        <v>0</v>
      </c>
      <c r="BA1691" s="259">
        <f t="shared" si="1020"/>
        <v>0</v>
      </c>
      <c r="BB1691" s="261">
        <f t="shared" si="1020"/>
        <v>0</v>
      </c>
      <c r="BC1691" s="618"/>
      <c r="BD1691" s="259">
        <f t="shared" si="1020"/>
        <v>0</v>
      </c>
      <c r="BE1691" s="261">
        <f t="shared" si="1020"/>
        <v>0</v>
      </c>
      <c r="BF1691" s="618">
        <f t="shared" si="1020"/>
        <v>0</v>
      </c>
      <c r="BG1691" s="259">
        <f t="shared" si="1020"/>
        <v>0</v>
      </c>
      <c r="BH1691" s="261">
        <f t="shared" si="1020"/>
        <v>0</v>
      </c>
      <c r="BI1691" s="24"/>
      <c r="BJ1691" s="259">
        <f t="shared" si="1021"/>
        <v>0</v>
      </c>
      <c r="BK1691" s="260">
        <f t="shared" si="1021"/>
        <v>0</v>
      </c>
      <c r="BL1691" s="261">
        <f t="shared" si="1022"/>
        <v>0</v>
      </c>
      <c r="BM1691" s="24"/>
      <c r="BN1691" s="24"/>
    </row>
    <row r="1692" spans="1:66" ht="16.5" thickBot="1">
      <c r="A1692" s="89"/>
      <c r="B1692" s="24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</row>
    <row r="1693" spans="1:66" ht="16.5" thickBot="1">
      <c r="A1693" s="1236" t="s">
        <v>1047</v>
      </c>
      <c r="B1693" s="84" t="s">
        <v>19</v>
      </c>
      <c r="C1693" s="254">
        <f>C1632+C1689</f>
        <v>12</v>
      </c>
      <c r="D1693" s="701">
        <f t="shared" ref="D1693:BH1695" si="1023">D1632+D1689</f>
        <v>0</v>
      </c>
      <c r="E1693" s="618">
        <f t="shared" si="1023"/>
        <v>0</v>
      </c>
      <c r="F1693" s="254">
        <f t="shared" si="1023"/>
        <v>25</v>
      </c>
      <c r="G1693" s="701">
        <f t="shared" si="1023"/>
        <v>0</v>
      </c>
      <c r="H1693" s="618">
        <f t="shared" si="1023"/>
        <v>0</v>
      </c>
      <c r="I1693" s="254">
        <f t="shared" si="1023"/>
        <v>10</v>
      </c>
      <c r="J1693" s="701">
        <f t="shared" si="1023"/>
        <v>0</v>
      </c>
      <c r="K1693" s="618">
        <f t="shared" si="1023"/>
        <v>0</v>
      </c>
      <c r="L1693" s="254">
        <f t="shared" si="1023"/>
        <v>8</v>
      </c>
      <c r="M1693" s="701">
        <f t="shared" si="1023"/>
        <v>0</v>
      </c>
      <c r="N1693" s="618">
        <f t="shared" si="1023"/>
        <v>0</v>
      </c>
      <c r="O1693" s="254">
        <f t="shared" si="1023"/>
        <v>6</v>
      </c>
      <c r="P1693" s="701">
        <f t="shared" si="1023"/>
        <v>0</v>
      </c>
      <c r="Q1693" s="618">
        <f t="shared" si="1023"/>
        <v>0</v>
      </c>
      <c r="R1693" s="254">
        <f t="shared" si="1023"/>
        <v>7</v>
      </c>
      <c r="S1693" s="701">
        <f t="shared" si="1023"/>
        <v>0</v>
      </c>
      <c r="T1693" s="618">
        <f t="shared" si="1023"/>
        <v>0</v>
      </c>
      <c r="U1693" s="254">
        <f t="shared" si="1023"/>
        <v>2</v>
      </c>
      <c r="V1693" s="701">
        <f t="shared" si="1023"/>
        <v>0</v>
      </c>
      <c r="W1693" s="278">
        <f t="shared" si="1023"/>
        <v>0</v>
      </c>
      <c r="X1693" s="278">
        <f t="shared" si="1023"/>
        <v>0</v>
      </c>
      <c r="Y1693" s="278">
        <f t="shared" si="1023"/>
        <v>0</v>
      </c>
      <c r="Z1693" s="278">
        <f t="shared" si="1023"/>
        <v>0</v>
      </c>
      <c r="AA1693" s="278">
        <f t="shared" si="1023"/>
        <v>0</v>
      </c>
      <c r="AB1693" s="278">
        <f t="shared" si="1023"/>
        <v>0</v>
      </c>
      <c r="AC1693" s="278">
        <f t="shared" si="1023"/>
        <v>0</v>
      </c>
      <c r="AD1693" s="278">
        <f t="shared" si="1023"/>
        <v>0</v>
      </c>
      <c r="AE1693" s="278">
        <f t="shared" si="1023"/>
        <v>0</v>
      </c>
      <c r="AF1693" s="278">
        <f t="shared" si="1023"/>
        <v>0</v>
      </c>
      <c r="AG1693" s="278">
        <f t="shared" si="1023"/>
        <v>0</v>
      </c>
      <c r="AH1693" s="278">
        <f t="shared" si="1023"/>
        <v>0</v>
      </c>
      <c r="AI1693" s="278">
        <f t="shared" si="1023"/>
        <v>0</v>
      </c>
      <c r="AJ1693" s="278">
        <f t="shared" si="1023"/>
        <v>0</v>
      </c>
      <c r="AK1693" s="278">
        <f t="shared" si="1023"/>
        <v>0</v>
      </c>
      <c r="AL1693" s="278">
        <f t="shared" si="1023"/>
        <v>70</v>
      </c>
      <c r="AM1693" s="278">
        <f t="shared" si="1023"/>
        <v>0</v>
      </c>
      <c r="AN1693" s="278">
        <f t="shared" si="1023"/>
        <v>70</v>
      </c>
      <c r="AO1693" s="278">
        <f t="shared" si="1023"/>
        <v>0</v>
      </c>
      <c r="AP1693" s="278">
        <f t="shared" si="1023"/>
        <v>0</v>
      </c>
      <c r="AQ1693" s="278">
        <f t="shared" si="1023"/>
        <v>0</v>
      </c>
      <c r="AR1693" s="278">
        <f t="shared" si="1023"/>
        <v>0</v>
      </c>
      <c r="AS1693" s="278">
        <f t="shared" si="1023"/>
        <v>0</v>
      </c>
      <c r="AT1693" s="278">
        <f t="shared" si="1023"/>
        <v>0</v>
      </c>
      <c r="AU1693" s="278">
        <f t="shared" si="1023"/>
        <v>0</v>
      </c>
      <c r="AV1693" s="278">
        <f t="shared" si="1023"/>
        <v>0</v>
      </c>
      <c r="AW1693" s="278">
        <f t="shared" si="1023"/>
        <v>0</v>
      </c>
      <c r="AX1693" s="278">
        <f t="shared" si="1023"/>
        <v>0</v>
      </c>
      <c r="AY1693" s="133">
        <f t="shared" si="1023"/>
        <v>0</v>
      </c>
      <c r="AZ1693" s="618"/>
      <c r="BA1693" s="254">
        <f t="shared" si="1023"/>
        <v>0</v>
      </c>
      <c r="BB1693" s="701">
        <f t="shared" si="1023"/>
        <v>0</v>
      </c>
      <c r="BC1693" s="618"/>
      <c r="BD1693" s="254">
        <f t="shared" si="1023"/>
        <v>0</v>
      </c>
      <c r="BE1693" s="701">
        <f t="shared" si="1023"/>
        <v>0</v>
      </c>
      <c r="BF1693" s="618">
        <f t="shared" si="1023"/>
        <v>0</v>
      </c>
      <c r="BG1693" s="254">
        <f t="shared" si="1023"/>
        <v>0</v>
      </c>
      <c r="BH1693" s="701">
        <f t="shared" si="1023"/>
        <v>0</v>
      </c>
      <c r="BI1693" s="24"/>
      <c r="BJ1693" s="254">
        <f t="shared" ref="BJ1693:BJ1695" si="1024">SUM(AF1693,AI1693,AL1693,AO1693,AR1693,AU1693,AX1693,BA1693,BD1693,BG1693)</f>
        <v>70</v>
      </c>
      <c r="BK1693" s="255">
        <f t="shared" ref="BK1693:BK1695" si="1025">SUM(AG1693,AJ1693,AM1693,AP1693,AS1693,AV1693,AY1693,BB1693,BE1693,BH1693)</f>
        <v>0</v>
      </c>
      <c r="BL1693" s="256">
        <f t="shared" ref="BL1693:BL1695" si="1026">SUM(BJ1693:BK1693)</f>
        <v>70</v>
      </c>
    </row>
    <row r="1694" spans="1:66" ht="16.5" thickBot="1">
      <c r="A1694" s="1237"/>
      <c r="B1694" s="85" t="s">
        <v>21</v>
      </c>
      <c r="C1694" s="254">
        <f t="shared" ref="C1694:R1695" si="1027">C1633+C1690</f>
        <v>7</v>
      </c>
      <c r="D1694" s="701">
        <f t="shared" si="1027"/>
        <v>0</v>
      </c>
      <c r="E1694" s="618">
        <f t="shared" si="1027"/>
        <v>0</v>
      </c>
      <c r="F1694" s="254">
        <f t="shared" si="1027"/>
        <v>12</v>
      </c>
      <c r="G1694" s="701">
        <f t="shared" si="1027"/>
        <v>0</v>
      </c>
      <c r="H1694" s="618">
        <f t="shared" si="1027"/>
        <v>0</v>
      </c>
      <c r="I1694" s="254">
        <f t="shared" si="1027"/>
        <v>4</v>
      </c>
      <c r="J1694" s="701">
        <f t="shared" si="1027"/>
        <v>0</v>
      </c>
      <c r="K1694" s="618">
        <f t="shared" si="1027"/>
        <v>0</v>
      </c>
      <c r="L1694" s="254">
        <f t="shared" si="1027"/>
        <v>3</v>
      </c>
      <c r="M1694" s="701">
        <f t="shared" si="1027"/>
        <v>0</v>
      </c>
      <c r="N1694" s="618">
        <f t="shared" si="1027"/>
        <v>0</v>
      </c>
      <c r="O1694" s="254">
        <f t="shared" si="1027"/>
        <v>5</v>
      </c>
      <c r="P1694" s="701">
        <f t="shared" si="1027"/>
        <v>0</v>
      </c>
      <c r="Q1694" s="618">
        <f t="shared" si="1027"/>
        <v>0</v>
      </c>
      <c r="R1694" s="254">
        <f t="shared" si="1027"/>
        <v>5</v>
      </c>
      <c r="S1694" s="701">
        <f t="shared" si="1023"/>
        <v>0</v>
      </c>
      <c r="T1694" s="618">
        <f t="shared" si="1023"/>
        <v>0</v>
      </c>
      <c r="U1694" s="254">
        <f t="shared" si="1023"/>
        <v>2</v>
      </c>
      <c r="V1694" s="701">
        <f t="shared" si="1023"/>
        <v>0</v>
      </c>
      <c r="W1694" s="278">
        <f t="shared" si="1023"/>
        <v>0</v>
      </c>
      <c r="X1694" s="278">
        <f t="shared" si="1023"/>
        <v>0</v>
      </c>
      <c r="Y1694" s="278">
        <f t="shared" si="1023"/>
        <v>0</v>
      </c>
      <c r="Z1694" s="278">
        <f t="shared" si="1023"/>
        <v>0</v>
      </c>
      <c r="AA1694" s="278">
        <f t="shared" si="1023"/>
        <v>0</v>
      </c>
      <c r="AB1694" s="278">
        <f t="shared" si="1023"/>
        <v>0</v>
      </c>
      <c r="AC1694" s="278">
        <f t="shared" si="1023"/>
        <v>0</v>
      </c>
      <c r="AD1694" s="278">
        <f t="shared" si="1023"/>
        <v>0</v>
      </c>
      <c r="AE1694" s="278">
        <f t="shared" si="1023"/>
        <v>0</v>
      </c>
      <c r="AF1694" s="278">
        <f t="shared" si="1023"/>
        <v>0</v>
      </c>
      <c r="AG1694" s="278">
        <f t="shared" si="1023"/>
        <v>0</v>
      </c>
      <c r="AH1694" s="278">
        <f t="shared" si="1023"/>
        <v>0</v>
      </c>
      <c r="AI1694" s="278">
        <f t="shared" si="1023"/>
        <v>0</v>
      </c>
      <c r="AJ1694" s="278">
        <f t="shared" si="1023"/>
        <v>0</v>
      </c>
      <c r="AK1694" s="278">
        <f t="shared" si="1023"/>
        <v>0</v>
      </c>
      <c r="AL1694" s="278">
        <f t="shared" si="1023"/>
        <v>38</v>
      </c>
      <c r="AM1694" s="278">
        <f t="shared" si="1023"/>
        <v>0</v>
      </c>
      <c r="AN1694" s="278">
        <f t="shared" si="1023"/>
        <v>38</v>
      </c>
      <c r="AO1694" s="278">
        <f t="shared" si="1023"/>
        <v>0</v>
      </c>
      <c r="AP1694" s="278">
        <f t="shared" si="1023"/>
        <v>0</v>
      </c>
      <c r="AQ1694" s="278">
        <f t="shared" si="1023"/>
        <v>0</v>
      </c>
      <c r="AR1694" s="278">
        <f t="shared" si="1023"/>
        <v>0</v>
      </c>
      <c r="AS1694" s="278">
        <f t="shared" si="1023"/>
        <v>0</v>
      </c>
      <c r="AT1694" s="278">
        <f t="shared" si="1023"/>
        <v>0</v>
      </c>
      <c r="AU1694" s="278">
        <f t="shared" si="1023"/>
        <v>0</v>
      </c>
      <c r="AV1694" s="278">
        <f t="shared" si="1023"/>
        <v>0</v>
      </c>
      <c r="AW1694" s="278">
        <f t="shared" si="1023"/>
        <v>0</v>
      </c>
      <c r="AX1694" s="278">
        <f t="shared" si="1023"/>
        <v>0</v>
      </c>
      <c r="AY1694" s="133">
        <f t="shared" si="1023"/>
        <v>0</v>
      </c>
      <c r="AZ1694" s="618"/>
      <c r="BA1694" s="254">
        <f t="shared" si="1023"/>
        <v>0</v>
      </c>
      <c r="BB1694" s="701">
        <f t="shared" si="1023"/>
        <v>0</v>
      </c>
      <c r="BC1694" s="618"/>
      <c r="BD1694" s="254">
        <f t="shared" si="1023"/>
        <v>0</v>
      </c>
      <c r="BE1694" s="701">
        <f t="shared" si="1023"/>
        <v>0</v>
      </c>
      <c r="BF1694" s="618">
        <f t="shared" si="1023"/>
        <v>0</v>
      </c>
      <c r="BG1694" s="254">
        <f t="shared" si="1023"/>
        <v>0</v>
      </c>
      <c r="BH1694" s="701">
        <f t="shared" si="1023"/>
        <v>0</v>
      </c>
      <c r="BI1694" s="24"/>
      <c r="BJ1694" s="257">
        <f t="shared" si="1024"/>
        <v>38</v>
      </c>
      <c r="BK1694" s="15">
        <f t="shared" si="1025"/>
        <v>0</v>
      </c>
      <c r="BL1694" s="258">
        <f t="shared" si="1026"/>
        <v>38</v>
      </c>
    </row>
    <row r="1695" spans="1:66" ht="16.5" thickBot="1">
      <c r="A1695" s="1238"/>
      <c r="B1695" s="86" t="s">
        <v>22</v>
      </c>
      <c r="C1695" s="741">
        <f t="shared" si="1027"/>
        <v>0</v>
      </c>
      <c r="D1695" s="742">
        <f t="shared" si="1023"/>
        <v>0</v>
      </c>
      <c r="E1695" s="618">
        <f t="shared" si="1023"/>
        <v>0</v>
      </c>
      <c r="F1695" s="741">
        <f t="shared" si="1023"/>
        <v>0</v>
      </c>
      <c r="G1695" s="742">
        <f t="shared" si="1023"/>
        <v>0</v>
      </c>
      <c r="H1695" s="618">
        <f t="shared" si="1023"/>
        <v>0</v>
      </c>
      <c r="I1695" s="741">
        <f t="shared" si="1023"/>
        <v>0</v>
      </c>
      <c r="J1695" s="742">
        <f t="shared" si="1023"/>
        <v>0</v>
      </c>
      <c r="K1695" s="618">
        <f t="shared" si="1023"/>
        <v>0</v>
      </c>
      <c r="L1695" s="741">
        <f t="shared" si="1023"/>
        <v>0</v>
      </c>
      <c r="M1695" s="742">
        <f t="shared" si="1023"/>
        <v>0</v>
      </c>
      <c r="N1695" s="618">
        <f t="shared" si="1023"/>
        <v>0</v>
      </c>
      <c r="O1695" s="741">
        <f t="shared" si="1023"/>
        <v>0</v>
      </c>
      <c r="P1695" s="742">
        <f t="shared" si="1023"/>
        <v>0</v>
      </c>
      <c r="Q1695" s="618">
        <f t="shared" si="1023"/>
        <v>0</v>
      </c>
      <c r="R1695" s="741">
        <f t="shared" si="1023"/>
        <v>0</v>
      </c>
      <c r="S1695" s="742">
        <f t="shared" si="1023"/>
        <v>0</v>
      </c>
      <c r="T1695" s="618">
        <f t="shared" si="1023"/>
        <v>0</v>
      </c>
      <c r="U1695" s="741">
        <f t="shared" si="1023"/>
        <v>0</v>
      </c>
      <c r="V1695" s="742">
        <f t="shared" si="1023"/>
        <v>0</v>
      </c>
      <c r="W1695" s="278">
        <f t="shared" si="1023"/>
        <v>0</v>
      </c>
      <c r="X1695" s="278">
        <f t="shared" si="1023"/>
        <v>0</v>
      </c>
      <c r="Y1695" s="278">
        <f t="shared" si="1023"/>
        <v>0</v>
      </c>
      <c r="Z1695" s="278">
        <f t="shared" si="1023"/>
        <v>0</v>
      </c>
      <c r="AA1695" s="278">
        <f t="shared" si="1023"/>
        <v>0</v>
      </c>
      <c r="AB1695" s="278">
        <f t="shared" si="1023"/>
        <v>0</v>
      </c>
      <c r="AC1695" s="278">
        <f t="shared" si="1023"/>
        <v>0</v>
      </c>
      <c r="AD1695" s="278">
        <f t="shared" si="1023"/>
        <v>0</v>
      </c>
      <c r="AE1695" s="278">
        <f t="shared" si="1023"/>
        <v>0</v>
      </c>
      <c r="AF1695" s="278">
        <f t="shared" si="1023"/>
        <v>0</v>
      </c>
      <c r="AG1695" s="278">
        <f t="shared" si="1023"/>
        <v>0</v>
      </c>
      <c r="AH1695" s="278">
        <f t="shared" si="1023"/>
        <v>0</v>
      </c>
      <c r="AI1695" s="278">
        <f t="shared" si="1023"/>
        <v>0</v>
      </c>
      <c r="AJ1695" s="278">
        <f t="shared" si="1023"/>
        <v>0</v>
      </c>
      <c r="AK1695" s="278">
        <f t="shared" si="1023"/>
        <v>0</v>
      </c>
      <c r="AL1695" s="278">
        <f t="shared" si="1023"/>
        <v>0</v>
      </c>
      <c r="AM1695" s="278">
        <f t="shared" si="1023"/>
        <v>0</v>
      </c>
      <c r="AN1695" s="278">
        <f t="shared" si="1023"/>
        <v>0</v>
      </c>
      <c r="AO1695" s="278">
        <f t="shared" si="1023"/>
        <v>0</v>
      </c>
      <c r="AP1695" s="278">
        <f t="shared" si="1023"/>
        <v>0</v>
      </c>
      <c r="AQ1695" s="278">
        <f t="shared" si="1023"/>
        <v>0</v>
      </c>
      <c r="AR1695" s="278">
        <f t="shared" si="1023"/>
        <v>0</v>
      </c>
      <c r="AS1695" s="278">
        <f t="shared" si="1023"/>
        <v>0</v>
      </c>
      <c r="AT1695" s="278">
        <f t="shared" si="1023"/>
        <v>0</v>
      </c>
      <c r="AU1695" s="278">
        <f t="shared" si="1023"/>
        <v>0</v>
      </c>
      <c r="AV1695" s="278">
        <f t="shared" si="1023"/>
        <v>0</v>
      </c>
      <c r="AW1695" s="278">
        <f t="shared" si="1023"/>
        <v>0</v>
      </c>
      <c r="AX1695" s="278">
        <f t="shared" si="1023"/>
        <v>0</v>
      </c>
      <c r="AY1695" s="133">
        <f t="shared" si="1023"/>
        <v>0</v>
      </c>
      <c r="AZ1695" s="618"/>
      <c r="BA1695" s="741">
        <f t="shared" si="1023"/>
        <v>0</v>
      </c>
      <c r="BB1695" s="742">
        <f t="shared" si="1023"/>
        <v>0</v>
      </c>
      <c r="BC1695" s="618"/>
      <c r="BD1695" s="741">
        <f t="shared" si="1023"/>
        <v>0</v>
      </c>
      <c r="BE1695" s="742">
        <f t="shared" si="1023"/>
        <v>0</v>
      </c>
      <c r="BF1695" s="618">
        <f t="shared" si="1023"/>
        <v>0</v>
      </c>
      <c r="BG1695" s="741">
        <f t="shared" si="1023"/>
        <v>0</v>
      </c>
      <c r="BH1695" s="742">
        <f t="shared" si="1023"/>
        <v>0</v>
      </c>
      <c r="BI1695" s="24"/>
      <c r="BJ1695" s="259">
        <f t="shared" si="1024"/>
        <v>0</v>
      </c>
      <c r="BK1695" s="260">
        <f t="shared" si="1025"/>
        <v>0</v>
      </c>
      <c r="BL1695" s="261">
        <f t="shared" si="1026"/>
        <v>0</v>
      </c>
    </row>
    <row r="1696" spans="1:66" ht="16.5" thickBot="1">
      <c r="A1696" s="89" t="s">
        <v>40</v>
      </c>
      <c r="B1696" s="24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</row>
    <row r="1697" spans="1:64" ht="9" customHeight="1">
      <c r="A1697" s="23"/>
      <c r="B1697" s="24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 t="s">
        <v>19</v>
      </c>
      <c r="AN1697" s="511" t="e">
        <f>SUM(AM451,#REF!,AM531,AN593,#REF!,#REF!,#REF!,#REF!,#REF!,#REF!,AN890,AN952,AN1009,AN1066,AN1123,AN1180,AN1240,AM1295,AN1352,AN1415,AN1472,AM1532,#REF!,AN1632,AN1689)</f>
        <v>#REF!</v>
      </c>
    </row>
    <row r="1698" spans="1:64">
      <c r="A1698" s="89" t="s">
        <v>54</v>
      </c>
      <c r="B1698" s="24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 t="s">
        <v>21</v>
      </c>
      <c r="AN1698" s="512" t="e">
        <f>SUM(AM452,#REF!,#REF!,AN594,#REF!,#REF!,#REF!,#REF!,#REF!,#REF!,AN891,AN953,AN1010,AN1067,AN1124,AN1181,AN1241,AM1296,AM1353,AN1416,AN1473,AM1533,AM1571,AN1633,AN1690)</f>
        <v>#REF!</v>
      </c>
    </row>
    <row r="1699" spans="1:64" ht="16.5" thickBot="1">
      <c r="A1699" s="89" t="s">
        <v>363</v>
      </c>
      <c r="B1699" s="24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 t="s">
        <v>22</v>
      </c>
      <c r="AN1699" s="513" t="e">
        <f>SUM(AM453,#REF!,AN538,AN595,#REF!,#REF!,#REF!,#REF!,#REF!,#REF!,AN892,AN954,AN1011,AN1068,AN1125,AN1182,AN1242,AM1297,AM1354,AN1417,AN1474,AM1534,AM1572,AN1634,AN1691)</f>
        <v>#REF!</v>
      </c>
    </row>
    <row r="1701" spans="1:64" ht="18.75">
      <c r="A1701" s="1222" t="s">
        <v>26</v>
      </c>
      <c r="B1701" s="1222"/>
      <c r="C1701" s="1222"/>
      <c r="D1701" s="1222"/>
      <c r="E1701" s="1222"/>
      <c r="F1701" s="1222"/>
      <c r="G1701" s="1222"/>
      <c r="H1701" s="1222"/>
      <c r="I1701" s="1222"/>
      <c r="J1701" s="1222"/>
      <c r="K1701" s="1222"/>
      <c r="L1701" s="1222"/>
      <c r="M1701" s="1222"/>
      <c r="N1701" s="1222"/>
      <c r="O1701" s="1222"/>
      <c r="P1701" s="1222"/>
      <c r="Q1701" s="1222"/>
      <c r="R1701" s="1222"/>
      <c r="S1701" s="1222"/>
      <c r="T1701" s="1222"/>
    </row>
    <row r="1702" spans="1:64" ht="16.5" thickBot="1">
      <c r="A1702" s="1225" t="s">
        <v>27</v>
      </c>
      <c r="B1702" s="1225"/>
      <c r="C1702" s="1225"/>
      <c r="D1702" s="1225"/>
      <c r="E1702" s="1225"/>
      <c r="F1702" s="1225"/>
      <c r="G1702" s="1225"/>
      <c r="H1702" s="1225"/>
      <c r="I1702" s="1225"/>
      <c r="J1702" s="1225"/>
      <c r="K1702" s="1225"/>
      <c r="L1702" s="1225"/>
      <c r="M1702" s="1225"/>
      <c r="N1702" s="1225"/>
      <c r="O1702" s="1225"/>
      <c r="P1702" s="1225"/>
      <c r="Q1702" s="1225"/>
      <c r="R1702" s="1225"/>
      <c r="S1702" s="1225"/>
      <c r="T1702" s="1225"/>
    </row>
    <row r="1703" spans="1:64" ht="24" thickBot="1">
      <c r="A1703" s="1226" t="s">
        <v>53</v>
      </c>
      <c r="B1703" s="1227"/>
      <c r="C1703" s="1227"/>
      <c r="D1703" s="1227"/>
      <c r="E1703" s="1227"/>
      <c r="F1703" s="1227"/>
      <c r="G1703" s="1227"/>
      <c r="H1703" s="1227"/>
      <c r="I1703" s="1227"/>
      <c r="J1703" s="1227"/>
      <c r="K1703" s="1227"/>
      <c r="L1703" s="1227"/>
      <c r="M1703" s="1227"/>
      <c r="N1703" s="1227"/>
      <c r="O1703" s="1227"/>
      <c r="P1703" s="1227"/>
      <c r="Q1703" s="1227"/>
      <c r="R1703" s="1227"/>
      <c r="S1703" s="1227"/>
      <c r="T1703" s="1228"/>
    </row>
    <row r="1704" spans="1:64" ht="16.5" thickBot="1">
      <c r="A1704" s="474"/>
      <c r="B1704" s="475"/>
      <c r="C1704" s="475"/>
      <c r="D1704" s="475"/>
      <c r="E1704" s="475"/>
      <c r="F1704" s="475"/>
      <c r="G1704" s="475"/>
      <c r="H1704" s="475"/>
      <c r="I1704" s="475"/>
      <c r="J1704" s="475"/>
      <c r="K1704" s="475"/>
      <c r="L1704" s="475"/>
      <c r="M1704" s="475"/>
      <c r="N1704" s="475"/>
      <c r="O1704" s="475"/>
      <c r="P1704" s="475"/>
      <c r="Q1704" s="475"/>
      <c r="R1704" s="475"/>
      <c r="S1704" s="475"/>
      <c r="T1704" s="475"/>
    </row>
    <row r="1705" spans="1:64" ht="16.5">
      <c r="A1705" s="476" t="s">
        <v>325</v>
      </c>
      <c r="B1705" s="477"/>
      <c r="C1705" s="477" t="s">
        <v>797</v>
      </c>
      <c r="D1705" s="477"/>
      <c r="E1705" s="477"/>
      <c r="F1705" s="477"/>
      <c r="G1705" s="477"/>
      <c r="H1705" s="477"/>
      <c r="I1705" s="477"/>
      <c r="J1705" s="477"/>
      <c r="K1705" s="477"/>
      <c r="L1705" s="477"/>
      <c r="M1705" s="477"/>
      <c r="N1705" s="477"/>
      <c r="O1705" s="477"/>
      <c r="P1705" s="477"/>
      <c r="Q1705" s="477"/>
      <c r="R1705" s="478"/>
      <c r="S1705" s="478"/>
      <c r="T1705" s="478"/>
      <c r="U1705" s="712"/>
      <c r="V1705" s="712"/>
      <c r="W1705" s="712"/>
      <c r="X1705" s="739"/>
      <c r="Y1705" s="712"/>
      <c r="Z1705" s="712"/>
      <c r="AA1705" s="712"/>
      <c r="AB1705" s="712"/>
      <c r="AC1705" s="712"/>
      <c r="AD1705" s="712"/>
      <c r="AE1705" s="712"/>
      <c r="AF1705" s="712"/>
      <c r="AG1705" s="712"/>
      <c r="AH1705" s="712"/>
      <c r="AI1705" s="712"/>
      <c r="AJ1705" s="712"/>
      <c r="AK1705" s="712"/>
      <c r="AL1705" s="712"/>
      <c r="AM1705" s="712"/>
      <c r="AN1705" s="712"/>
      <c r="AO1705" s="712"/>
      <c r="AP1705" s="712"/>
      <c r="AQ1705" s="712"/>
      <c r="AR1705" s="712"/>
      <c r="AS1705" s="712"/>
      <c r="AT1705" s="712"/>
      <c r="AU1705" s="712"/>
      <c r="AV1705" s="712"/>
      <c r="AW1705" s="712"/>
      <c r="AX1705" s="712"/>
      <c r="AY1705" s="712"/>
      <c r="AZ1705" s="712"/>
      <c r="BA1705" s="712"/>
      <c r="BB1705" s="712"/>
      <c r="BC1705" s="712"/>
      <c r="BD1705" s="712"/>
      <c r="BE1705" s="712"/>
      <c r="BF1705" s="712"/>
      <c r="BG1705" s="712"/>
      <c r="BH1705" s="712"/>
      <c r="BI1705" s="712"/>
      <c r="BJ1705" s="712"/>
      <c r="BK1705" s="712"/>
      <c r="BL1705" s="713"/>
    </row>
    <row r="1706" spans="1:64" ht="16.5">
      <c r="A1706" s="480" t="s">
        <v>886</v>
      </c>
      <c r="B1706" s="481"/>
      <c r="C1706" s="481" t="s">
        <v>888</v>
      </c>
      <c r="D1706" s="481"/>
      <c r="E1706" s="481"/>
      <c r="F1706" s="481"/>
      <c r="G1706" s="481"/>
      <c r="H1706" s="481"/>
      <c r="I1706" s="481"/>
      <c r="J1706" s="481"/>
      <c r="K1706" s="481"/>
      <c r="L1706" s="481"/>
      <c r="M1706" s="481"/>
      <c r="N1706" s="481"/>
      <c r="O1706" s="481"/>
      <c r="P1706" s="481"/>
      <c r="Q1706" s="481"/>
      <c r="R1706" s="482"/>
      <c r="S1706" s="482"/>
      <c r="T1706" s="482"/>
      <c r="U1706" s="611"/>
      <c r="V1706" s="611"/>
      <c r="W1706" s="611"/>
      <c r="X1706" s="618"/>
      <c r="Y1706" s="611"/>
      <c r="Z1706" s="611"/>
      <c r="AA1706" s="611"/>
      <c r="AB1706" s="611"/>
      <c r="AC1706" s="611"/>
      <c r="AD1706" s="611"/>
      <c r="AE1706" s="611"/>
      <c r="AF1706" s="611"/>
      <c r="AG1706" s="611"/>
      <c r="AH1706" s="611"/>
      <c r="AI1706" s="611"/>
      <c r="AJ1706" s="611"/>
      <c r="AK1706" s="611"/>
      <c r="AL1706" s="611"/>
      <c r="AM1706" s="611"/>
      <c r="AN1706" s="611"/>
      <c r="AO1706" s="611"/>
      <c r="AP1706" s="611"/>
      <c r="AQ1706" s="611"/>
      <c r="AR1706" s="611"/>
      <c r="AS1706" s="611"/>
      <c r="AT1706" s="611"/>
      <c r="AU1706" s="611"/>
      <c r="AV1706" s="611"/>
      <c r="AW1706" s="611"/>
      <c r="AX1706" s="611"/>
      <c r="AY1706" s="611"/>
      <c r="AZ1706" s="611"/>
      <c r="BA1706" s="611"/>
      <c r="BB1706" s="611"/>
      <c r="BC1706" s="611"/>
      <c r="BD1706" s="611"/>
      <c r="BE1706" s="611"/>
      <c r="BF1706" s="611"/>
      <c r="BG1706" s="611"/>
      <c r="BH1706" s="611"/>
      <c r="BI1706" s="611"/>
      <c r="BJ1706" s="611"/>
      <c r="BK1706" s="611"/>
      <c r="BL1706" s="714"/>
    </row>
    <row r="1707" spans="1:64" ht="17.25" thickBot="1">
      <c r="A1707" s="484" t="s">
        <v>804</v>
      </c>
      <c r="B1707" s="485"/>
      <c r="C1707" s="485" t="s">
        <v>883</v>
      </c>
      <c r="D1707" s="485"/>
      <c r="E1707" s="485"/>
      <c r="F1707" s="485"/>
      <c r="G1707" s="485"/>
      <c r="H1707" s="485"/>
      <c r="I1707" s="485"/>
      <c r="J1707" s="485"/>
      <c r="K1707" s="485"/>
      <c r="L1707" s="485"/>
      <c r="M1707" s="485"/>
      <c r="N1707" s="485"/>
      <c r="O1707" s="485"/>
      <c r="P1707" s="485"/>
      <c r="Q1707" s="485"/>
      <c r="R1707" s="486"/>
      <c r="S1707" s="486"/>
      <c r="T1707" s="486"/>
      <c r="U1707" s="715"/>
      <c r="V1707" s="715"/>
      <c r="W1707" s="715"/>
      <c r="X1707" s="783"/>
      <c r="Y1707" s="715"/>
      <c r="Z1707" s="715"/>
      <c r="AA1707" s="715"/>
      <c r="AB1707" s="715"/>
      <c r="AC1707" s="715"/>
      <c r="AD1707" s="715"/>
      <c r="AE1707" s="715"/>
      <c r="AF1707" s="715"/>
      <c r="AG1707" s="715"/>
      <c r="AH1707" s="715"/>
      <c r="AI1707" s="715"/>
      <c r="AJ1707" s="715"/>
      <c r="AK1707" s="715"/>
      <c r="AL1707" s="715"/>
      <c r="AM1707" s="715"/>
      <c r="AN1707" s="715"/>
      <c r="AO1707" s="715"/>
      <c r="AP1707" s="715"/>
      <c r="AQ1707" s="715"/>
      <c r="AR1707" s="715"/>
      <c r="AS1707" s="715"/>
      <c r="AT1707" s="715"/>
      <c r="AU1707" s="715"/>
      <c r="AV1707" s="715"/>
      <c r="AW1707" s="715"/>
      <c r="AX1707" s="715"/>
      <c r="AY1707" s="715"/>
      <c r="AZ1707" s="715"/>
      <c r="BA1707" s="715"/>
      <c r="BB1707" s="715"/>
      <c r="BC1707" s="715"/>
      <c r="BD1707" s="715"/>
      <c r="BE1707" s="715"/>
      <c r="BF1707" s="715"/>
      <c r="BG1707" s="715"/>
      <c r="BH1707" s="715"/>
      <c r="BI1707" s="715"/>
      <c r="BJ1707" s="715"/>
      <c r="BK1707" s="715"/>
      <c r="BL1707" s="716"/>
    </row>
    <row r="1708" spans="1:64" ht="16.5" thickBot="1">
      <c r="A1708" s="474"/>
      <c r="B1708" s="475"/>
      <c r="C1708" s="475"/>
      <c r="D1708" s="475"/>
      <c r="E1708" s="475"/>
      <c r="F1708" s="475"/>
      <c r="G1708" s="475"/>
      <c r="H1708" s="475"/>
      <c r="I1708" s="475"/>
      <c r="J1708" s="475"/>
      <c r="K1708" s="475"/>
      <c r="L1708" s="475"/>
      <c r="M1708" s="475"/>
      <c r="N1708" s="475"/>
      <c r="O1708" s="475"/>
      <c r="P1708" s="475"/>
      <c r="Q1708" s="475"/>
      <c r="R1708" s="475"/>
      <c r="S1708" s="475"/>
      <c r="T1708" s="475"/>
    </row>
    <row r="1709" spans="1:64" ht="17.25" thickBot="1">
      <c r="A1709" s="475"/>
      <c r="B1709" s="475"/>
      <c r="C1709" s="1223" t="s">
        <v>640</v>
      </c>
      <c r="D1709" s="1224"/>
      <c r="E1709" s="1224"/>
      <c r="F1709" s="1224"/>
      <c r="G1709" s="1224"/>
      <c r="H1709" s="1224"/>
      <c r="I1709" s="1224"/>
      <c r="J1709" s="1224"/>
      <c r="K1709" s="1224"/>
      <c r="L1709" s="1224"/>
      <c r="M1709" s="1224"/>
      <c r="N1709" s="1224"/>
      <c r="O1709" s="1224"/>
      <c r="P1709" s="1224"/>
      <c r="Q1709" s="1224"/>
      <c r="R1709" s="1224"/>
      <c r="S1709" s="1224"/>
      <c r="T1709" s="488"/>
    </row>
    <row r="1710" spans="1:64" ht="16.5" thickBot="1">
      <c r="A1710" s="1"/>
    </row>
    <row r="1711" spans="1:64" ht="46.5" customHeight="1">
      <c r="A1711" s="6"/>
      <c r="B1711" s="7"/>
      <c r="C1711" s="1210" t="s">
        <v>42</v>
      </c>
      <c r="D1711" s="1211"/>
      <c r="E1711" s="888"/>
      <c r="F1711" s="1216" t="s">
        <v>853</v>
      </c>
      <c r="G1711" s="1217"/>
      <c r="H1711" s="888"/>
      <c r="I1711" s="1216" t="s">
        <v>854</v>
      </c>
      <c r="J1711" s="1217"/>
      <c r="K1711" s="888"/>
      <c r="L1711" s="1216" t="s">
        <v>855</v>
      </c>
      <c r="M1711" s="1217"/>
      <c r="N1711" s="888"/>
      <c r="O1711" s="1216" t="s">
        <v>856</v>
      </c>
      <c r="P1711" s="1217"/>
      <c r="Q1711" s="888"/>
      <c r="R1711" s="1210" t="s">
        <v>628</v>
      </c>
      <c r="S1711" s="1211"/>
      <c r="T1711" s="938"/>
      <c r="U1711" s="1210" t="s">
        <v>629</v>
      </c>
      <c r="V1711" s="1211"/>
      <c r="W1711" s="698"/>
      <c r="X1711" s="610"/>
      <c r="Y1711" s="610"/>
      <c r="Z1711" s="610"/>
      <c r="AA1711" s="610"/>
      <c r="AB1711" s="610"/>
      <c r="AC1711" s="610"/>
      <c r="AD1711" s="610"/>
      <c r="AE1711" s="610"/>
      <c r="AF1711" s="610"/>
      <c r="AG1711" s="610"/>
      <c r="AH1711" s="610"/>
      <c r="AI1711" s="610"/>
      <c r="AJ1711" s="610"/>
      <c r="AK1711" s="610"/>
      <c r="AL1711" s="610"/>
      <c r="AM1711" s="610"/>
      <c r="AN1711" s="610"/>
      <c r="AO1711" s="610"/>
      <c r="AP1711" s="610"/>
      <c r="AQ1711" s="610"/>
      <c r="AR1711" s="610"/>
      <c r="AS1711" s="610"/>
      <c r="AT1711" s="610"/>
      <c r="AU1711" s="610"/>
      <c r="AV1711" s="610"/>
      <c r="AW1711" s="610"/>
      <c r="AX1711" s="610"/>
      <c r="AY1711" s="610"/>
      <c r="AZ1711" s="610"/>
      <c r="BA1711" s="132"/>
      <c r="BB1711" s="133" t="s">
        <v>9</v>
      </c>
      <c r="BC1711" s="134"/>
    </row>
    <row r="1712" spans="1:64" ht="133.5" thickBot="1">
      <c r="A1712" s="348"/>
      <c r="B1712" s="46"/>
      <c r="C1712" s="54" t="s">
        <v>41</v>
      </c>
      <c r="D1712" s="57" t="s">
        <v>32</v>
      </c>
      <c r="E1712" s="50"/>
      <c r="F1712" s="54" t="s">
        <v>15</v>
      </c>
      <c r="G1712" s="57" t="s">
        <v>32</v>
      </c>
      <c r="H1712" s="50"/>
      <c r="I1712" s="54" t="s">
        <v>15</v>
      </c>
      <c r="J1712" s="57" t="s">
        <v>32</v>
      </c>
      <c r="K1712" s="50"/>
      <c r="L1712" s="54" t="s">
        <v>15</v>
      </c>
      <c r="M1712" s="57" t="s">
        <v>32</v>
      </c>
      <c r="N1712" s="50"/>
      <c r="O1712" s="54" t="s">
        <v>15</v>
      </c>
      <c r="P1712" s="57" t="s">
        <v>32</v>
      </c>
      <c r="Q1712" s="50"/>
      <c r="R1712" s="630" t="s">
        <v>15</v>
      </c>
      <c r="S1712" s="727" t="s">
        <v>32</v>
      </c>
      <c r="T1712" s="729"/>
      <c r="U1712" s="630" t="s">
        <v>15</v>
      </c>
      <c r="V1712" s="632" t="s">
        <v>32</v>
      </c>
      <c r="W1712" s="747"/>
      <c r="X1712" s="610"/>
      <c r="Y1712" s="610"/>
      <c r="Z1712" s="610"/>
      <c r="AA1712" s="610"/>
      <c r="AB1712" s="610"/>
      <c r="AC1712" s="610"/>
      <c r="AD1712" s="610"/>
      <c r="AE1712" s="610"/>
      <c r="AF1712" s="610"/>
      <c r="AG1712" s="610"/>
      <c r="AH1712" s="610"/>
      <c r="AI1712" s="610"/>
      <c r="AJ1712" s="610"/>
      <c r="AK1712" s="610"/>
      <c r="AL1712" s="610"/>
      <c r="AM1712" s="610"/>
      <c r="AN1712" s="610"/>
      <c r="AO1712" s="610"/>
      <c r="AP1712" s="610"/>
      <c r="AQ1712" s="610"/>
      <c r="AR1712" s="610"/>
      <c r="AS1712" s="610"/>
      <c r="AT1712" s="610"/>
      <c r="AU1712" s="610"/>
      <c r="AV1712" s="610"/>
      <c r="AW1712" s="610"/>
      <c r="AX1712" s="610"/>
      <c r="AY1712" s="610"/>
      <c r="AZ1712" s="610"/>
      <c r="BA1712" s="630" t="s">
        <v>15</v>
      </c>
      <c r="BB1712" s="631" t="s">
        <v>32</v>
      </c>
      <c r="BC1712" s="71" t="s">
        <v>9</v>
      </c>
    </row>
    <row r="1713" spans="1:56" ht="16.5" thickBot="1">
      <c r="A1713" s="20"/>
      <c r="B1713" s="507"/>
      <c r="C1713" s="507"/>
      <c r="D1713" s="507"/>
      <c r="E1713" s="4"/>
      <c r="F1713" s="507"/>
      <c r="G1713" s="507"/>
      <c r="H1713" s="4"/>
      <c r="I1713" s="507"/>
      <c r="J1713" s="507"/>
      <c r="K1713" s="4"/>
      <c r="L1713" s="507"/>
      <c r="M1713" s="507"/>
      <c r="N1713" s="4"/>
      <c r="O1713" s="507"/>
      <c r="P1713" s="507"/>
      <c r="Q1713" s="4"/>
      <c r="R1713" s="507"/>
      <c r="S1713" s="507"/>
      <c r="T1713" s="707"/>
      <c r="U1713" s="507"/>
      <c r="V1713" s="507"/>
      <c r="W1713" s="507"/>
      <c r="X1713" s="610"/>
      <c r="Y1713" s="610"/>
      <c r="Z1713" s="610"/>
      <c r="AA1713" s="610"/>
      <c r="AB1713" s="610"/>
      <c r="AC1713" s="610"/>
      <c r="AD1713" s="610"/>
      <c r="AE1713" s="610"/>
      <c r="AF1713" s="610"/>
      <c r="AG1713" s="610"/>
      <c r="AH1713" s="610"/>
      <c r="AI1713" s="610"/>
      <c r="AJ1713" s="610"/>
      <c r="AK1713" s="610"/>
      <c r="AL1713" s="610"/>
      <c r="AM1713" s="610"/>
      <c r="AN1713" s="610"/>
      <c r="AO1713" s="610"/>
      <c r="AP1713" s="610"/>
      <c r="AQ1713" s="610"/>
      <c r="AR1713" s="610"/>
      <c r="AS1713" s="610"/>
      <c r="AT1713" s="610"/>
      <c r="AU1713" s="610"/>
      <c r="AV1713" s="610"/>
      <c r="AW1713" s="610"/>
      <c r="AX1713" s="610"/>
      <c r="AY1713" s="610"/>
      <c r="AZ1713" s="610"/>
      <c r="BA1713" s="507"/>
      <c r="BB1713" s="507"/>
      <c r="BC1713" s="507"/>
    </row>
    <row r="1714" spans="1:56" ht="16.5" thickBot="1">
      <c r="A1714" s="81" t="s">
        <v>700</v>
      </c>
      <c r="B1714" s="84" t="s">
        <v>19</v>
      </c>
      <c r="C1714" s="61">
        <v>6</v>
      </c>
      <c r="D1714" s="62"/>
      <c r="E1714" s="4"/>
      <c r="F1714" s="61">
        <v>9</v>
      </c>
      <c r="G1714" s="63"/>
      <c r="H1714" s="4"/>
      <c r="I1714" s="61">
        <v>11</v>
      </c>
      <c r="J1714" s="63"/>
      <c r="K1714" s="4"/>
      <c r="L1714" s="61">
        <v>0</v>
      </c>
      <c r="M1714" s="63"/>
      <c r="N1714" s="4"/>
      <c r="O1714" s="61">
        <v>0</v>
      </c>
      <c r="P1714" s="63"/>
      <c r="Q1714" s="4"/>
      <c r="R1714" s="645">
        <v>0</v>
      </c>
      <c r="S1714" s="730"/>
      <c r="T1714" s="678"/>
      <c r="U1714" s="645">
        <v>0</v>
      </c>
      <c r="V1714" s="647"/>
      <c r="W1714" s="518">
        <v>0</v>
      </c>
      <c r="X1714" s="610"/>
      <c r="Y1714" s="610"/>
      <c r="Z1714" s="610"/>
      <c r="AA1714" s="610"/>
      <c r="AB1714" s="610"/>
      <c r="AC1714" s="610"/>
      <c r="AD1714" s="610"/>
      <c r="AE1714" s="610"/>
      <c r="AF1714" s="610"/>
      <c r="AG1714" s="610"/>
      <c r="AH1714" s="610"/>
      <c r="AI1714" s="610"/>
      <c r="AJ1714" s="610"/>
      <c r="AK1714" s="610"/>
      <c r="AL1714" s="610"/>
      <c r="AM1714" s="610"/>
      <c r="AN1714" s="610"/>
      <c r="AO1714" s="610"/>
      <c r="AP1714" s="610"/>
      <c r="AQ1714" s="610"/>
      <c r="AR1714" s="610"/>
      <c r="AS1714" s="610"/>
      <c r="AT1714" s="610"/>
      <c r="AU1714" s="610"/>
      <c r="AV1714" s="610"/>
      <c r="AW1714" s="610"/>
      <c r="AX1714" s="610"/>
      <c r="AY1714" s="610"/>
      <c r="AZ1714" s="610"/>
      <c r="BA1714" s="235">
        <f>C1714+F1714+I1714+L1714+O1714+R1714+U1714</f>
        <v>26</v>
      </c>
      <c r="BB1714" s="235">
        <f>D1714+G1714+J1714+M1714+P1714+S1714+V1714</f>
        <v>0</v>
      </c>
      <c r="BC1714" s="237">
        <v>26</v>
      </c>
    </row>
    <row r="1715" spans="1:56" ht="16.5" thickBot="1">
      <c r="A1715" s="82"/>
      <c r="B1715" s="85" t="s">
        <v>21</v>
      </c>
      <c r="C1715" s="64">
        <v>3</v>
      </c>
      <c r="D1715" s="16"/>
      <c r="E1715" s="4"/>
      <c r="F1715" s="64">
        <v>2</v>
      </c>
      <c r="G1715" s="65"/>
      <c r="H1715" s="4"/>
      <c r="I1715" s="64">
        <v>4</v>
      </c>
      <c r="J1715" s="65"/>
      <c r="K1715" s="4"/>
      <c r="L1715" s="64">
        <v>0</v>
      </c>
      <c r="M1715" s="65"/>
      <c r="N1715" s="4"/>
      <c r="O1715" s="64">
        <v>0</v>
      </c>
      <c r="P1715" s="65"/>
      <c r="Q1715" s="4"/>
      <c r="R1715" s="648">
        <v>0</v>
      </c>
      <c r="S1715" s="731"/>
      <c r="T1715" s="678"/>
      <c r="U1715" s="648">
        <v>0</v>
      </c>
      <c r="V1715" s="649"/>
      <c r="W1715" s="748">
        <v>0</v>
      </c>
      <c r="X1715" s="610"/>
      <c r="Y1715" s="610"/>
      <c r="Z1715" s="610"/>
      <c r="AA1715" s="610"/>
      <c r="AB1715" s="610"/>
      <c r="AC1715" s="610"/>
      <c r="AD1715" s="610"/>
      <c r="AE1715" s="610"/>
      <c r="AF1715" s="610"/>
      <c r="AG1715" s="610"/>
      <c r="AH1715" s="610"/>
      <c r="AI1715" s="610"/>
      <c r="AJ1715" s="610"/>
      <c r="AK1715" s="610"/>
      <c r="AL1715" s="610"/>
      <c r="AM1715" s="610"/>
      <c r="AN1715" s="610"/>
      <c r="AO1715" s="610"/>
      <c r="AP1715" s="610"/>
      <c r="AQ1715" s="610"/>
      <c r="AR1715" s="610"/>
      <c r="AS1715" s="610"/>
      <c r="AT1715" s="610"/>
      <c r="AU1715" s="610"/>
      <c r="AV1715" s="610"/>
      <c r="AW1715" s="610"/>
      <c r="AX1715" s="610"/>
      <c r="AY1715" s="610"/>
      <c r="AZ1715" s="610"/>
      <c r="BA1715" s="235">
        <f t="shared" ref="BA1715:BB1716" si="1028">C1715+F1715+I1715+L1715+O1715+R1715+U1715</f>
        <v>9</v>
      </c>
      <c r="BB1715" s="235">
        <f t="shared" si="1028"/>
        <v>0</v>
      </c>
      <c r="BC1715" s="406">
        <v>9</v>
      </c>
    </row>
    <row r="1716" spans="1:56" ht="16.5" thickBot="1">
      <c r="A1716" s="83"/>
      <c r="B1716" s="86" t="s">
        <v>22</v>
      </c>
      <c r="C1716" s="66">
        <v>0</v>
      </c>
      <c r="D1716" s="67"/>
      <c r="E1716" s="4"/>
      <c r="F1716" s="66">
        <v>0</v>
      </c>
      <c r="G1716" s="68"/>
      <c r="H1716" s="4"/>
      <c r="I1716" s="66">
        <v>0</v>
      </c>
      <c r="J1716" s="68"/>
      <c r="K1716" s="4"/>
      <c r="L1716" s="66">
        <v>0</v>
      </c>
      <c r="M1716" s="68"/>
      <c r="N1716" s="4"/>
      <c r="O1716" s="66">
        <v>0</v>
      </c>
      <c r="P1716" s="68"/>
      <c r="Q1716" s="4"/>
      <c r="R1716" s="650">
        <v>0</v>
      </c>
      <c r="S1716" s="732"/>
      <c r="T1716" s="678"/>
      <c r="U1716" s="650">
        <v>0</v>
      </c>
      <c r="V1716" s="652"/>
      <c r="W1716" s="749">
        <v>0</v>
      </c>
      <c r="X1716" s="610"/>
      <c r="Y1716" s="610"/>
      <c r="Z1716" s="610"/>
      <c r="AA1716" s="610"/>
      <c r="AB1716" s="610"/>
      <c r="AC1716" s="610"/>
      <c r="AD1716" s="610"/>
      <c r="AE1716" s="610"/>
      <c r="AF1716" s="610"/>
      <c r="AG1716" s="610"/>
      <c r="AH1716" s="610"/>
      <c r="AI1716" s="610"/>
      <c r="AJ1716" s="610"/>
      <c r="AK1716" s="610"/>
      <c r="AL1716" s="610"/>
      <c r="AM1716" s="610"/>
      <c r="AN1716" s="610"/>
      <c r="AO1716" s="610"/>
      <c r="AP1716" s="610"/>
      <c r="AQ1716" s="610"/>
      <c r="AR1716" s="610"/>
      <c r="AS1716" s="610"/>
      <c r="AT1716" s="610"/>
      <c r="AU1716" s="610"/>
      <c r="AV1716" s="610"/>
      <c r="AW1716" s="610"/>
      <c r="AX1716" s="610"/>
      <c r="AY1716" s="610"/>
      <c r="AZ1716" s="610"/>
      <c r="BA1716" s="235">
        <f t="shared" si="1028"/>
        <v>0</v>
      </c>
      <c r="BB1716" s="235">
        <f t="shared" si="1028"/>
        <v>0</v>
      </c>
      <c r="BC1716" s="407">
        <v>0</v>
      </c>
    </row>
    <row r="1717" spans="1:56">
      <c r="A1717" s="20"/>
      <c r="B1717" s="507"/>
      <c r="C1717" s="507"/>
      <c r="D1717" s="507"/>
      <c r="E1717" s="4"/>
      <c r="F1717" s="507"/>
      <c r="G1717" s="507"/>
      <c r="H1717" s="4"/>
      <c r="I1717" s="507"/>
      <c r="J1717" s="507"/>
      <c r="K1717" s="4"/>
      <c r="L1717" s="507"/>
      <c r="M1717" s="507"/>
      <c r="N1717" s="4"/>
      <c r="O1717" s="507"/>
      <c r="P1717" s="507"/>
      <c r="Q1717" s="4"/>
      <c r="R1717" s="507"/>
      <c r="S1717" s="745"/>
      <c r="T1717" s="707"/>
      <c r="U1717" s="507"/>
      <c r="V1717" s="507"/>
      <c r="W1717" s="507"/>
      <c r="X1717" s="610"/>
      <c r="Y1717" s="610"/>
      <c r="Z1717" s="610"/>
      <c r="AA1717" s="610"/>
      <c r="AB1717" s="610"/>
      <c r="AC1717" s="610"/>
      <c r="AD1717" s="610"/>
      <c r="AE1717" s="610"/>
      <c r="AF1717" s="610"/>
      <c r="AG1717" s="610"/>
      <c r="AH1717" s="610"/>
      <c r="AI1717" s="610"/>
      <c r="AJ1717" s="610"/>
      <c r="AK1717" s="610"/>
      <c r="AL1717" s="610"/>
      <c r="AM1717" s="610"/>
      <c r="AN1717" s="610"/>
      <c r="AO1717" s="610"/>
      <c r="AP1717" s="610"/>
      <c r="AQ1717" s="610"/>
      <c r="AR1717" s="610"/>
      <c r="AS1717" s="610"/>
      <c r="AT1717" s="610"/>
      <c r="AU1717" s="610"/>
      <c r="AV1717" s="610"/>
      <c r="AW1717" s="610"/>
      <c r="AX1717" s="610"/>
      <c r="AY1717" s="610"/>
      <c r="AZ1717" s="610"/>
      <c r="BA1717" s="507"/>
      <c r="BB1717" s="507"/>
      <c r="BC1717" s="507"/>
    </row>
    <row r="1718" spans="1:56">
      <c r="A1718" s="20"/>
      <c r="B1718" s="507"/>
      <c r="C1718" s="507"/>
      <c r="D1718" s="507"/>
      <c r="E1718" s="4"/>
      <c r="F1718" s="507"/>
      <c r="G1718" s="507"/>
      <c r="H1718" s="4"/>
      <c r="I1718" s="507"/>
      <c r="J1718" s="507"/>
      <c r="K1718" s="4"/>
      <c r="L1718" s="507"/>
      <c r="M1718" s="507"/>
      <c r="N1718" s="4"/>
      <c r="O1718" s="507"/>
      <c r="P1718" s="507"/>
      <c r="Q1718" s="4"/>
      <c r="R1718" s="507"/>
      <c r="S1718" s="707"/>
      <c r="T1718" s="707"/>
      <c r="U1718" s="507"/>
      <c r="V1718" s="507"/>
      <c r="W1718" s="507"/>
      <c r="X1718" s="610"/>
      <c r="Y1718" s="610"/>
      <c r="Z1718" s="610"/>
      <c r="AA1718" s="610"/>
      <c r="AB1718" s="610"/>
      <c r="AC1718" s="610"/>
      <c r="AD1718" s="610"/>
      <c r="AE1718" s="610"/>
      <c r="AF1718" s="610"/>
      <c r="AG1718" s="610"/>
      <c r="AH1718" s="610"/>
      <c r="AI1718" s="610"/>
      <c r="AJ1718" s="610"/>
      <c r="AK1718" s="610"/>
      <c r="AL1718" s="610"/>
      <c r="AM1718" s="610"/>
      <c r="AN1718" s="610"/>
      <c r="AO1718" s="610"/>
      <c r="AP1718" s="610"/>
      <c r="AQ1718" s="610"/>
      <c r="AR1718" s="610"/>
      <c r="AS1718" s="610"/>
      <c r="AT1718" s="610"/>
      <c r="AU1718" s="610"/>
      <c r="AV1718" s="610"/>
      <c r="AW1718" s="610"/>
      <c r="AX1718" s="610"/>
      <c r="AY1718" s="610"/>
      <c r="AZ1718" s="610"/>
      <c r="BA1718" s="507"/>
      <c r="BB1718" s="507"/>
      <c r="BC1718" s="507"/>
    </row>
    <row r="1719" spans="1:56" ht="16.5" thickBot="1">
      <c r="A1719" s="20"/>
      <c r="B1719" s="507"/>
      <c r="C1719" s="507"/>
      <c r="D1719" s="507"/>
      <c r="E1719" s="4"/>
      <c r="F1719" s="507"/>
      <c r="G1719" s="507"/>
      <c r="H1719" s="4"/>
      <c r="I1719" s="507"/>
      <c r="J1719" s="507"/>
      <c r="K1719" s="4"/>
      <c r="L1719" s="507"/>
      <c r="M1719" s="507"/>
      <c r="N1719" s="4"/>
      <c r="O1719" s="507"/>
      <c r="P1719" s="507"/>
      <c r="Q1719" s="4"/>
      <c r="R1719" s="507"/>
      <c r="S1719" s="507"/>
      <c r="T1719" s="707"/>
      <c r="U1719" s="507"/>
      <c r="V1719" s="507"/>
      <c r="W1719" s="507"/>
      <c r="X1719" s="610"/>
      <c r="Y1719" s="610"/>
      <c r="Z1719" s="610"/>
      <c r="AA1719" s="610"/>
      <c r="AB1719" s="610"/>
      <c r="AC1719" s="610"/>
      <c r="AD1719" s="610"/>
      <c r="AE1719" s="610"/>
      <c r="AF1719" s="610"/>
      <c r="AG1719" s="610"/>
      <c r="AH1719" s="610"/>
      <c r="AI1719" s="610"/>
      <c r="AJ1719" s="610"/>
      <c r="AK1719" s="610"/>
      <c r="AL1719" s="610"/>
      <c r="AM1719" s="610"/>
      <c r="AN1719" s="610"/>
      <c r="AO1719" s="610"/>
      <c r="AP1719" s="610"/>
      <c r="AQ1719" s="610"/>
      <c r="AR1719" s="610"/>
      <c r="AS1719" s="610"/>
      <c r="AT1719" s="610"/>
      <c r="AU1719" s="610"/>
      <c r="AV1719" s="610"/>
      <c r="AW1719" s="610"/>
      <c r="AX1719" s="610"/>
      <c r="AY1719" s="610"/>
      <c r="AZ1719" s="610"/>
      <c r="BA1719" s="507"/>
      <c r="BB1719" s="507"/>
      <c r="BC1719" s="507"/>
    </row>
    <row r="1720" spans="1:56">
      <c r="A1720" s="87"/>
      <c r="B1720" s="84" t="s">
        <v>19</v>
      </c>
      <c r="C1720" s="73">
        <v>6</v>
      </c>
      <c r="D1720" s="74"/>
      <c r="E1720" s="25"/>
      <c r="F1720" s="73">
        <v>9</v>
      </c>
      <c r="G1720" s="75"/>
      <c r="H1720" s="25"/>
      <c r="I1720" s="73">
        <v>11</v>
      </c>
      <c r="J1720" s="75"/>
      <c r="K1720" s="25"/>
      <c r="L1720" s="73">
        <v>0</v>
      </c>
      <c r="M1720" s="75"/>
      <c r="N1720" s="25"/>
      <c r="O1720" s="73">
        <v>0</v>
      </c>
      <c r="P1720" s="75"/>
      <c r="Q1720" s="25"/>
      <c r="R1720" s="645">
        <v>0</v>
      </c>
      <c r="S1720" s="647"/>
      <c r="T1720" s="619"/>
      <c r="U1720" s="645">
        <v>0</v>
      </c>
      <c r="V1720" s="646"/>
      <c r="W1720" s="647">
        <v>0</v>
      </c>
      <c r="X1720" s="610"/>
      <c r="Y1720" s="610"/>
      <c r="Z1720" s="610"/>
      <c r="AA1720" s="610"/>
      <c r="AB1720" s="610"/>
      <c r="AC1720" s="610"/>
      <c r="AD1720" s="610"/>
      <c r="AE1720" s="610"/>
      <c r="AF1720" s="610"/>
      <c r="AG1720" s="610"/>
      <c r="AH1720" s="610"/>
      <c r="AI1720" s="610"/>
      <c r="AJ1720" s="610"/>
      <c r="AK1720" s="610"/>
      <c r="AL1720" s="610"/>
      <c r="AM1720" s="610"/>
      <c r="AN1720" s="610"/>
      <c r="AO1720" s="610"/>
      <c r="AP1720" s="610"/>
      <c r="AQ1720" s="610"/>
      <c r="AR1720" s="610"/>
      <c r="AS1720" s="610"/>
      <c r="AT1720" s="610"/>
      <c r="AU1720" s="610"/>
      <c r="AV1720" s="610"/>
      <c r="AW1720" s="610"/>
      <c r="AX1720" s="610"/>
      <c r="AY1720" s="610"/>
      <c r="AZ1720" s="610"/>
      <c r="BA1720" s="235">
        <v>26</v>
      </c>
      <c r="BB1720" s="236">
        <v>0</v>
      </c>
      <c r="BC1720" s="237">
        <v>26</v>
      </c>
    </row>
    <row r="1721" spans="1:56">
      <c r="A1721" s="275" t="s">
        <v>9</v>
      </c>
      <c r="B1721" s="85" t="s">
        <v>21</v>
      </c>
      <c r="C1721" s="76">
        <v>3</v>
      </c>
      <c r="D1721" s="17"/>
      <c r="E1721" s="25"/>
      <c r="F1721" s="76">
        <v>2</v>
      </c>
      <c r="G1721" s="77"/>
      <c r="H1721" s="25"/>
      <c r="I1721" s="76">
        <v>4</v>
      </c>
      <c r="J1721" s="77"/>
      <c r="K1721" s="25"/>
      <c r="L1721" s="76">
        <v>0</v>
      </c>
      <c r="M1721" s="77"/>
      <c r="N1721" s="25"/>
      <c r="O1721" s="76">
        <v>0</v>
      </c>
      <c r="P1721" s="77"/>
      <c r="Q1721" s="25"/>
      <c r="R1721" s="648">
        <v>0</v>
      </c>
      <c r="S1721" s="649"/>
      <c r="T1721" s="619"/>
      <c r="U1721" s="648">
        <v>0</v>
      </c>
      <c r="V1721" s="615"/>
      <c r="W1721" s="649">
        <v>0</v>
      </c>
      <c r="X1721" s="610"/>
      <c r="Y1721" s="610"/>
      <c r="Z1721" s="610"/>
      <c r="AA1721" s="610"/>
      <c r="AB1721" s="610"/>
      <c r="AC1721" s="610"/>
      <c r="AD1721" s="610"/>
      <c r="AE1721" s="610"/>
      <c r="AF1721" s="610"/>
      <c r="AG1721" s="610"/>
      <c r="AH1721" s="610"/>
      <c r="AI1721" s="610"/>
      <c r="AJ1721" s="610"/>
      <c r="AK1721" s="610"/>
      <c r="AL1721" s="610"/>
      <c r="AM1721" s="610"/>
      <c r="AN1721" s="610"/>
      <c r="AO1721" s="610"/>
      <c r="AP1721" s="610"/>
      <c r="AQ1721" s="610"/>
      <c r="AR1721" s="610"/>
      <c r="AS1721" s="610"/>
      <c r="AT1721" s="610"/>
      <c r="AU1721" s="610"/>
      <c r="AV1721" s="610"/>
      <c r="AW1721" s="610"/>
      <c r="AX1721" s="610"/>
      <c r="AY1721" s="610"/>
      <c r="AZ1721" s="610"/>
      <c r="BA1721" s="401">
        <v>9</v>
      </c>
      <c r="BB1721" s="402">
        <v>0</v>
      </c>
      <c r="BC1721" s="406">
        <v>9</v>
      </c>
    </row>
    <row r="1722" spans="1:56" ht="16.5" thickBot="1">
      <c r="A1722" s="83"/>
      <c r="B1722" s="86" t="s">
        <v>22</v>
      </c>
      <c r="C1722" s="78">
        <v>0</v>
      </c>
      <c r="D1722" s="79"/>
      <c r="E1722" s="25"/>
      <c r="F1722" s="78">
        <v>0</v>
      </c>
      <c r="G1722" s="80"/>
      <c r="H1722" s="25"/>
      <c r="I1722" s="78">
        <v>0</v>
      </c>
      <c r="J1722" s="80"/>
      <c r="K1722" s="25"/>
      <c r="L1722" s="78">
        <v>0</v>
      </c>
      <c r="M1722" s="80"/>
      <c r="N1722" s="25"/>
      <c r="O1722" s="78">
        <v>0</v>
      </c>
      <c r="P1722" s="80"/>
      <c r="Q1722" s="25"/>
      <c r="R1722" s="650">
        <v>0</v>
      </c>
      <c r="S1722" s="652"/>
      <c r="T1722" s="619"/>
      <c r="U1722" s="650">
        <v>0</v>
      </c>
      <c r="V1722" s="651"/>
      <c r="W1722" s="652">
        <v>0</v>
      </c>
      <c r="X1722" s="610"/>
      <c r="Y1722" s="610"/>
      <c r="Z1722" s="610"/>
      <c r="AA1722" s="610"/>
      <c r="AB1722" s="610"/>
      <c r="AC1722" s="610"/>
      <c r="AD1722" s="610"/>
      <c r="AE1722" s="610"/>
      <c r="AF1722" s="610"/>
      <c r="AG1722" s="610"/>
      <c r="AH1722" s="610"/>
      <c r="AI1722" s="610"/>
      <c r="AJ1722" s="610"/>
      <c r="AK1722" s="610"/>
      <c r="AL1722" s="610"/>
      <c r="AM1722" s="610"/>
      <c r="AN1722" s="610"/>
      <c r="AO1722" s="610"/>
      <c r="AP1722" s="610"/>
      <c r="AQ1722" s="610"/>
      <c r="AR1722" s="610"/>
      <c r="AS1722" s="610"/>
      <c r="AT1722" s="610"/>
      <c r="AU1722" s="610"/>
      <c r="AV1722" s="610"/>
      <c r="AW1722" s="610"/>
      <c r="AX1722" s="610"/>
      <c r="AY1722" s="610"/>
      <c r="AZ1722" s="610"/>
      <c r="BA1722" s="403">
        <v>0</v>
      </c>
      <c r="BB1722" s="404">
        <v>0</v>
      </c>
      <c r="BC1722" s="407">
        <v>0</v>
      </c>
    </row>
    <row r="1723" spans="1:56">
      <c r="A1723" s="89" t="s">
        <v>40</v>
      </c>
      <c r="B1723" s="24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619"/>
      <c r="U1723" s="619"/>
      <c r="V1723" s="619"/>
      <c r="W1723" s="619"/>
      <c r="X1723" s="610"/>
      <c r="Y1723" s="610"/>
      <c r="Z1723" s="610"/>
      <c r="AA1723" s="610"/>
      <c r="AB1723" s="610"/>
      <c r="AC1723" s="610"/>
      <c r="AD1723" s="610"/>
      <c r="AE1723" s="610"/>
      <c r="AF1723" s="610"/>
      <c r="AG1723" s="610"/>
      <c r="AH1723" s="610"/>
      <c r="AI1723" s="610"/>
      <c r="AJ1723" s="610"/>
      <c r="AK1723" s="610"/>
      <c r="AL1723" s="610"/>
      <c r="AM1723" s="610"/>
      <c r="AN1723" s="610"/>
      <c r="AO1723" s="610"/>
      <c r="AP1723" s="610"/>
      <c r="AQ1723" s="610"/>
      <c r="AR1723" s="610"/>
      <c r="AS1723" s="610"/>
      <c r="AT1723" s="610"/>
      <c r="AU1723" s="610"/>
      <c r="AV1723" s="610"/>
      <c r="AW1723" s="610"/>
      <c r="AX1723" s="610"/>
      <c r="AY1723" s="610"/>
      <c r="AZ1723" s="610"/>
      <c r="BA1723" s="619"/>
      <c r="BB1723" s="619"/>
      <c r="BC1723" s="25"/>
    </row>
    <row r="1724" spans="1:56">
      <c r="A1724" s="89" t="s">
        <v>54</v>
      </c>
      <c r="B1724" s="24"/>
      <c r="C1724" s="25"/>
      <c r="D1724" s="25"/>
      <c r="E1724" s="25"/>
      <c r="F1724" s="25"/>
      <c r="G1724" s="25"/>
      <c r="H1724" s="25"/>
      <c r="I1724" s="25"/>
      <c r="J1724" s="25"/>
      <c r="K1724" s="25"/>
      <c r="L1724" s="508"/>
      <c r="M1724" s="508"/>
      <c r="N1724" s="508"/>
      <c r="O1724" s="508"/>
      <c r="P1724" s="508"/>
      <c r="Q1724" s="508"/>
      <c r="R1724" s="508"/>
      <c r="S1724" s="508"/>
      <c r="T1724" s="508"/>
      <c r="V1724" s="508"/>
      <c r="W1724" s="508"/>
      <c r="X1724" s="508"/>
      <c r="BB1724" s="508"/>
      <c r="BC1724" s="508"/>
      <c r="BD1724" s="508"/>
    </row>
    <row r="1725" spans="1:56">
      <c r="A1725" s="89" t="s">
        <v>363</v>
      </c>
      <c r="B1725" s="24"/>
      <c r="C1725" s="25"/>
      <c r="D1725" s="25"/>
      <c r="E1725" s="25"/>
      <c r="F1725" s="25"/>
      <c r="G1725" s="25"/>
      <c r="H1725" s="25"/>
      <c r="I1725" s="25"/>
      <c r="J1725" s="25"/>
      <c r="K1725" s="25"/>
      <c r="L1725" s="508"/>
      <c r="M1725" s="508"/>
      <c r="N1725" s="508"/>
      <c r="O1725" s="508"/>
      <c r="P1725" s="508"/>
      <c r="Q1725" s="508"/>
      <c r="R1725" s="508"/>
      <c r="S1725" s="508"/>
      <c r="T1725" s="508"/>
      <c r="V1725" s="508"/>
      <c r="W1725" s="508"/>
      <c r="X1725" s="508"/>
      <c r="BB1725" s="508"/>
      <c r="BC1725" s="508"/>
      <c r="BD1725" s="508"/>
    </row>
    <row r="1726" spans="1:56">
      <c r="A1726" s="508"/>
      <c r="B1726" s="508"/>
      <c r="C1726" s="508"/>
      <c r="D1726" s="508"/>
      <c r="E1726" s="508"/>
      <c r="F1726" s="508"/>
      <c r="G1726" s="508"/>
      <c r="H1726" s="508"/>
      <c r="I1726" s="508"/>
      <c r="J1726" s="508"/>
      <c r="K1726" s="508"/>
      <c r="L1726" s="508"/>
      <c r="M1726" s="508"/>
      <c r="N1726" s="508"/>
      <c r="O1726" s="508"/>
      <c r="P1726" s="508"/>
      <c r="Q1726" s="508"/>
      <c r="R1726" s="508"/>
      <c r="S1726" s="508"/>
      <c r="T1726" s="508"/>
      <c r="V1726" s="508"/>
      <c r="W1726" s="508"/>
      <c r="X1726" s="508"/>
      <c r="BB1726" s="508"/>
      <c r="BC1726" s="508"/>
      <c r="BD1726" s="508"/>
    </row>
    <row r="1727" spans="1:56">
      <c r="A1727" s="508"/>
      <c r="B1727" s="508"/>
      <c r="C1727" s="508"/>
      <c r="D1727" s="508"/>
      <c r="E1727" s="508"/>
      <c r="F1727" s="508"/>
      <c r="G1727" s="508"/>
      <c r="H1727" s="508"/>
      <c r="I1727" s="508"/>
      <c r="J1727" s="508"/>
      <c r="K1727" s="508"/>
      <c r="L1727" s="508"/>
      <c r="M1727" s="508"/>
      <c r="N1727" s="508"/>
      <c r="O1727" s="508"/>
      <c r="P1727" s="508"/>
      <c r="Q1727" s="508"/>
      <c r="R1727" s="508"/>
      <c r="S1727" s="508"/>
      <c r="T1727" s="508"/>
      <c r="V1727" s="508"/>
      <c r="W1727" s="508"/>
      <c r="X1727" s="508"/>
      <c r="BB1727" s="508"/>
      <c r="BC1727" s="508"/>
      <c r="BD1727" s="508"/>
    </row>
    <row r="1728" spans="1:56">
      <c r="A1728" s="508"/>
      <c r="B1728" s="508"/>
      <c r="C1728" s="508"/>
      <c r="D1728" s="508"/>
      <c r="E1728" s="508"/>
      <c r="F1728" s="508"/>
      <c r="G1728" s="508"/>
      <c r="H1728" s="508"/>
      <c r="I1728" s="508"/>
      <c r="J1728" s="508"/>
      <c r="K1728" s="508"/>
      <c r="L1728" s="508"/>
      <c r="M1728" s="508"/>
      <c r="N1728" s="508"/>
      <c r="O1728" s="508"/>
      <c r="P1728" s="508"/>
      <c r="Q1728" s="508"/>
      <c r="R1728" s="508"/>
      <c r="S1728" s="508"/>
      <c r="T1728" s="508"/>
      <c r="V1728" s="508"/>
      <c r="W1728" s="508"/>
      <c r="X1728" s="508"/>
      <c r="BB1728" s="508"/>
      <c r="BC1728" s="508"/>
      <c r="BD1728" s="508"/>
    </row>
    <row r="1729" spans="1:64">
      <c r="A1729" s="508"/>
      <c r="B1729" s="508"/>
      <c r="C1729" s="508"/>
      <c r="D1729" s="508"/>
      <c r="E1729" s="508"/>
      <c r="F1729" s="508"/>
      <c r="G1729" s="508"/>
      <c r="H1729" s="508"/>
      <c r="I1729" s="508"/>
      <c r="J1729" s="508"/>
      <c r="K1729" s="508"/>
      <c r="L1729" s="508"/>
      <c r="M1729" s="508"/>
      <c r="N1729" s="508"/>
      <c r="O1729" s="508"/>
      <c r="P1729" s="508"/>
      <c r="Q1729" s="508"/>
      <c r="R1729" s="508"/>
      <c r="S1729" s="508"/>
      <c r="T1729" s="508"/>
      <c r="V1729" s="508"/>
      <c r="W1729" s="508"/>
      <c r="X1729" s="508"/>
      <c r="BB1729" s="508"/>
      <c r="BC1729" s="508"/>
      <c r="BD1729" s="508"/>
    </row>
    <row r="1730" spans="1:64" ht="18.75">
      <c r="A1730" s="1222" t="s">
        <v>26</v>
      </c>
      <c r="B1730" s="1222"/>
      <c r="C1730" s="1222"/>
      <c r="D1730" s="1222"/>
      <c r="E1730" s="1222"/>
      <c r="F1730" s="1222"/>
      <c r="G1730" s="1222"/>
      <c r="H1730" s="1222"/>
      <c r="I1730" s="1222"/>
      <c r="J1730" s="1222"/>
      <c r="K1730" s="1222"/>
      <c r="L1730" s="1222"/>
      <c r="M1730" s="1222"/>
      <c r="N1730" s="1222"/>
      <c r="O1730" s="1222"/>
      <c r="P1730" s="1222"/>
      <c r="Q1730" s="1222"/>
      <c r="R1730" s="1222"/>
      <c r="S1730" s="1222"/>
      <c r="T1730" s="1222"/>
      <c r="V1730" s="508"/>
      <c r="W1730" s="508"/>
      <c r="X1730" s="508"/>
      <c r="BB1730" s="508"/>
      <c r="BC1730" s="508"/>
      <c r="BD1730" s="508"/>
    </row>
    <row r="1731" spans="1:64" ht="16.5" thickBot="1">
      <c r="A1731" s="1225" t="s">
        <v>27</v>
      </c>
      <c r="B1731" s="1225"/>
      <c r="C1731" s="1225"/>
      <c r="D1731" s="1225"/>
      <c r="E1731" s="1225"/>
      <c r="F1731" s="1225"/>
      <c r="G1731" s="1225"/>
      <c r="H1731" s="1225"/>
      <c r="I1731" s="1225"/>
      <c r="J1731" s="1225"/>
      <c r="K1731" s="1225"/>
      <c r="L1731" s="1225"/>
      <c r="M1731" s="1225"/>
      <c r="N1731" s="1225"/>
      <c r="O1731" s="1225"/>
      <c r="P1731" s="1225"/>
      <c r="Q1731" s="1225"/>
      <c r="R1731" s="1225"/>
      <c r="S1731" s="1225"/>
      <c r="T1731" s="1225"/>
      <c r="V1731" s="508"/>
      <c r="W1731" s="508"/>
      <c r="X1731" s="508"/>
      <c r="BB1731" s="508"/>
      <c r="BC1731" s="508"/>
      <c r="BD1731" s="508"/>
    </row>
    <row r="1732" spans="1:64" ht="24" thickBot="1">
      <c r="A1732" s="1226" t="s">
        <v>53</v>
      </c>
      <c r="B1732" s="1227"/>
      <c r="C1732" s="1227"/>
      <c r="D1732" s="1227"/>
      <c r="E1732" s="1227"/>
      <c r="F1732" s="1227"/>
      <c r="G1732" s="1227"/>
      <c r="H1732" s="1227"/>
      <c r="I1732" s="1227"/>
      <c r="J1732" s="1227"/>
      <c r="K1732" s="1227"/>
      <c r="L1732" s="1227"/>
      <c r="M1732" s="1227"/>
      <c r="N1732" s="1227"/>
      <c r="O1732" s="1227"/>
      <c r="P1732" s="1227"/>
      <c r="Q1732" s="1227"/>
      <c r="R1732" s="1227"/>
      <c r="S1732" s="1227"/>
      <c r="T1732" s="1228"/>
      <c r="V1732" s="508"/>
      <c r="W1732" s="508"/>
      <c r="X1732" s="508"/>
      <c r="BB1732" s="508"/>
      <c r="BC1732" s="508"/>
      <c r="BD1732" s="508"/>
    </row>
    <row r="1733" spans="1:64" ht="16.5" thickBot="1">
      <c r="A1733" s="474"/>
      <c r="B1733" s="475"/>
      <c r="C1733" s="475"/>
      <c r="D1733" s="475"/>
      <c r="E1733" s="475"/>
      <c r="F1733" s="475"/>
      <c r="G1733" s="475"/>
      <c r="H1733" s="475"/>
      <c r="I1733" s="475"/>
      <c r="J1733" s="475"/>
      <c r="K1733" s="475"/>
      <c r="L1733" s="475"/>
      <c r="M1733" s="475"/>
      <c r="N1733" s="475"/>
      <c r="O1733" s="475"/>
      <c r="P1733" s="475"/>
      <c r="Q1733" s="475"/>
      <c r="R1733" s="475"/>
      <c r="S1733" s="475"/>
      <c r="T1733" s="475"/>
      <c r="V1733" s="508"/>
      <c r="W1733" s="508"/>
      <c r="X1733" s="508"/>
      <c r="BB1733" s="508"/>
      <c r="BC1733" s="508"/>
      <c r="BD1733" s="508"/>
    </row>
    <row r="1734" spans="1:64" ht="16.5">
      <c r="A1734" s="476" t="s">
        <v>802</v>
      </c>
      <c r="B1734" s="477"/>
      <c r="C1734" s="477" t="s">
        <v>794</v>
      </c>
      <c r="D1734" s="477"/>
      <c r="E1734" s="477"/>
      <c r="F1734" s="477"/>
      <c r="G1734" s="477"/>
      <c r="H1734" s="477"/>
      <c r="I1734" s="477"/>
      <c r="J1734" s="477"/>
      <c r="K1734" s="477"/>
      <c r="L1734" s="477"/>
      <c r="M1734" s="477"/>
      <c r="N1734" s="477"/>
      <c r="O1734" s="477"/>
      <c r="P1734" s="477"/>
      <c r="Q1734" s="477"/>
      <c r="R1734" s="478"/>
      <c r="S1734" s="478"/>
      <c r="T1734" s="478"/>
      <c r="U1734" s="712"/>
      <c r="V1734" s="800"/>
      <c r="W1734" s="800"/>
      <c r="X1734" s="800"/>
      <c r="Y1734" s="712"/>
      <c r="Z1734" s="712"/>
      <c r="AA1734" s="712"/>
      <c r="AB1734" s="712"/>
      <c r="AC1734" s="712"/>
      <c r="AD1734" s="712"/>
      <c r="AE1734" s="712"/>
      <c r="AF1734" s="712"/>
      <c r="AG1734" s="712"/>
      <c r="AH1734" s="712"/>
      <c r="AI1734" s="712"/>
      <c r="AJ1734" s="712"/>
      <c r="AK1734" s="712"/>
      <c r="AL1734" s="712"/>
      <c r="AM1734" s="712"/>
      <c r="AN1734" s="712"/>
      <c r="AO1734" s="712"/>
      <c r="AP1734" s="712"/>
      <c r="AQ1734" s="712"/>
      <c r="AR1734" s="712"/>
      <c r="AS1734" s="712"/>
      <c r="AT1734" s="712"/>
      <c r="AU1734" s="712"/>
      <c r="AV1734" s="712"/>
      <c r="AW1734" s="712"/>
      <c r="AX1734" s="712"/>
      <c r="AY1734" s="712"/>
      <c r="AZ1734" s="712"/>
      <c r="BA1734" s="712"/>
      <c r="BB1734" s="800"/>
      <c r="BC1734" s="800"/>
      <c r="BD1734" s="800"/>
      <c r="BE1734" s="712"/>
      <c r="BF1734" s="712"/>
      <c r="BG1734" s="712"/>
      <c r="BH1734" s="712"/>
      <c r="BI1734" s="712"/>
      <c r="BJ1734" s="712"/>
      <c r="BK1734" s="712"/>
      <c r="BL1734" s="713"/>
    </row>
    <row r="1735" spans="1:64" ht="16.5">
      <c r="A1735" s="480" t="s">
        <v>887</v>
      </c>
      <c r="B1735" s="481"/>
      <c r="C1735" s="481" t="s">
        <v>911</v>
      </c>
      <c r="D1735" s="481"/>
      <c r="E1735" s="481"/>
      <c r="F1735" s="481"/>
      <c r="G1735" s="481"/>
      <c r="H1735" s="481"/>
      <c r="I1735" s="481"/>
      <c r="J1735" s="481"/>
      <c r="K1735" s="481"/>
      <c r="L1735" s="481"/>
      <c r="M1735" s="481"/>
      <c r="N1735" s="481"/>
      <c r="O1735" s="481"/>
      <c r="P1735" s="481"/>
      <c r="Q1735" s="481"/>
      <c r="R1735" s="482"/>
      <c r="S1735" s="482"/>
      <c r="T1735" s="482"/>
      <c r="U1735" s="611"/>
      <c r="V1735" s="801"/>
      <c r="W1735" s="801"/>
      <c r="X1735" s="801"/>
      <c r="Y1735" s="611"/>
      <c r="Z1735" s="611"/>
      <c r="AA1735" s="611"/>
      <c r="AB1735" s="611"/>
      <c r="AC1735" s="611"/>
      <c r="AD1735" s="611"/>
      <c r="AE1735" s="611"/>
      <c r="AF1735" s="611"/>
      <c r="AG1735" s="611"/>
      <c r="AH1735" s="611"/>
      <c r="AI1735" s="611"/>
      <c r="AJ1735" s="611"/>
      <c r="AK1735" s="611"/>
      <c r="AL1735" s="611"/>
      <c r="AM1735" s="611"/>
      <c r="AN1735" s="611"/>
      <c r="AO1735" s="611"/>
      <c r="AP1735" s="611"/>
      <c r="AQ1735" s="611"/>
      <c r="AR1735" s="611"/>
      <c r="AS1735" s="611"/>
      <c r="AT1735" s="611"/>
      <c r="AU1735" s="611"/>
      <c r="AV1735" s="611"/>
      <c r="AW1735" s="611"/>
      <c r="AX1735" s="611"/>
      <c r="AY1735" s="611"/>
      <c r="AZ1735" s="611"/>
      <c r="BA1735" s="611"/>
      <c r="BB1735" s="801"/>
      <c r="BC1735" s="801"/>
      <c r="BD1735" s="801"/>
      <c r="BE1735" s="611"/>
      <c r="BF1735" s="611"/>
      <c r="BG1735" s="611"/>
      <c r="BH1735" s="611"/>
      <c r="BI1735" s="611"/>
      <c r="BJ1735" s="611"/>
      <c r="BK1735" s="611"/>
      <c r="BL1735" s="714"/>
    </row>
    <row r="1736" spans="1:64" ht="17.25" thickBot="1">
      <c r="A1736" s="484" t="s">
        <v>889</v>
      </c>
      <c r="B1736" s="485"/>
      <c r="C1736" s="485" t="s">
        <v>463</v>
      </c>
      <c r="D1736" s="485"/>
      <c r="E1736" s="485"/>
      <c r="F1736" s="485"/>
      <c r="G1736" s="485"/>
      <c r="H1736" s="485"/>
      <c r="I1736" s="485"/>
      <c r="J1736" s="485"/>
      <c r="K1736" s="485"/>
      <c r="L1736" s="485"/>
      <c r="M1736" s="485"/>
      <c r="N1736" s="485"/>
      <c r="O1736" s="485"/>
      <c r="P1736" s="485"/>
      <c r="Q1736" s="485"/>
      <c r="R1736" s="486"/>
      <c r="S1736" s="486"/>
      <c r="T1736" s="486"/>
      <c r="U1736" s="715"/>
      <c r="V1736" s="802"/>
      <c r="W1736" s="802"/>
      <c r="X1736" s="802"/>
      <c r="Y1736" s="715"/>
      <c r="Z1736" s="715"/>
      <c r="AA1736" s="715"/>
      <c r="AB1736" s="715"/>
      <c r="AC1736" s="715"/>
      <c r="AD1736" s="715"/>
      <c r="AE1736" s="715"/>
      <c r="AF1736" s="715"/>
      <c r="AG1736" s="715"/>
      <c r="AH1736" s="715"/>
      <c r="AI1736" s="715"/>
      <c r="AJ1736" s="715"/>
      <c r="AK1736" s="715"/>
      <c r="AL1736" s="715"/>
      <c r="AM1736" s="715"/>
      <c r="AN1736" s="715"/>
      <c r="AO1736" s="715"/>
      <c r="AP1736" s="715"/>
      <c r="AQ1736" s="715"/>
      <c r="AR1736" s="715"/>
      <c r="AS1736" s="715"/>
      <c r="AT1736" s="715"/>
      <c r="AU1736" s="715"/>
      <c r="AV1736" s="715"/>
      <c r="AW1736" s="715"/>
      <c r="AX1736" s="715"/>
      <c r="AY1736" s="715"/>
      <c r="AZ1736" s="715"/>
      <c r="BA1736" s="715"/>
      <c r="BB1736" s="802"/>
      <c r="BC1736" s="802"/>
      <c r="BD1736" s="802"/>
      <c r="BE1736" s="715"/>
      <c r="BF1736" s="715"/>
      <c r="BG1736" s="715"/>
      <c r="BH1736" s="715"/>
      <c r="BI1736" s="715"/>
      <c r="BJ1736" s="715"/>
      <c r="BK1736" s="715"/>
      <c r="BL1736" s="716"/>
    </row>
    <row r="1737" spans="1:64" ht="16.5" thickBot="1">
      <c r="A1737" s="474"/>
      <c r="B1737" s="475"/>
      <c r="C1737" s="475"/>
      <c r="D1737" s="475"/>
      <c r="E1737" s="475"/>
      <c r="F1737" s="475"/>
      <c r="G1737" s="475"/>
      <c r="H1737" s="475"/>
      <c r="I1737" s="475"/>
      <c r="J1737" s="475"/>
      <c r="K1737" s="475"/>
      <c r="L1737" s="475"/>
      <c r="M1737" s="475"/>
      <c r="N1737" s="475"/>
      <c r="O1737" s="475"/>
      <c r="P1737" s="475"/>
      <c r="Q1737" s="475"/>
      <c r="R1737" s="475"/>
      <c r="S1737" s="475"/>
      <c r="T1737" s="475"/>
      <c r="V1737" s="508"/>
      <c r="W1737" s="508"/>
      <c r="X1737" s="508"/>
      <c r="BB1737" s="508"/>
      <c r="BC1737" s="508"/>
      <c r="BD1737" s="508"/>
    </row>
    <row r="1738" spans="1:64" ht="17.25" thickBot="1">
      <c r="A1738" s="475"/>
      <c r="B1738" s="475"/>
      <c r="C1738" s="1223" t="s">
        <v>640</v>
      </c>
      <c r="D1738" s="1224"/>
      <c r="E1738" s="1224"/>
      <c r="F1738" s="1224"/>
      <c r="G1738" s="1224"/>
      <c r="H1738" s="1224"/>
      <c r="I1738" s="1224"/>
      <c r="J1738" s="1224"/>
      <c r="K1738" s="1224"/>
      <c r="L1738" s="1224"/>
      <c r="M1738" s="1224"/>
      <c r="N1738" s="1224"/>
      <c r="O1738" s="1224"/>
      <c r="P1738" s="1224"/>
      <c r="Q1738" s="1224"/>
      <c r="R1738" s="1224"/>
      <c r="S1738" s="1224"/>
      <c r="T1738" s="488"/>
      <c r="V1738" s="508"/>
      <c r="W1738" s="508"/>
      <c r="X1738" s="508"/>
      <c r="BB1738" s="508"/>
      <c r="BC1738" s="508"/>
      <c r="BD1738" s="508"/>
    </row>
    <row r="1739" spans="1:64" ht="16.5" thickBot="1">
      <c r="A1739" s="1"/>
      <c r="V1739" s="508"/>
      <c r="W1739" s="508"/>
      <c r="X1739" s="508"/>
      <c r="BB1739" s="508"/>
      <c r="BC1739" s="508"/>
      <c r="BD1739" s="508"/>
    </row>
    <row r="1740" spans="1:64" ht="42.75" customHeight="1">
      <c r="A1740" s="6"/>
      <c r="B1740" s="7"/>
      <c r="C1740" s="1210" t="s">
        <v>42</v>
      </c>
      <c r="D1740" s="1211"/>
      <c r="E1740" s="888"/>
      <c r="F1740" s="1216" t="s">
        <v>853</v>
      </c>
      <c r="G1740" s="1217"/>
      <c r="H1740" s="888"/>
      <c r="I1740" s="1216" t="s">
        <v>854</v>
      </c>
      <c r="J1740" s="1217"/>
      <c r="K1740" s="888"/>
      <c r="L1740" s="1216" t="s">
        <v>855</v>
      </c>
      <c r="M1740" s="1217"/>
      <c r="N1740" s="888"/>
      <c r="O1740" s="1216" t="s">
        <v>856</v>
      </c>
      <c r="P1740" s="1217"/>
      <c r="Q1740" s="888"/>
      <c r="R1740" s="1210" t="s">
        <v>628</v>
      </c>
      <c r="S1740" s="1211"/>
      <c r="T1740" s="938"/>
      <c r="U1740" s="892"/>
      <c r="V1740" s="1210" t="s">
        <v>629</v>
      </c>
      <c r="W1740" s="1212"/>
      <c r="X1740" s="1212"/>
      <c r="Y1740" s="1212"/>
      <c r="Z1740" s="1212"/>
      <c r="AA1740" s="1212"/>
      <c r="AB1740" s="1212"/>
      <c r="AC1740" s="1212"/>
      <c r="AD1740" s="1212"/>
      <c r="AE1740" s="1212"/>
      <c r="AF1740" s="1212"/>
      <c r="AG1740" s="1212"/>
      <c r="AH1740" s="1212"/>
      <c r="AI1740" s="1212"/>
      <c r="AJ1740" s="1212"/>
      <c r="AK1740" s="1212"/>
      <c r="AL1740" s="1212"/>
      <c r="AM1740" s="1212"/>
      <c r="AN1740" s="1212"/>
      <c r="AO1740" s="1212"/>
      <c r="AP1740" s="1212"/>
      <c r="AQ1740" s="1212"/>
      <c r="AR1740" s="1212"/>
      <c r="AS1740" s="1212"/>
      <c r="AT1740" s="1212"/>
      <c r="AU1740" s="1212"/>
      <c r="AV1740" s="1212"/>
      <c r="AW1740" s="1212"/>
      <c r="AX1740" s="1212"/>
      <c r="AY1740" s="1212"/>
      <c r="AZ1740" s="1211"/>
      <c r="BB1740" s="132"/>
      <c r="BC1740" s="133" t="s">
        <v>9</v>
      </c>
      <c r="BD1740" s="134"/>
    </row>
    <row r="1741" spans="1:64" ht="133.5" thickBot="1">
      <c r="A1741" s="348"/>
      <c r="B1741" s="46"/>
      <c r="C1741" s="54" t="s">
        <v>41</v>
      </c>
      <c r="D1741" s="57" t="s">
        <v>32</v>
      </c>
      <c r="E1741" s="50"/>
      <c r="F1741" s="54" t="s">
        <v>15</v>
      </c>
      <c r="G1741" s="57" t="s">
        <v>32</v>
      </c>
      <c r="H1741" s="50"/>
      <c r="I1741" s="54" t="s">
        <v>15</v>
      </c>
      <c r="J1741" s="57" t="s">
        <v>32</v>
      </c>
      <c r="K1741" s="50"/>
      <c r="L1741" s="54" t="s">
        <v>15</v>
      </c>
      <c r="M1741" s="57" t="s">
        <v>32</v>
      </c>
      <c r="N1741" s="50"/>
      <c r="O1741" s="54" t="s">
        <v>15</v>
      </c>
      <c r="P1741" s="57" t="s">
        <v>32</v>
      </c>
      <c r="Q1741" s="50"/>
      <c r="R1741" s="630" t="s">
        <v>15</v>
      </c>
      <c r="S1741" s="727" t="s">
        <v>32</v>
      </c>
      <c r="T1741" s="729"/>
      <c r="V1741" s="630" t="s">
        <v>15</v>
      </c>
      <c r="W1741" s="631" t="s">
        <v>32</v>
      </c>
      <c r="X1741" s="894"/>
      <c r="Y1741" s="640"/>
      <c r="Z1741" s="640"/>
      <c r="AA1741" s="640"/>
      <c r="AB1741" s="640"/>
      <c r="AC1741" s="640"/>
      <c r="AD1741" s="640"/>
      <c r="AE1741" s="640"/>
      <c r="AF1741" s="640"/>
      <c r="AG1741" s="640"/>
      <c r="AH1741" s="640"/>
      <c r="AI1741" s="640"/>
      <c r="AJ1741" s="640"/>
      <c r="AK1741" s="640"/>
      <c r="AL1741" s="640"/>
      <c r="AM1741" s="640"/>
      <c r="AN1741" s="640"/>
      <c r="AO1741" s="640"/>
      <c r="AP1741" s="640"/>
      <c r="AQ1741" s="640"/>
      <c r="AR1741" s="640"/>
      <c r="AS1741" s="640"/>
      <c r="AT1741" s="640"/>
      <c r="AU1741" s="640"/>
      <c r="AV1741" s="640"/>
      <c r="AW1741" s="640"/>
      <c r="AX1741" s="640"/>
      <c r="AY1741" s="640"/>
      <c r="AZ1741" s="641"/>
      <c r="BB1741" s="54" t="s">
        <v>15</v>
      </c>
      <c r="BC1741" s="56" t="s">
        <v>32</v>
      </c>
      <c r="BD1741" s="71" t="s">
        <v>9</v>
      </c>
    </row>
    <row r="1742" spans="1:64" ht="16.5" thickBot="1">
      <c r="A1742" s="20"/>
      <c r="B1742" s="507"/>
      <c r="C1742" s="507"/>
      <c r="D1742" s="507"/>
      <c r="E1742" s="4"/>
      <c r="F1742" s="507"/>
      <c r="G1742" s="507"/>
      <c r="H1742" s="4"/>
      <c r="I1742" s="507"/>
      <c r="J1742" s="507"/>
      <c r="K1742" s="4"/>
      <c r="L1742" s="507"/>
      <c r="M1742" s="507"/>
      <c r="N1742" s="4"/>
      <c r="O1742" s="507"/>
      <c r="P1742" s="507"/>
      <c r="Q1742" s="4"/>
      <c r="R1742" s="507"/>
      <c r="S1742" s="507"/>
      <c r="T1742" s="707"/>
      <c r="V1742" s="507"/>
      <c r="W1742" s="507"/>
      <c r="X1742" s="507"/>
      <c r="BB1742" s="507"/>
      <c r="BC1742" s="507"/>
      <c r="BD1742" s="507"/>
    </row>
    <row r="1743" spans="1:64" ht="16.5" thickBot="1">
      <c r="A1743" s="81" t="s">
        <v>700</v>
      </c>
      <c r="B1743" s="84" t="s">
        <v>19</v>
      </c>
      <c r="C1743" s="683">
        <v>3</v>
      </c>
      <c r="D1743" s="684"/>
      <c r="E1743" s="617"/>
      <c r="F1743" s="683">
        <v>2</v>
      </c>
      <c r="G1743" s="685"/>
      <c r="H1743" s="617"/>
      <c r="I1743" s="683">
        <v>1</v>
      </c>
      <c r="J1743" s="685"/>
      <c r="K1743" s="617"/>
      <c r="L1743" s="683">
        <v>0</v>
      </c>
      <c r="M1743" s="685"/>
      <c r="N1743" s="617"/>
      <c r="O1743" s="683">
        <v>0</v>
      </c>
      <c r="P1743" s="685"/>
      <c r="Q1743" s="617"/>
      <c r="R1743" s="235">
        <v>0</v>
      </c>
      <c r="S1743" s="237"/>
      <c r="T1743" s="264"/>
      <c r="U1743" s="616"/>
      <c r="V1743" s="235">
        <v>0</v>
      </c>
      <c r="W1743" s="236"/>
      <c r="X1743" s="236">
        <v>0</v>
      </c>
      <c r="Y1743" s="684"/>
      <c r="Z1743" s="684"/>
      <c r="AA1743" s="684"/>
      <c r="AB1743" s="684"/>
      <c r="AC1743" s="684"/>
      <c r="AD1743" s="684"/>
      <c r="AE1743" s="684"/>
      <c r="AF1743" s="684"/>
      <c r="AG1743" s="684"/>
      <c r="AH1743" s="684"/>
      <c r="AI1743" s="684"/>
      <c r="AJ1743" s="684"/>
      <c r="AK1743" s="684"/>
      <c r="AL1743" s="684"/>
      <c r="AM1743" s="684"/>
      <c r="AN1743" s="684"/>
      <c r="AO1743" s="684"/>
      <c r="AP1743" s="684"/>
      <c r="AQ1743" s="684"/>
      <c r="AR1743" s="684"/>
      <c r="AS1743" s="684"/>
      <c r="AT1743" s="684"/>
      <c r="AU1743" s="684"/>
      <c r="AV1743" s="684"/>
      <c r="AW1743" s="684"/>
      <c r="AX1743" s="684"/>
      <c r="AY1743" s="684"/>
      <c r="AZ1743" s="685"/>
      <c r="BB1743" s="235">
        <f>C1743+F1743+I1743+L1743+O1743+R1743+V1743</f>
        <v>6</v>
      </c>
      <c r="BC1743" s="235">
        <f>D1743+G1743+J1743+M1743+P1743+S1743+W1743</f>
        <v>0</v>
      </c>
      <c r="BD1743" s="237">
        <v>6</v>
      </c>
    </row>
    <row r="1744" spans="1:64" ht="16.5" thickBot="1">
      <c r="A1744" s="82"/>
      <c r="B1744" s="85" t="s">
        <v>21</v>
      </c>
      <c r="C1744" s="686">
        <v>2</v>
      </c>
      <c r="D1744" s="687"/>
      <c r="E1744" s="617"/>
      <c r="F1744" s="686">
        <v>0</v>
      </c>
      <c r="G1744" s="688"/>
      <c r="H1744" s="617"/>
      <c r="I1744" s="686">
        <v>1</v>
      </c>
      <c r="J1744" s="688"/>
      <c r="K1744" s="617"/>
      <c r="L1744" s="686">
        <v>0</v>
      </c>
      <c r="M1744" s="688"/>
      <c r="N1744" s="617"/>
      <c r="O1744" s="686">
        <v>0</v>
      </c>
      <c r="P1744" s="688"/>
      <c r="Q1744" s="617"/>
      <c r="R1744" s="401">
        <v>0</v>
      </c>
      <c r="S1744" s="406"/>
      <c r="T1744" s="264"/>
      <c r="U1744" s="616"/>
      <c r="V1744" s="401">
        <v>0</v>
      </c>
      <c r="W1744" s="402"/>
      <c r="X1744" s="402">
        <v>0</v>
      </c>
      <c r="Y1744" s="687"/>
      <c r="Z1744" s="687"/>
      <c r="AA1744" s="687"/>
      <c r="AB1744" s="687"/>
      <c r="AC1744" s="687"/>
      <c r="AD1744" s="687"/>
      <c r="AE1744" s="687"/>
      <c r="AF1744" s="687"/>
      <c r="AG1744" s="687"/>
      <c r="AH1744" s="687"/>
      <c r="AI1744" s="687"/>
      <c r="AJ1744" s="687"/>
      <c r="AK1744" s="687"/>
      <c r="AL1744" s="687"/>
      <c r="AM1744" s="687"/>
      <c r="AN1744" s="687"/>
      <c r="AO1744" s="687"/>
      <c r="AP1744" s="687"/>
      <c r="AQ1744" s="687"/>
      <c r="AR1744" s="687"/>
      <c r="AS1744" s="687"/>
      <c r="AT1744" s="687"/>
      <c r="AU1744" s="687"/>
      <c r="AV1744" s="687"/>
      <c r="AW1744" s="687"/>
      <c r="AX1744" s="687"/>
      <c r="AY1744" s="687"/>
      <c r="AZ1744" s="688"/>
      <c r="BB1744" s="235">
        <f t="shared" ref="BB1744:BC1745" si="1029">C1744+F1744+I1744+L1744+O1744+R1744+V1744</f>
        <v>3</v>
      </c>
      <c r="BC1744" s="235">
        <f t="shared" si="1029"/>
        <v>0</v>
      </c>
      <c r="BD1744" s="406">
        <v>3</v>
      </c>
    </row>
    <row r="1745" spans="1:56" ht="16.5" thickBot="1">
      <c r="A1745" s="83"/>
      <c r="B1745" s="86" t="s">
        <v>22</v>
      </c>
      <c r="C1745" s="689">
        <v>0</v>
      </c>
      <c r="D1745" s="690"/>
      <c r="E1745" s="617"/>
      <c r="F1745" s="689">
        <v>0</v>
      </c>
      <c r="G1745" s="691"/>
      <c r="H1745" s="617"/>
      <c r="I1745" s="689">
        <v>0</v>
      </c>
      <c r="J1745" s="691"/>
      <c r="K1745" s="617"/>
      <c r="L1745" s="689">
        <v>0</v>
      </c>
      <c r="M1745" s="691"/>
      <c r="N1745" s="617"/>
      <c r="O1745" s="689">
        <v>0</v>
      </c>
      <c r="P1745" s="691"/>
      <c r="Q1745" s="617"/>
      <c r="R1745" s="403">
        <v>0</v>
      </c>
      <c r="S1745" s="407"/>
      <c r="T1745" s="264"/>
      <c r="U1745" s="616"/>
      <c r="V1745" s="403">
        <v>0</v>
      </c>
      <c r="W1745" s="404"/>
      <c r="X1745" s="404">
        <v>0</v>
      </c>
      <c r="Y1745" s="690"/>
      <c r="Z1745" s="690"/>
      <c r="AA1745" s="690"/>
      <c r="AB1745" s="690"/>
      <c r="AC1745" s="690"/>
      <c r="AD1745" s="690"/>
      <c r="AE1745" s="690"/>
      <c r="AF1745" s="690"/>
      <c r="AG1745" s="690"/>
      <c r="AH1745" s="690"/>
      <c r="AI1745" s="690"/>
      <c r="AJ1745" s="690"/>
      <c r="AK1745" s="690"/>
      <c r="AL1745" s="690"/>
      <c r="AM1745" s="690"/>
      <c r="AN1745" s="690"/>
      <c r="AO1745" s="690"/>
      <c r="AP1745" s="690"/>
      <c r="AQ1745" s="690"/>
      <c r="AR1745" s="690"/>
      <c r="AS1745" s="690"/>
      <c r="AT1745" s="690"/>
      <c r="AU1745" s="690"/>
      <c r="AV1745" s="690"/>
      <c r="AW1745" s="690"/>
      <c r="AX1745" s="690"/>
      <c r="AY1745" s="690"/>
      <c r="AZ1745" s="691"/>
      <c r="BB1745" s="235">
        <f t="shared" si="1029"/>
        <v>0</v>
      </c>
      <c r="BC1745" s="235">
        <f t="shared" si="1029"/>
        <v>0</v>
      </c>
      <c r="BD1745" s="407">
        <v>0</v>
      </c>
    </row>
    <row r="1746" spans="1:56">
      <c r="A1746" s="20"/>
      <c r="B1746" s="507"/>
      <c r="C1746" s="1059"/>
      <c r="D1746" s="1059"/>
      <c r="E1746" s="617"/>
      <c r="F1746" s="1059"/>
      <c r="G1746" s="1059"/>
      <c r="H1746" s="617"/>
      <c r="I1746" s="1059"/>
      <c r="J1746" s="1059"/>
      <c r="K1746" s="617"/>
      <c r="L1746" s="1059"/>
      <c r="M1746" s="1059"/>
      <c r="N1746" s="617"/>
      <c r="O1746" s="1059"/>
      <c r="P1746" s="1059"/>
      <c r="Q1746" s="617"/>
      <c r="R1746" s="1059"/>
      <c r="S1746" s="1080"/>
      <c r="T1746" s="1061"/>
      <c r="U1746" s="616"/>
      <c r="V1746" s="1059"/>
      <c r="W1746" s="1059"/>
      <c r="X1746" s="1059"/>
      <c r="Y1746" s="616"/>
      <c r="Z1746" s="616"/>
      <c r="AA1746" s="616"/>
      <c r="AB1746" s="616"/>
      <c r="AC1746" s="616"/>
      <c r="AD1746" s="616"/>
      <c r="AE1746" s="616"/>
      <c r="AF1746" s="616"/>
      <c r="AG1746" s="616"/>
      <c r="AH1746" s="616"/>
      <c r="AI1746" s="616"/>
      <c r="AJ1746" s="616"/>
      <c r="AK1746" s="616"/>
      <c r="AL1746" s="616"/>
      <c r="AM1746" s="616"/>
      <c r="AN1746" s="616"/>
      <c r="AO1746" s="616"/>
      <c r="AP1746" s="616"/>
      <c r="AQ1746" s="616"/>
      <c r="AR1746" s="616"/>
      <c r="AS1746" s="616"/>
      <c r="AT1746" s="616"/>
      <c r="AU1746" s="616"/>
      <c r="AV1746" s="616"/>
      <c r="AW1746" s="616"/>
      <c r="AX1746" s="616"/>
      <c r="AY1746" s="616"/>
      <c r="AZ1746" s="616"/>
      <c r="BB1746" s="507"/>
      <c r="BC1746" s="507"/>
      <c r="BD1746" s="507"/>
    </row>
    <row r="1747" spans="1:56">
      <c r="A1747" s="20"/>
      <c r="B1747" s="507"/>
      <c r="C1747" s="1059"/>
      <c r="D1747" s="1059"/>
      <c r="E1747" s="617"/>
      <c r="F1747" s="1059"/>
      <c r="G1747" s="1059"/>
      <c r="H1747" s="617"/>
      <c r="I1747" s="1059"/>
      <c r="J1747" s="1059"/>
      <c r="K1747" s="617"/>
      <c r="L1747" s="1059"/>
      <c r="M1747" s="1059"/>
      <c r="N1747" s="617"/>
      <c r="O1747" s="1059"/>
      <c r="P1747" s="1059"/>
      <c r="Q1747" s="617"/>
      <c r="R1747" s="1059"/>
      <c r="S1747" s="1061"/>
      <c r="T1747" s="1061"/>
      <c r="U1747" s="616"/>
      <c r="V1747" s="1059"/>
      <c r="W1747" s="1059"/>
      <c r="X1747" s="1059"/>
      <c r="Y1747" s="616"/>
      <c r="Z1747" s="616"/>
      <c r="AA1747" s="616"/>
      <c r="AB1747" s="616"/>
      <c r="AC1747" s="616"/>
      <c r="AD1747" s="616"/>
      <c r="AE1747" s="616"/>
      <c r="AF1747" s="616"/>
      <c r="AG1747" s="616"/>
      <c r="AH1747" s="616"/>
      <c r="AI1747" s="616"/>
      <c r="AJ1747" s="616"/>
      <c r="AK1747" s="616"/>
      <c r="AL1747" s="616"/>
      <c r="AM1747" s="616"/>
      <c r="AN1747" s="616"/>
      <c r="AO1747" s="616"/>
      <c r="AP1747" s="616"/>
      <c r="AQ1747" s="616"/>
      <c r="AR1747" s="616"/>
      <c r="AS1747" s="616"/>
      <c r="AT1747" s="616"/>
      <c r="AU1747" s="616"/>
      <c r="AV1747" s="616"/>
      <c r="AW1747" s="616"/>
      <c r="AX1747" s="616"/>
      <c r="AY1747" s="616"/>
      <c r="AZ1747" s="616"/>
      <c r="BB1747" s="507"/>
      <c r="BC1747" s="507"/>
      <c r="BD1747" s="507"/>
    </row>
    <row r="1748" spans="1:56" ht="16.5" thickBot="1">
      <c r="A1748" s="20"/>
      <c r="B1748" s="507"/>
      <c r="C1748" s="1059"/>
      <c r="D1748" s="1059"/>
      <c r="E1748" s="617"/>
      <c r="F1748" s="1059"/>
      <c r="G1748" s="1059"/>
      <c r="H1748" s="617"/>
      <c r="I1748" s="1059"/>
      <c r="J1748" s="1059"/>
      <c r="K1748" s="617"/>
      <c r="L1748" s="1059"/>
      <c r="M1748" s="1059"/>
      <c r="N1748" s="617"/>
      <c r="O1748" s="1059"/>
      <c r="P1748" s="1059"/>
      <c r="Q1748" s="617"/>
      <c r="R1748" s="1059"/>
      <c r="S1748" s="1059"/>
      <c r="T1748" s="1061"/>
      <c r="U1748" s="616"/>
      <c r="V1748" s="1059"/>
      <c r="W1748" s="1059"/>
      <c r="X1748" s="1059"/>
      <c r="Y1748" s="616"/>
      <c r="Z1748" s="616"/>
      <c r="AA1748" s="616"/>
      <c r="AB1748" s="616"/>
      <c r="AC1748" s="616"/>
      <c r="AD1748" s="616"/>
      <c r="AE1748" s="616"/>
      <c r="AF1748" s="616"/>
      <c r="AG1748" s="616"/>
      <c r="AH1748" s="616"/>
      <c r="AI1748" s="616"/>
      <c r="AJ1748" s="616"/>
      <c r="AK1748" s="616"/>
      <c r="AL1748" s="616"/>
      <c r="AM1748" s="616"/>
      <c r="AN1748" s="616"/>
      <c r="AO1748" s="616"/>
      <c r="AP1748" s="616"/>
      <c r="AQ1748" s="616"/>
      <c r="AR1748" s="616"/>
      <c r="AS1748" s="616"/>
      <c r="AT1748" s="616"/>
      <c r="AU1748" s="616"/>
      <c r="AV1748" s="616"/>
      <c r="AW1748" s="616"/>
      <c r="AX1748" s="616"/>
      <c r="AY1748" s="616"/>
      <c r="AZ1748" s="616"/>
      <c r="BB1748" s="507"/>
      <c r="BC1748" s="507"/>
      <c r="BD1748" s="507"/>
    </row>
    <row r="1749" spans="1:56" ht="16.5" thickBot="1">
      <c r="A1749" s="87"/>
      <c r="B1749" s="84" t="s">
        <v>19</v>
      </c>
      <c r="C1749" s="235">
        <v>3</v>
      </c>
      <c r="D1749" s="236"/>
      <c r="E1749" s="264"/>
      <c r="F1749" s="235">
        <v>2</v>
      </c>
      <c r="G1749" s="237"/>
      <c r="H1749" s="264"/>
      <c r="I1749" s="235">
        <v>1</v>
      </c>
      <c r="J1749" s="237"/>
      <c r="K1749" s="264"/>
      <c r="L1749" s="235">
        <v>0</v>
      </c>
      <c r="M1749" s="237"/>
      <c r="N1749" s="264"/>
      <c r="O1749" s="235">
        <v>0</v>
      </c>
      <c r="P1749" s="237"/>
      <c r="Q1749" s="264"/>
      <c r="R1749" s="235">
        <v>0</v>
      </c>
      <c r="S1749" s="237"/>
      <c r="T1749" s="264"/>
      <c r="U1749" s="616"/>
      <c r="V1749" s="235">
        <v>0</v>
      </c>
      <c r="W1749" s="236"/>
      <c r="X1749" s="236">
        <v>0</v>
      </c>
      <c r="Y1749" s="684"/>
      <c r="Z1749" s="684"/>
      <c r="AA1749" s="684"/>
      <c r="AB1749" s="684"/>
      <c r="AC1749" s="684"/>
      <c r="AD1749" s="684"/>
      <c r="AE1749" s="684"/>
      <c r="AF1749" s="684"/>
      <c r="AG1749" s="684"/>
      <c r="AH1749" s="684"/>
      <c r="AI1749" s="684"/>
      <c r="AJ1749" s="684"/>
      <c r="AK1749" s="684"/>
      <c r="AL1749" s="684"/>
      <c r="AM1749" s="684"/>
      <c r="AN1749" s="684"/>
      <c r="AO1749" s="684"/>
      <c r="AP1749" s="684"/>
      <c r="AQ1749" s="684"/>
      <c r="AR1749" s="684"/>
      <c r="AS1749" s="684"/>
      <c r="AT1749" s="684"/>
      <c r="AU1749" s="684"/>
      <c r="AV1749" s="684"/>
      <c r="AW1749" s="684"/>
      <c r="AX1749" s="684"/>
      <c r="AY1749" s="684"/>
      <c r="AZ1749" s="685"/>
      <c r="BB1749" s="235">
        <f>C1749+F1749+I1749+L1749+O1749+R1749+V1749</f>
        <v>6</v>
      </c>
      <c r="BC1749" s="235">
        <f>D1749+G1749+J1749+M1749+P1749+S1749+W1749</f>
        <v>0</v>
      </c>
      <c r="BD1749" s="237">
        <v>6</v>
      </c>
    </row>
    <row r="1750" spans="1:56" ht="16.5" thickBot="1">
      <c r="A1750" s="88" t="s">
        <v>9</v>
      </c>
      <c r="B1750" s="85" t="s">
        <v>21</v>
      </c>
      <c r="C1750" s="401">
        <v>2</v>
      </c>
      <c r="D1750" s="402"/>
      <c r="E1750" s="264"/>
      <c r="F1750" s="401">
        <v>0</v>
      </c>
      <c r="G1750" s="406"/>
      <c r="H1750" s="264"/>
      <c r="I1750" s="401">
        <v>1</v>
      </c>
      <c r="J1750" s="406"/>
      <c r="K1750" s="264"/>
      <c r="L1750" s="401">
        <v>0</v>
      </c>
      <c r="M1750" s="406"/>
      <c r="N1750" s="264"/>
      <c r="O1750" s="401">
        <v>0</v>
      </c>
      <c r="P1750" s="406"/>
      <c r="Q1750" s="264"/>
      <c r="R1750" s="401">
        <v>0</v>
      </c>
      <c r="S1750" s="406"/>
      <c r="T1750" s="264"/>
      <c r="U1750" s="616"/>
      <c r="V1750" s="401">
        <v>0</v>
      </c>
      <c r="W1750" s="402"/>
      <c r="X1750" s="402">
        <v>0</v>
      </c>
      <c r="Y1750" s="687"/>
      <c r="Z1750" s="687"/>
      <c r="AA1750" s="687"/>
      <c r="AB1750" s="687"/>
      <c r="AC1750" s="687"/>
      <c r="AD1750" s="687"/>
      <c r="AE1750" s="687"/>
      <c r="AF1750" s="687"/>
      <c r="AG1750" s="687"/>
      <c r="AH1750" s="687"/>
      <c r="AI1750" s="687"/>
      <c r="AJ1750" s="687"/>
      <c r="AK1750" s="687"/>
      <c r="AL1750" s="687"/>
      <c r="AM1750" s="687"/>
      <c r="AN1750" s="687"/>
      <c r="AO1750" s="687"/>
      <c r="AP1750" s="687"/>
      <c r="AQ1750" s="687"/>
      <c r="AR1750" s="687"/>
      <c r="AS1750" s="687"/>
      <c r="AT1750" s="687"/>
      <c r="AU1750" s="687"/>
      <c r="AV1750" s="687"/>
      <c r="AW1750" s="687"/>
      <c r="AX1750" s="687"/>
      <c r="AY1750" s="687"/>
      <c r="AZ1750" s="688"/>
      <c r="BB1750" s="235">
        <f t="shared" ref="BB1750:BC1751" si="1030">C1750+F1750+I1750+L1750+O1750+R1750+V1750</f>
        <v>3</v>
      </c>
      <c r="BC1750" s="235">
        <f t="shared" si="1030"/>
        <v>0</v>
      </c>
      <c r="BD1750" s="406">
        <v>3</v>
      </c>
    </row>
    <row r="1751" spans="1:56" ht="16.5" thickBot="1">
      <c r="A1751" s="83"/>
      <c r="B1751" s="86" t="s">
        <v>22</v>
      </c>
      <c r="C1751" s="403">
        <v>0</v>
      </c>
      <c r="D1751" s="404"/>
      <c r="E1751" s="264"/>
      <c r="F1751" s="403">
        <v>0</v>
      </c>
      <c r="G1751" s="407"/>
      <c r="H1751" s="264"/>
      <c r="I1751" s="403">
        <v>0</v>
      </c>
      <c r="J1751" s="407"/>
      <c r="K1751" s="264"/>
      <c r="L1751" s="403">
        <v>0</v>
      </c>
      <c r="M1751" s="407"/>
      <c r="N1751" s="264"/>
      <c r="O1751" s="403">
        <v>0</v>
      </c>
      <c r="P1751" s="407"/>
      <c r="Q1751" s="264"/>
      <c r="R1751" s="403">
        <v>0</v>
      </c>
      <c r="S1751" s="407"/>
      <c r="T1751" s="264"/>
      <c r="U1751" s="616"/>
      <c r="V1751" s="403">
        <v>0</v>
      </c>
      <c r="W1751" s="404"/>
      <c r="X1751" s="404">
        <v>0</v>
      </c>
      <c r="Y1751" s="690"/>
      <c r="Z1751" s="690"/>
      <c r="AA1751" s="690"/>
      <c r="AB1751" s="690"/>
      <c r="AC1751" s="690"/>
      <c r="AD1751" s="690"/>
      <c r="AE1751" s="690"/>
      <c r="AF1751" s="690"/>
      <c r="AG1751" s="690"/>
      <c r="AH1751" s="690"/>
      <c r="AI1751" s="690"/>
      <c r="AJ1751" s="690"/>
      <c r="AK1751" s="690"/>
      <c r="AL1751" s="690"/>
      <c r="AM1751" s="690"/>
      <c r="AN1751" s="690"/>
      <c r="AO1751" s="690"/>
      <c r="AP1751" s="690"/>
      <c r="AQ1751" s="690"/>
      <c r="AR1751" s="690"/>
      <c r="AS1751" s="690"/>
      <c r="AT1751" s="690"/>
      <c r="AU1751" s="690"/>
      <c r="AV1751" s="690"/>
      <c r="AW1751" s="690"/>
      <c r="AX1751" s="690"/>
      <c r="AY1751" s="690"/>
      <c r="AZ1751" s="691"/>
      <c r="BB1751" s="235">
        <f t="shared" si="1030"/>
        <v>0</v>
      </c>
      <c r="BC1751" s="235">
        <f t="shared" si="1030"/>
        <v>0</v>
      </c>
      <c r="BD1751" s="407">
        <v>0</v>
      </c>
    </row>
    <row r="1752" spans="1:56">
      <c r="A1752" s="89" t="s">
        <v>40</v>
      </c>
      <c r="B1752" s="24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V1752" s="25"/>
      <c r="W1752" s="25"/>
      <c r="X1752" s="25"/>
      <c r="BB1752" s="25"/>
      <c r="BC1752" s="25"/>
      <c r="BD1752" s="25"/>
    </row>
    <row r="1753" spans="1:56">
      <c r="A1753" s="89" t="s">
        <v>54</v>
      </c>
      <c r="B1753" s="24"/>
      <c r="C1753" s="25"/>
      <c r="D1753" s="25"/>
      <c r="E1753" s="25"/>
      <c r="F1753" s="25"/>
      <c r="G1753" s="25"/>
      <c r="H1753" s="25"/>
      <c r="I1753" s="25"/>
      <c r="J1753" s="25"/>
      <c r="K1753" s="25"/>
      <c r="L1753" s="508"/>
      <c r="M1753" s="508"/>
      <c r="N1753" s="508"/>
      <c r="O1753" s="508"/>
      <c r="P1753" s="508"/>
      <c r="Q1753" s="508"/>
      <c r="R1753" s="508"/>
      <c r="S1753" s="508"/>
      <c r="T1753" s="508"/>
      <c r="V1753" s="508"/>
      <c r="W1753" s="508"/>
      <c r="X1753" s="508"/>
      <c r="BB1753" s="508"/>
      <c r="BC1753" s="508"/>
      <c r="BD1753" s="508"/>
    </row>
    <row r="1754" spans="1:56">
      <c r="A1754" s="89" t="s">
        <v>363</v>
      </c>
      <c r="B1754" s="24"/>
      <c r="C1754" s="25"/>
      <c r="D1754" s="25"/>
      <c r="E1754" s="25"/>
      <c r="F1754" s="25"/>
      <c r="G1754" s="25"/>
      <c r="H1754" s="25"/>
      <c r="I1754" s="25"/>
      <c r="J1754" s="25"/>
      <c r="K1754" s="25"/>
      <c r="L1754" s="508"/>
      <c r="M1754" s="508"/>
      <c r="N1754" s="508"/>
      <c r="O1754" s="508"/>
      <c r="P1754" s="508"/>
      <c r="Q1754" s="508"/>
      <c r="R1754" s="508"/>
      <c r="S1754" s="508"/>
      <c r="T1754" s="508"/>
      <c r="V1754" s="508"/>
      <c r="W1754" s="508"/>
      <c r="X1754" s="508"/>
      <c r="BB1754" s="508"/>
      <c r="BC1754" s="508"/>
      <c r="BD1754" s="508"/>
    </row>
    <row r="1755" spans="1:56">
      <c r="A1755" s="508"/>
      <c r="B1755" s="508"/>
      <c r="C1755" s="508"/>
      <c r="D1755" s="508"/>
      <c r="E1755" s="508"/>
      <c r="F1755" s="508"/>
      <c r="G1755" s="508"/>
      <c r="H1755" s="508"/>
      <c r="I1755" s="508"/>
      <c r="J1755" s="508"/>
      <c r="K1755" s="508"/>
      <c r="L1755" s="508"/>
      <c r="M1755" s="508"/>
      <c r="N1755" s="508"/>
      <c r="O1755" s="508"/>
      <c r="P1755" s="508"/>
      <c r="Q1755" s="508"/>
      <c r="R1755" s="508"/>
      <c r="S1755" s="508"/>
      <c r="T1755" s="508"/>
      <c r="V1755" s="508"/>
      <c r="W1755" s="508"/>
      <c r="X1755" s="508"/>
      <c r="BB1755" s="508"/>
      <c r="BC1755" s="508"/>
      <c r="BD1755" s="508"/>
    </row>
    <row r="1756" spans="1:56">
      <c r="A1756" s="508"/>
      <c r="B1756" s="508"/>
      <c r="C1756" s="508"/>
      <c r="D1756" s="508"/>
      <c r="E1756" s="508"/>
      <c r="F1756" s="508"/>
      <c r="G1756" s="508"/>
      <c r="H1756" s="508"/>
      <c r="I1756" s="508"/>
      <c r="J1756" s="508"/>
      <c r="K1756" s="508"/>
      <c r="L1756" s="508"/>
      <c r="M1756" s="508"/>
      <c r="N1756" s="508"/>
      <c r="O1756" s="508"/>
      <c r="P1756" s="508"/>
      <c r="Q1756" s="508"/>
      <c r="R1756" s="508"/>
      <c r="S1756" s="508"/>
      <c r="T1756" s="508"/>
      <c r="V1756" s="508"/>
      <c r="W1756" s="508"/>
      <c r="X1756" s="508"/>
      <c r="BB1756" s="508"/>
      <c r="BC1756" s="508"/>
      <c r="BD1756" s="508"/>
    </row>
    <row r="1757" spans="1:56">
      <c r="A1757" s="508"/>
      <c r="B1757" s="508"/>
      <c r="C1757" s="508"/>
      <c r="D1757" s="508"/>
      <c r="E1757" s="508"/>
      <c r="F1757" s="508"/>
      <c r="G1757" s="508"/>
      <c r="H1757" s="508"/>
      <c r="I1757" s="508"/>
      <c r="J1757" s="508"/>
      <c r="K1757" s="508"/>
      <c r="L1757" s="508"/>
      <c r="M1757" s="508"/>
      <c r="N1757" s="508"/>
      <c r="O1757" s="508"/>
      <c r="P1757" s="508"/>
      <c r="Q1757" s="508"/>
      <c r="R1757" s="508"/>
      <c r="S1757" s="508"/>
      <c r="T1757" s="508"/>
      <c r="V1757" s="508"/>
      <c r="W1757" s="508"/>
      <c r="X1757" s="508"/>
      <c r="BB1757" s="508"/>
      <c r="BC1757" s="508"/>
      <c r="BD1757" s="508"/>
    </row>
    <row r="1758" spans="1:56">
      <c r="A1758" s="508"/>
      <c r="B1758" s="508"/>
      <c r="C1758" s="508"/>
      <c r="D1758" s="508"/>
      <c r="E1758" s="508"/>
      <c r="F1758" s="508"/>
      <c r="G1758" s="508"/>
      <c r="H1758" s="508"/>
      <c r="I1758" s="508"/>
      <c r="J1758" s="508"/>
      <c r="K1758" s="508"/>
      <c r="L1758" s="508"/>
      <c r="M1758" s="508"/>
      <c r="N1758" s="508"/>
      <c r="O1758" s="508"/>
      <c r="P1758" s="508"/>
      <c r="Q1758" s="508"/>
      <c r="R1758" s="508"/>
      <c r="S1758" s="508"/>
      <c r="T1758" s="508"/>
      <c r="V1758" s="508"/>
      <c r="W1758" s="508"/>
      <c r="X1758" s="508"/>
      <c r="BB1758" s="508"/>
      <c r="BC1758" s="508"/>
      <c r="BD1758" s="508"/>
    </row>
    <row r="1759" spans="1:56">
      <c r="A1759" s="508"/>
      <c r="B1759" s="508"/>
      <c r="C1759" s="508"/>
      <c r="D1759" s="508"/>
      <c r="E1759" s="508"/>
      <c r="F1759" s="508"/>
      <c r="G1759" s="508"/>
      <c r="H1759" s="508"/>
      <c r="I1759" s="508"/>
      <c r="J1759" s="508"/>
      <c r="K1759" s="508"/>
      <c r="L1759" s="508"/>
      <c r="M1759" s="508"/>
      <c r="N1759" s="508"/>
      <c r="O1759" s="508"/>
      <c r="P1759" s="508"/>
      <c r="Q1759" s="508"/>
      <c r="R1759" s="508"/>
      <c r="S1759" s="508"/>
      <c r="T1759" s="508"/>
      <c r="V1759" s="508"/>
      <c r="W1759" s="508"/>
      <c r="X1759" s="508"/>
      <c r="BB1759" s="508"/>
      <c r="BC1759" s="508"/>
      <c r="BD1759" s="508"/>
    </row>
    <row r="1760" spans="1:56" ht="18.75">
      <c r="A1760" s="1222" t="s">
        <v>26</v>
      </c>
      <c r="B1760" s="1222"/>
      <c r="C1760" s="1222"/>
      <c r="D1760" s="1222"/>
      <c r="E1760" s="1222"/>
      <c r="F1760" s="1222"/>
      <c r="G1760" s="1222"/>
      <c r="H1760" s="1222"/>
      <c r="I1760" s="1222"/>
      <c r="J1760" s="1222"/>
      <c r="K1760" s="1222"/>
      <c r="L1760" s="1222"/>
      <c r="M1760" s="1222"/>
      <c r="N1760" s="1222"/>
      <c r="O1760" s="1222"/>
      <c r="P1760" s="1222"/>
      <c r="Q1760" s="1222"/>
      <c r="R1760" s="1222"/>
      <c r="S1760" s="1222"/>
      <c r="T1760" s="1222"/>
      <c r="V1760" s="508"/>
      <c r="W1760" s="508"/>
      <c r="X1760" s="508"/>
      <c r="BB1760" s="508"/>
      <c r="BC1760" s="508"/>
      <c r="BD1760" s="508"/>
    </row>
    <row r="1761" spans="1:64" ht="16.5" thickBot="1">
      <c r="A1761" s="1225" t="s">
        <v>27</v>
      </c>
      <c r="B1761" s="1225"/>
      <c r="C1761" s="1225"/>
      <c r="D1761" s="1225"/>
      <c r="E1761" s="1225"/>
      <c r="F1761" s="1225"/>
      <c r="G1761" s="1225"/>
      <c r="H1761" s="1225"/>
      <c r="I1761" s="1225"/>
      <c r="J1761" s="1225"/>
      <c r="K1761" s="1225"/>
      <c r="L1761" s="1225"/>
      <c r="M1761" s="1225"/>
      <c r="N1761" s="1225"/>
      <c r="O1761" s="1225"/>
      <c r="P1761" s="1225"/>
      <c r="Q1761" s="1225"/>
      <c r="R1761" s="1225"/>
      <c r="S1761" s="1225"/>
      <c r="T1761" s="1225"/>
      <c r="V1761" s="508"/>
      <c r="W1761" s="508"/>
      <c r="X1761" s="508"/>
      <c r="BB1761" s="508"/>
      <c r="BC1761" s="508"/>
      <c r="BD1761" s="508"/>
    </row>
    <row r="1762" spans="1:64" ht="24" thickBot="1">
      <c r="A1762" s="1226" t="s">
        <v>53</v>
      </c>
      <c r="B1762" s="1227"/>
      <c r="C1762" s="1227"/>
      <c r="D1762" s="1227"/>
      <c r="E1762" s="1227"/>
      <c r="F1762" s="1227"/>
      <c r="G1762" s="1227"/>
      <c r="H1762" s="1227"/>
      <c r="I1762" s="1227"/>
      <c r="J1762" s="1227"/>
      <c r="K1762" s="1227"/>
      <c r="L1762" s="1227"/>
      <c r="M1762" s="1227"/>
      <c r="N1762" s="1227"/>
      <c r="O1762" s="1227"/>
      <c r="P1762" s="1227"/>
      <c r="Q1762" s="1227"/>
      <c r="R1762" s="1227"/>
      <c r="S1762" s="1227"/>
      <c r="T1762" s="1228"/>
      <c r="V1762" s="508"/>
      <c r="W1762" s="508"/>
      <c r="X1762" s="508"/>
      <c r="BB1762" s="508"/>
      <c r="BC1762" s="508"/>
      <c r="BD1762" s="508"/>
    </row>
    <row r="1763" spans="1:64" ht="16.5" thickBot="1">
      <c r="A1763" s="474"/>
      <c r="B1763" s="475"/>
      <c r="C1763" s="475"/>
      <c r="D1763" s="475"/>
      <c r="E1763" s="475"/>
      <c r="F1763" s="475"/>
      <c r="G1763" s="475"/>
      <c r="H1763" s="475"/>
      <c r="I1763" s="475"/>
      <c r="J1763" s="475"/>
      <c r="K1763" s="475"/>
      <c r="L1763" s="475"/>
      <c r="M1763" s="475"/>
      <c r="N1763" s="475"/>
      <c r="O1763" s="475"/>
      <c r="P1763" s="475"/>
      <c r="Q1763" s="475"/>
      <c r="R1763" s="475"/>
      <c r="S1763" s="475"/>
      <c r="T1763" s="475"/>
      <c r="V1763" s="508"/>
      <c r="W1763" s="508"/>
      <c r="X1763" s="508"/>
      <c r="BB1763" s="508"/>
      <c r="BC1763" s="508"/>
      <c r="BD1763" s="508"/>
    </row>
    <row r="1764" spans="1:64" ht="16.5">
      <c r="A1764" s="476" t="s">
        <v>149</v>
      </c>
      <c r="B1764" s="477"/>
      <c r="C1764" s="477" t="s">
        <v>794</v>
      </c>
      <c r="D1764" s="477"/>
      <c r="E1764" s="477"/>
      <c r="F1764" s="477"/>
      <c r="G1764" s="477"/>
      <c r="H1764" s="477"/>
      <c r="I1764" s="477"/>
      <c r="J1764" s="477"/>
      <c r="K1764" s="477"/>
      <c r="L1764" s="477"/>
      <c r="M1764" s="477"/>
      <c r="N1764" s="477"/>
      <c r="O1764" s="477"/>
      <c r="P1764" s="477"/>
      <c r="Q1764" s="477"/>
      <c r="R1764" s="478"/>
      <c r="S1764" s="478"/>
      <c r="T1764" s="478"/>
      <c r="U1764" s="712"/>
      <c r="V1764" s="800"/>
      <c r="W1764" s="800"/>
      <c r="X1764" s="800"/>
      <c r="Y1764" s="712"/>
      <c r="Z1764" s="712"/>
      <c r="AA1764" s="712"/>
      <c r="AB1764" s="712"/>
      <c r="AC1764" s="712"/>
      <c r="AD1764" s="712"/>
      <c r="AE1764" s="712"/>
      <c r="AF1764" s="712"/>
      <c r="AG1764" s="712"/>
      <c r="AH1764" s="712"/>
      <c r="AI1764" s="712"/>
      <c r="AJ1764" s="712"/>
      <c r="AK1764" s="712"/>
      <c r="AL1764" s="712"/>
      <c r="AM1764" s="712"/>
      <c r="AN1764" s="712"/>
      <c r="AO1764" s="712"/>
      <c r="AP1764" s="712"/>
      <c r="AQ1764" s="712"/>
      <c r="AR1764" s="712"/>
      <c r="AS1764" s="712"/>
      <c r="AT1764" s="712"/>
      <c r="AU1764" s="712"/>
      <c r="AV1764" s="712"/>
      <c r="AW1764" s="712"/>
      <c r="AX1764" s="712"/>
      <c r="AY1764" s="712"/>
      <c r="AZ1764" s="712"/>
      <c r="BA1764" s="712"/>
      <c r="BB1764" s="800"/>
      <c r="BC1764" s="800"/>
      <c r="BD1764" s="800"/>
      <c r="BE1764" s="712"/>
      <c r="BF1764" s="712"/>
      <c r="BG1764" s="712"/>
      <c r="BH1764" s="712"/>
      <c r="BI1764" s="712"/>
      <c r="BJ1764" s="712"/>
      <c r="BK1764" s="712"/>
      <c r="BL1764" s="713"/>
    </row>
    <row r="1765" spans="1:64" ht="16.5">
      <c r="A1765" s="480" t="s">
        <v>890</v>
      </c>
      <c r="B1765" s="481"/>
      <c r="C1765" s="481" t="s">
        <v>911</v>
      </c>
      <c r="D1765" s="481"/>
      <c r="E1765" s="481"/>
      <c r="F1765" s="481"/>
      <c r="G1765" s="481"/>
      <c r="H1765" s="481"/>
      <c r="I1765" s="481"/>
      <c r="J1765" s="481"/>
      <c r="K1765" s="481"/>
      <c r="L1765" s="481"/>
      <c r="M1765" s="481"/>
      <c r="N1765" s="481"/>
      <c r="O1765" s="481"/>
      <c r="P1765" s="481"/>
      <c r="Q1765" s="481"/>
      <c r="R1765" s="482"/>
      <c r="S1765" s="482"/>
      <c r="T1765" s="482"/>
      <c r="U1765" s="611"/>
      <c r="V1765" s="801"/>
      <c r="W1765" s="801"/>
      <c r="X1765" s="801"/>
      <c r="Y1765" s="611"/>
      <c r="Z1765" s="611"/>
      <c r="AA1765" s="611"/>
      <c r="AB1765" s="611"/>
      <c r="AC1765" s="611"/>
      <c r="AD1765" s="611"/>
      <c r="AE1765" s="611"/>
      <c r="AF1765" s="611"/>
      <c r="AG1765" s="611"/>
      <c r="AH1765" s="611"/>
      <c r="AI1765" s="611"/>
      <c r="AJ1765" s="611"/>
      <c r="AK1765" s="611"/>
      <c r="AL1765" s="611"/>
      <c r="AM1765" s="611"/>
      <c r="AN1765" s="611"/>
      <c r="AO1765" s="611"/>
      <c r="AP1765" s="611"/>
      <c r="AQ1765" s="611"/>
      <c r="AR1765" s="611"/>
      <c r="AS1765" s="611"/>
      <c r="AT1765" s="611"/>
      <c r="AU1765" s="611"/>
      <c r="AV1765" s="611"/>
      <c r="AW1765" s="611"/>
      <c r="AX1765" s="611"/>
      <c r="AY1765" s="611"/>
      <c r="AZ1765" s="611"/>
      <c r="BA1765" s="611"/>
      <c r="BB1765" s="801"/>
      <c r="BC1765" s="801"/>
      <c r="BD1765" s="801"/>
      <c r="BE1765" s="611"/>
      <c r="BF1765" s="611"/>
      <c r="BG1765" s="611"/>
      <c r="BH1765" s="611"/>
      <c r="BI1765" s="611"/>
      <c r="BJ1765" s="611"/>
      <c r="BK1765" s="611"/>
      <c r="BL1765" s="714"/>
    </row>
    <row r="1766" spans="1:64" ht="17.25" thickBot="1">
      <c r="A1766" s="484" t="s">
        <v>808</v>
      </c>
      <c r="B1766" s="485"/>
      <c r="C1766" s="485" t="s">
        <v>912</v>
      </c>
      <c r="D1766" s="485"/>
      <c r="E1766" s="485"/>
      <c r="F1766" s="485"/>
      <c r="G1766" s="485"/>
      <c r="H1766" s="485"/>
      <c r="I1766" s="485"/>
      <c r="J1766" s="485"/>
      <c r="K1766" s="485"/>
      <c r="L1766" s="485"/>
      <c r="M1766" s="485"/>
      <c r="N1766" s="485"/>
      <c r="O1766" s="485"/>
      <c r="P1766" s="485"/>
      <c r="Q1766" s="485"/>
      <c r="R1766" s="486"/>
      <c r="S1766" s="486"/>
      <c r="T1766" s="486"/>
      <c r="U1766" s="715"/>
      <c r="V1766" s="802"/>
      <c r="W1766" s="802"/>
      <c r="X1766" s="802"/>
      <c r="Y1766" s="715"/>
      <c r="Z1766" s="715"/>
      <c r="AA1766" s="715"/>
      <c r="AB1766" s="715"/>
      <c r="AC1766" s="715"/>
      <c r="AD1766" s="715"/>
      <c r="AE1766" s="715"/>
      <c r="AF1766" s="715"/>
      <c r="AG1766" s="715"/>
      <c r="AH1766" s="715"/>
      <c r="AI1766" s="715"/>
      <c r="AJ1766" s="715"/>
      <c r="AK1766" s="715"/>
      <c r="AL1766" s="715"/>
      <c r="AM1766" s="715"/>
      <c r="AN1766" s="715"/>
      <c r="AO1766" s="715"/>
      <c r="AP1766" s="715"/>
      <c r="AQ1766" s="715"/>
      <c r="AR1766" s="715"/>
      <c r="AS1766" s="715"/>
      <c r="AT1766" s="715"/>
      <c r="AU1766" s="715"/>
      <c r="AV1766" s="715"/>
      <c r="AW1766" s="715"/>
      <c r="AX1766" s="715"/>
      <c r="AY1766" s="715"/>
      <c r="AZ1766" s="715"/>
      <c r="BA1766" s="715"/>
      <c r="BB1766" s="802"/>
      <c r="BC1766" s="802"/>
      <c r="BD1766" s="802"/>
      <c r="BE1766" s="715"/>
      <c r="BF1766" s="715"/>
      <c r="BG1766" s="715"/>
      <c r="BH1766" s="715"/>
      <c r="BI1766" s="715"/>
      <c r="BJ1766" s="715"/>
      <c r="BK1766" s="715"/>
      <c r="BL1766" s="716"/>
    </row>
    <row r="1767" spans="1:64" ht="16.5" thickBot="1">
      <c r="A1767" s="474"/>
      <c r="B1767" s="475"/>
      <c r="C1767" s="475"/>
      <c r="D1767" s="475"/>
      <c r="E1767" s="475"/>
      <c r="F1767" s="475"/>
      <c r="G1767" s="475"/>
      <c r="H1767" s="475"/>
      <c r="I1767" s="475"/>
      <c r="J1767" s="475"/>
      <c r="K1767" s="475"/>
      <c r="L1767" s="475"/>
      <c r="M1767" s="475"/>
      <c r="N1767" s="475"/>
      <c r="O1767" s="475"/>
      <c r="P1767" s="475"/>
      <c r="Q1767" s="475"/>
      <c r="R1767" s="475"/>
      <c r="S1767" s="475"/>
      <c r="T1767" s="475"/>
      <c r="V1767" s="508"/>
      <c r="W1767" s="508"/>
      <c r="X1767" s="508"/>
      <c r="BB1767" s="508"/>
      <c r="BC1767" s="508"/>
      <c r="BD1767" s="508"/>
    </row>
    <row r="1768" spans="1:64" ht="17.25" thickBot="1">
      <c r="A1768" s="475"/>
      <c r="B1768" s="475"/>
      <c r="C1768" s="1223" t="s">
        <v>640</v>
      </c>
      <c r="D1768" s="1224"/>
      <c r="E1768" s="1224"/>
      <c r="F1768" s="1224"/>
      <c r="G1768" s="1224"/>
      <c r="H1768" s="1224"/>
      <c r="I1768" s="1224"/>
      <c r="J1768" s="1224"/>
      <c r="K1768" s="1224"/>
      <c r="L1768" s="1224"/>
      <c r="M1768" s="1224"/>
      <c r="N1768" s="1224"/>
      <c r="O1768" s="1224"/>
      <c r="P1768" s="1224"/>
      <c r="Q1768" s="1224"/>
      <c r="R1768" s="1224"/>
      <c r="S1768" s="1224"/>
      <c r="T1768" s="488"/>
      <c r="V1768" s="508"/>
      <c r="W1768" s="508"/>
      <c r="X1768" s="508"/>
      <c r="BB1768" s="508"/>
      <c r="BC1768" s="508"/>
      <c r="BD1768" s="508"/>
    </row>
    <row r="1769" spans="1:64" ht="16.5" thickBot="1">
      <c r="A1769" s="1"/>
      <c r="V1769" s="508"/>
      <c r="W1769" s="508"/>
      <c r="X1769" s="508"/>
      <c r="BB1769" s="508"/>
      <c r="BC1769" s="508"/>
      <c r="BD1769" s="508"/>
    </row>
    <row r="1770" spans="1:64" ht="45.75" customHeight="1">
      <c r="A1770" s="6"/>
      <c r="B1770" s="7"/>
      <c r="C1770" s="1210" t="s">
        <v>42</v>
      </c>
      <c r="D1770" s="1211"/>
      <c r="E1770" s="888"/>
      <c r="F1770" s="1216" t="s">
        <v>853</v>
      </c>
      <c r="G1770" s="1217"/>
      <c r="H1770" s="888"/>
      <c r="I1770" s="1216" t="s">
        <v>854</v>
      </c>
      <c r="J1770" s="1217"/>
      <c r="K1770" s="888"/>
      <c r="L1770" s="1216" t="s">
        <v>855</v>
      </c>
      <c r="M1770" s="1217"/>
      <c r="N1770" s="888"/>
      <c r="O1770" s="1216" t="s">
        <v>856</v>
      </c>
      <c r="P1770" s="1217"/>
      <c r="Q1770" s="888"/>
      <c r="R1770" s="1210" t="s">
        <v>628</v>
      </c>
      <c r="S1770" s="1211"/>
      <c r="T1770" s="938"/>
      <c r="U1770" s="1210" t="s">
        <v>629</v>
      </c>
      <c r="V1770" s="1211"/>
      <c r="W1770" s="698"/>
      <c r="X1770" s="610"/>
      <c r="Y1770" s="610"/>
      <c r="Z1770" s="610"/>
      <c r="AA1770" s="610"/>
      <c r="AB1770" s="610"/>
      <c r="AC1770" s="610"/>
      <c r="AD1770" s="610"/>
      <c r="AE1770" s="610"/>
      <c r="AF1770" s="610"/>
      <c r="AG1770" s="610"/>
      <c r="AH1770" s="610"/>
      <c r="AI1770" s="610"/>
      <c r="AJ1770" s="610"/>
      <c r="AK1770" s="610"/>
      <c r="AL1770" s="610"/>
      <c r="AM1770" s="610"/>
      <c r="AN1770" s="610"/>
      <c r="AO1770" s="610"/>
      <c r="AP1770" s="610"/>
      <c r="AQ1770" s="610"/>
      <c r="AR1770" s="610"/>
      <c r="AS1770" s="610"/>
      <c r="AT1770" s="610"/>
      <c r="AU1770" s="610"/>
      <c r="AV1770" s="610"/>
      <c r="AW1770" s="610"/>
      <c r="AX1770" s="610"/>
      <c r="AY1770" s="610"/>
      <c r="AZ1770" s="610"/>
      <c r="BA1770" s="132"/>
      <c r="BB1770" s="133" t="s">
        <v>9</v>
      </c>
      <c r="BC1770" s="134"/>
    </row>
    <row r="1771" spans="1:64" ht="133.5" thickBot="1">
      <c r="A1771" s="348"/>
      <c r="B1771" s="46"/>
      <c r="C1771" s="54" t="s">
        <v>41</v>
      </c>
      <c r="D1771" s="57" t="s">
        <v>32</v>
      </c>
      <c r="E1771" s="50"/>
      <c r="F1771" s="54" t="s">
        <v>15</v>
      </c>
      <c r="G1771" s="57" t="s">
        <v>32</v>
      </c>
      <c r="H1771" s="50"/>
      <c r="I1771" s="54" t="s">
        <v>15</v>
      </c>
      <c r="J1771" s="57" t="s">
        <v>32</v>
      </c>
      <c r="K1771" s="50"/>
      <c r="L1771" s="54" t="s">
        <v>15</v>
      </c>
      <c r="M1771" s="57" t="s">
        <v>32</v>
      </c>
      <c r="N1771" s="50"/>
      <c r="O1771" s="54" t="s">
        <v>15</v>
      </c>
      <c r="P1771" s="57" t="s">
        <v>32</v>
      </c>
      <c r="Q1771" s="50"/>
      <c r="R1771" s="630" t="s">
        <v>15</v>
      </c>
      <c r="S1771" s="727" t="s">
        <v>32</v>
      </c>
      <c r="T1771" s="729"/>
      <c r="U1771" s="630" t="s">
        <v>15</v>
      </c>
      <c r="V1771" s="632" t="s">
        <v>32</v>
      </c>
      <c r="W1771" s="747"/>
      <c r="X1771" s="610"/>
      <c r="Y1771" s="610"/>
      <c r="Z1771" s="610"/>
      <c r="AA1771" s="610"/>
      <c r="AB1771" s="610"/>
      <c r="AC1771" s="610"/>
      <c r="AD1771" s="610"/>
      <c r="AE1771" s="610"/>
      <c r="AF1771" s="610"/>
      <c r="AG1771" s="610"/>
      <c r="AH1771" s="610"/>
      <c r="AI1771" s="610"/>
      <c r="AJ1771" s="610"/>
      <c r="AK1771" s="610"/>
      <c r="AL1771" s="610"/>
      <c r="AM1771" s="610"/>
      <c r="AN1771" s="610"/>
      <c r="AO1771" s="610"/>
      <c r="AP1771" s="610"/>
      <c r="AQ1771" s="610"/>
      <c r="AR1771" s="610"/>
      <c r="AS1771" s="610"/>
      <c r="AT1771" s="610"/>
      <c r="AU1771" s="610"/>
      <c r="AV1771" s="610"/>
      <c r="AW1771" s="610"/>
      <c r="AX1771" s="610"/>
      <c r="AY1771" s="610"/>
      <c r="AZ1771" s="610"/>
      <c r="BA1771" s="630" t="s">
        <v>15</v>
      </c>
      <c r="BB1771" s="631" t="s">
        <v>32</v>
      </c>
      <c r="BC1771" s="71" t="s">
        <v>9</v>
      </c>
    </row>
    <row r="1772" spans="1:64" ht="16.5" thickBot="1">
      <c r="A1772" s="20"/>
      <c r="B1772" s="507"/>
      <c r="C1772" s="507"/>
      <c r="D1772" s="507"/>
      <c r="E1772" s="4"/>
      <c r="F1772" s="507"/>
      <c r="G1772" s="507"/>
      <c r="H1772" s="4"/>
      <c r="I1772" s="507"/>
      <c r="J1772" s="507"/>
      <c r="K1772" s="4"/>
      <c r="L1772" s="507"/>
      <c r="M1772" s="507"/>
      <c r="N1772" s="4"/>
      <c r="O1772" s="507"/>
      <c r="P1772" s="507"/>
      <c r="Q1772" s="4"/>
      <c r="R1772" s="507"/>
      <c r="S1772" s="507"/>
      <c r="T1772" s="707"/>
      <c r="U1772" s="507"/>
      <c r="V1772" s="507"/>
      <c r="W1772" s="507"/>
      <c r="X1772" s="610"/>
      <c r="Y1772" s="610"/>
      <c r="Z1772" s="610"/>
      <c r="AA1772" s="610"/>
      <c r="AB1772" s="610"/>
      <c r="AC1772" s="610"/>
      <c r="AD1772" s="610"/>
      <c r="AE1772" s="610"/>
      <c r="AF1772" s="610"/>
      <c r="AG1772" s="610"/>
      <c r="AH1772" s="610"/>
      <c r="AI1772" s="610"/>
      <c r="AJ1772" s="610"/>
      <c r="AK1772" s="610"/>
      <c r="AL1772" s="610"/>
      <c r="AM1772" s="610"/>
      <c r="AN1772" s="610"/>
      <c r="AO1772" s="610"/>
      <c r="AP1772" s="610"/>
      <c r="AQ1772" s="610"/>
      <c r="AR1772" s="610"/>
      <c r="AS1772" s="610"/>
      <c r="AT1772" s="610"/>
      <c r="AU1772" s="610"/>
      <c r="AV1772" s="610"/>
      <c r="AW1772" s="610"/>
      <c r="AX1772" s="610"/>
      <c r="AY1772" s="610"/>
      <c r="AZ1772" s="610"/>
      <c r="BA1772" s="507"/>
      <c r="BB1772" s="507"/>
      <c r="BC1772" s="507"/>
    </row>
    <row r="1773" spans="1:64" ht="16.5" thickBot="1">
      <c r="A1773" s="81" t="s">
        <v>700</v>
      </c>
      <c r="B1773" s="84" t="s">
        <v>19</v>
      </c>
      <c r="C1773" s="61">
        <v>0</v>
      </c>
      <c r="D1773" s="62"/>
      <c r="E1773" s="4"/>
      <c r="F1773" s="61">
        <v>3</v>
      </c>
      <c r="G1773" s="63"/>
      <c r="H1773" s="4"/>
      <c r="I1773" s="61">
        <v>6</v>
      </c>
      <c r="J1773" s="63"/>
      <c r="K1773" s="4"/>
      <c r="L1773" s="61">
        <v>0</v>
      </c>
      <c r="M1773" s="63"/>
      <c r="N1773" s="4"/>
      <c r="O1773" s="61">
        <v>0</v>
      </c>
      <c r="P1773" s="63"/>
      <c r="Q1773" s="4"/>
      <c r="R1773" s="645">
        <v>0</v>
      </c>
      <c r="S1773" s="730"/>
      <c r="T1773" s="678"/>
      <c r="U1773" s="645">
        <v>0</v>
      </c>
      <c r="V1773" s="646"/>
      <c r="W1773" s="647">
        <v>0</v>
      </c>
      <c r="X1773" s="610"/>
      <c r="Y1773" s="610"/>
      <c r="Z1773" s="610"/>
      <c r="AA1773" s="610"/>
      <c r="AB1773" s="610"/>
      <c r="AC1773" s="610"/>
      <c r="AD1773" s="610"/>
      <c r="AE1773" s="610"/>
      <c r="AF1773" s="610"/>
      <c r="AG1773" s="610"/>
      <c r="AH1773" s="610"/>
      <c r="AI1773" s="610"/>
      <c r="AJ1773" s="610"/>
      <c r="AK1773" s="610"/>
      <c r="AL1773" s="610"/>
      <c r="AM1773" s="610"/>
      <c r="AN1773" s="610"/>
      <c r="AO1773" s="610"/>
      <c r="AP1773" s="610"/>
      <c r="AQ1773" s="610"/>
      <c r="AR1773" s="610"/>
      <c r="AS1773" s="610"/>
      <c r="AT1773" s="610"/>
      <c r="AU1773" s="610"/>
      <c r="AV1773" s="610"/>
      <c r="AW1773" s="610"/>
      <c r="AX1773" s="610"/>
      <c r="AY1773" s="610"/>
      <c r="AZ1773" s="610"/>
      <c r="BA1773" s="235">
        <f>C1773+F1773+I1773+L1773+O1773+R1773+U1773</f>
        <v>9</v>
      </c>
      <c r="BB1773" s="235">
        <f>D1773+G1773+J1773+M1773+P1773+S1773+V1773</f>
        <v>0</v>
      </c>
      <c r="BC1773" s="237">
        <v>9</v>
      </c>
    </row>
    <row r="1774" spans="1:64" ht="16.5" thickBot="1">
      <c r="A1774" s="82"/>
      <c r="B1774" s="85" t="s">
        <v>21</v>
      </c>
      <c r="C1774" s="64">
        <v>0</v>
      </c>
      <c r="D1774" s="16"/>
      <c r="E1774" s="4"/>
      <c r="F1774" s="64">
        <v>2</v>
      </c>
      <c r="G1774" s="65"/>
      <c r="H1774" s="4"/>
      <c r="I1774" s="64">
        <v>3</v>
      </c>
      <c r="J1774" s="65"/>
      <c r="K1774" s="4"/>
      <c r="L1774" s="64">
        <v>0</v>
      </c>
      <c r="M1774" s="65"/>
      <c r="N1774" s="4"/>
      <c r="O1774" s="64">
        <v>0</v>
      </c>
      <c r="P1774" s="65"/>
      <c r="Q1774" s="4"/>
      <c r="R1774" s="648">
        <v>0</v>
      </c>
      <c r="S1774" s="731"/>
      <c r="T1774" s="678"/>
      <c r="U1774" s="648">
        <v>0</v>
      </c>
      <c r="V1774" s="615"/>
      <c r="W1774" s="649">
        <v>0</v>
      </c>
      <c r="X1774" s="610"/>
      <c r="Y1774" s="610"/>
      <c r="Z1774" s="610"/>
      <c r="AA1774" s="610"/>
      <c r="AB1774" s="610"/>
      <c r="AC1774" s="610"/>
      <c r="AD1774" s="610"/>
      <c r="AE1774" s="610"/>
      <c r="AF1774" s="610"/>
      <c r="AG1774" s="610"/>
      <c r="AH1774" s="610"/>
      <c r="AI1774" s="610"/>
      <c r="AJ1774" s="610"/>
      <c r="AK1774" s="610"/>
      <c r="AL1774" s="610"/>
      <c r="AM1774" s="610"/>
      <c r="AN1774" s="610"/>
      <c r="AO1774" s="610"/>
      <c r="AP1774" s="610"/>
      <c r="AQ1774" s="610"/>
      <c r="AR1774" s="610"/>
      <c r="AS1774" s="610"/>
      <c r="AT1774" s="610"/>
      <c r="AU1774" s="610"/>
      <c r="AV1774" s="610"/>
      <c r="AW1774" s="610"/>
      <c r="AX1774" s="610"/>
      <c r="AY1774" s="610"/>
      <c r="AZ1774" s="610"/>
      <c r="BA1774" s="235">
        <f t="shared" ref="BA1774:BB1775" si="1031">C1774+F1774+I1774+L1774+O1774+R1774+U1774</f>
        <v>5</v>
      </c>
      <c r="BB1774" s="235">
        <f t="shared" si="1031"/>
        <v>0</v>
      </c>
      <c r="BC1774" s="406">
        <v>5</v>
      </c>
    </row>
    <row r="1775" spans="1:64" ht="16.5" thickBot="1">
      <c r="A1775" s="83"/>
      <c r="B1775" s="86" t="s">
        <v>22</v>
      </c>
      <c r="C1775" s="66">
        <v>0</v>
      </c>
      <c r="D1775" s="67"/>
      <c r="E1775" s="4"/>
      <c r="F1775" s="66">
        <v>0</v>
      </c>
      <c r="G1775" s="68"/>
      <c r="H1775" s="4"/>
      <c r="I1775" s="66">
        <v>0</v>
      </c>
      <c r="J1775" s="68"/>
      <c r="K1775" s="4"/>
      <c r="L1775" s="66">
        <v>0</v>
      </c>
      <c r="M1775" s="68"/>
      <c r="N1775" s="4"/>
      <c r="O1775" s="66">
        <v>0</v>
      </c>
      <c r="P1775" s="68"/>
      <c r="Q1775" s="4"/>
      <c r="R1775" s="650">
        <v>0</v>
      </c>
      <c r="S1775" s="732"/>
      <c r="T1775" s="678"/>
      <c r="U1775" s="650">
        <v>0</v>
      </c>
      <c r="V1775" s="651"/>
      <c r="W1775" s="652">
        <v>0</v>
      </c>
      <c r="X1775" s="610"/>
      <c r="Y1775" s="610"/>
      <c r="Z1775" s="610"/>
      <c r="AA1775" s="610"/>
      <c r="AB1775" s="610"/>
      <c r="AC1775" s="610"/>
      <c r="AD1775" s="610"/>
      <c r="AE1775" s="610"/>
      <c r="AF1775" s="610"/>
      <c r="AG1775" s="610"/>
      <c r="AH1775" s="610"/>
      <c r="AI1775" s="610"/>
      <c r="AJ1775" s="610"/>
      <c r="AK1775" s="610"/>
      <c r="AL1775" s="610"/>
      <c r="AM1775" s="610"/>
      <c r="AN1775" s="610"/>
      <c r="AO1775" s="610"/>
      <c r="AP1775" s="610"/>
      <c r="AQ1775" s="610"/>
      <c r="AR1775" s="610"/>
      <c r="AS1775" s="610"/>
      <c r="AT1775" s="610"/>
      <c r="AU1775" s="610"/>
      <c r="AV1775" s="610"/>
      <c r="AW1775" s="610"/>
      <c r="AX1775" s="610"/>
      <c r="AY1775" s="610"/>
      <c r="AZ1775" s="610"/>
      <c r="BA1775" s="235">
        <f t="shared" si="1031"/>
        <v>0</v>
      </c>
      <c r="BB1775" s="235">
        <f t="shared" si="1031"/>
        <v>0</v>
      </c>
      <c r="BC1775" s="407">
        <v>0</v>
      </c>
    </row>
    <row r="1776" spans="1:64">
      <c r="A1776" s="20"/>
      <c r="B1776" s="507"/>
      <c r="C1776" s="507"/>
      <c r="D1776" s="507"/>
      <c r="E1776" s="4"/>
      <c r="F1776" s="507"/>
      <c r="G1776" s="507"/>
      <c r="H1776" s="4"/>
      <c r="I1776" s="507"/>
      <c r="J1776" s="507"/>
      <c r="K1776" s="4"/>
      <c r="L1776" s="507"/>
      <c r="M1776" s="507"/>
      <c r="N1776" s="4"/>
      <c r="O1776" s="507"/>
      <c r="P1776" s="507"/>
      <c r="Q1776" s="4"/>
      <c r="R1776" s="507"/>
      <c r="S1776" s="745"/>
      <c r="T1776" s="707"/>
      <c r="U1776" s="507"/>
      <c r="V1776" s="507"/>
      <c r="W1776" s="507"/>
      <c r="X1776" s="610"/>
      <c r="Y1776" s="610"/>
      <c r="Z1776" s="610"/>
      <c r="AA1776" s="610"/>
      <c r="AB1776" s="610"/>
      <c r="AC1776" s="610"/>
      <c r="AD1776" s="610"/>
      <c r="AE1776" s="610"/>
      <c r="AF1776" s="610"/>
      <c r="AG1776" s="610"/>
      <c r="AH1776" s="610"/>
      <c r="AI1776" s="610"/>
      <c r="AJ1776" s="610"/>
      <c r="AK1776" s="610"/>
      <c r="AL1776" s="610"/>
      <c r="AM1776" s="610"/>
      <c r="AN1776" s="610"/>
      <c r="AO1776" s="610"/>
      <c r="AP1776" s="610"/>
      <c r="AQ1776" s="610"/>
      <c r="AR1776" s="610"/>
      <c r="AS1776" s="610"/>
      <c r="AT1776" s="610"/>
      <c r="AU1776" s="610"/>
      <c r="AV1776" s="610"/>
      <c r="AW1776" s="610"/>
      <c r="AX1776" s="610"/>
      <c r="AY1776" s="610"/>
      <c r="AZ1776" s="610"/>
      <c r="BA1776" s="507"/>
      <c r="BB1776" s="507"/>
      <c r="BC1776" s="507"/>
    </row>
    <row r="1777" spans="1:56" ht="16.5" thickBot="1">
      <c r="A1777" s="20"/>
      <c r="B1777" s="507"/>
      <c r="C1777" s="507"/>
      <c r="D1777" s="507"/>
      <c r="E1777" s="4"/>
      <c r="F1777" s="507"/>
      <c r="G1777" s="507"/>
      <c r="H1777" s="4"/>
      <c r="I1777" s="507"/>
      <c r="J1777" s="507"/>
      <c r="K1777" s="4"/>
      <c r="L1777" s="507"/>
      <c r="M1777" s="507"/>
      <c r="N1777" s="4"/>
      <c r="O1777" s="507"/>
      <c r="P1777" s="507"/>
      <c r="Q1777" s="4"/>
      <c r="R1777" s="507"/>
      <c r="S1777" s="707"/>
      <c r="T1777" s="707"/>
      <c r="U1777" s="507"/>
      <c r="V1777" s="507"/>
      <c r="W1777" s="507"/>
      <c r="X1777" s="610"/>
      <c r="Y1777" s="610"/>
      <c r="Z1777" s="610"/>
      <c r="AA1777" s="610"/>
      <c r="AB1777" s="610"/>
      <c r="AC1777" s="610"/>
      <c r="AD1777" s="610"/>
      <c r="AE1777" s="610"/>
      <c r="AF1777" s="610"/>
      <c r="AG1777" s="610"/>
      <c r="AH1777" s="610"/>
      <c r="AI1777" s="610"/>
      <c r="AJ1777" s="610"/>
      <c r="AK1777" s="610"/>
      <c r="AL1777" s="610"/>
      <c r="AM1777" s="610"/>
      <c r="AN1777" s="610"/>
      <c r="AO1777" s="610"/>
      <c r="AP1777" s="610"/>
      <c r="AQ1777" s="610"/>
      <c r="AR1777" s="610"/>
      <c r="AS1777" s="610"/>
      <c r="AT1777" s="610"/>
      <c r="AU1777" s="610"/>
      <c r="AV1777" s="610"/>
      <c r="AW1777" s="610"/>
      <c r="AX1777" s="610"/>
      <c r="AY1777" s="610"/>
      <c r="AZ1777" s="610"/>
      <c r="BA1777" s="507"/>
      <c r="BB1777" s="507"/>
      <c r="BC1777" s="507"/>
    </row>
    <row r="1778" spans="1:56" ht="16.5" thickBot="1">
      <c r="A1778" s="87"/>
      <c r="B1778" s="84" t="s">
        <v>19</v>
      </c>
      <c r="C1778" s="235">
        <v>0</v>
      </c>
      <c r="D1778" s="236"/>
      <c r="E1778" s="264"/>
      <c r="F1778" s="235">
        <v>3</v>
      </c>
      <c r="G1778" s="237"/>
      <c r="H1778" s="264"/>
      <c r="I1778" s="235">
        <v>6</v>
      </c>
      <c r="J1778" s="237"/>
      <c r="K1778" s="264"/>
      <c r="L1778" s="235"/>
      <c r="M1778" s="237"/>
      <c r="N1778" s="264"/>
      <c r="O1778" s="235">
        <v>0</v>
      </c>
      <c r="P1778" s="237"/>
      <c r="Q1778" s="264"/>
      <c r="R1778" s="235">
        <v>0</v>
      </c>
      <c r="S1778" s="237"/>
      <c r="T1778" s="264"/>
      <c r="U1778" s="235">
        <v>0</v>
      </c>
      <c r="V1778" s="236"/>
      <c r="W1778" s="237">
        <v>0</v>
      </c>
      <c r="X1778" s="616"/>
      <c r="Y1778" s="616"/>
      <c r="Z1778" s="616"/>
      <c r="AA1778" s="616"/>
      <c r="AB1778" s="616"/>
      <c r="AC1778" s="616"/>
      <c r="AD1778" s="616"/>
      <c r="AE1778" s="616"/>
      <c r="AF1778" s="616"/>
      <c r="AG1778" s="616"/>
      <c r="AH1778" s="616"/>
      <c r="AI1778" s="616"/>
      <c r="AJ1778" s="616"/>
      <c r="AK1778" s="616"/>
      <c r="AL1778" s="616"/>
      <c r="AM1778" s="616"/>
      <c r="AN1778" s="616"/>
      <c r="AO1778" s="616"/>
      <c r="AP1778" s="616"/>
      <c r="AQ1778" s="616"/>
      <c r="AR1778" s="616"/>
      <c r="AS1778" s="616"/>
      <c r="AT1778" s="616"/>
      <c r="AU1778" s="616"/>
      <c r="AV1778" s="616"/>
      <c r="AW1778" s="616"/>
      <c r="AX1778" s="616"/>
      <c r="AY1778" s="616"/>
      <c r="AZ1778" s="616"/>
      <c r="BA1778" s="235">
        <f>C1778+F1778+I1778+L1778+O1778+R1778+U1778</f>
        <v>9</v>
      </c>
      <c r="BB1778" s="235">
        <f>D1778+G1778+J1778+M1778+P1778+S1778+V1778</f>
        <v>0</v>
      </c>
      <c r="BC1778" s="237">
        <v>9</v>
      </c>
    </row>
    <row r="1779" spans="1:56" ht="16.5" thickBot="1">
      <c r="A1779" s="88" t="s">
        <v>9</v>
      </c>
      <c r="B1779" s="85" t="s">
        <v>21</v>
      </c>
      <c r="C1779" s="401">
        <v>0</v>
      </c>
      <c r="D1779" s="402"/>
      <c r="E1779" s="264"/>
      <c r="F1779" s="401">
        <v>2</v>
      </c>
      <c r="G1779" s="406"/>
      <c r="H1779" s="264"/>
      <c r="I1779" s="401">
        <v>3</v>
      </c>
      <c r="J1779" s="406"/>
      <c r="K1779" s="264"/>
      <c r="L1779" s="401">
        <v>0</v>
      </c>
      <c r="M1779" s="406"/>
      <c r="N1779" s="264"/>
      <c r="O1779" s="401">
        <v>0</v>
      </c>
      <c r="P1779" s="406"/>
      <c r="Q1779" s="264"/>
      <c r="R1779" s="401">
        <v>0</v>
      </c>
      <c r="S1779" s="406"/>
      <c r="T1779" s="264"/>
      <c r="U1779" s="401">
        <v>0</v>
      </c>
      <c r="V1779" s="402"/>
      <c r="W1779" s="406">
        <v>0</v>
      </c>
      <c r="X1779" s="616"/>
      <c r="Y1779" s="616"/>
      <c r="Z1779" s="616"/>
      <c r="AA1779" s="616"/>
      <c r="AB1779" s="616"/>
      <c r="AC1779" s="616"/>
      <c r="AD1779" s="616"/>
      <c r="AE1779" s="616"/>
      <c r="AF1779" s="616"/>
      <c r="AG1779" s="616"/>
      <c r="AH1779" s="616"/>
      <c r="AI1779" s="616"/>
      <c r="AJ1779" s="616"/>
      <c r="AK1779" s="616"/>
      <c r="AL1779" s="616"/>
      <c r="AM1779" s="616"/>
      <c r="AN1779" s="616"/>
      <c r="AO1779" s="616"/>
      <c r="AP1779" s="616"/>
      <c r="AQ1779" s="616"/>
      <c r="AR1779" s="616"/>
      <c r="AS1779" s="616"/>
      <c r="AT1779" s="616"/>
      <c r="AU1779" s="616"/>
      <c r="AV1779" s="616"/>
      <c r="AW1779" s="616"/>
      <c r="AX1779" s="616"/>
      <c r="AY1779" s="616"/>
      <c r="AZ1779" s="616"/>
      <c r="BA1779" s="235">
        <f t="shared" ref="BA1779:BB1780" si="1032">C1779+F1779+I1779+L1779+O1779+R1779+U1779</f>
        <v>5</v>
      </c>
      <c r="BB1779" s="235">
        <f t="shared" si="1032"/>
        <v>0</v>
      </c>
      <c r="BC1779" s="406">
        <v>5</v>
      </c>
    </row>
    <row r="1780" spans="1:56" ht="16.5" thickBot="1">
      <c r="A1780" s="83"/>
      <c r="B1780" s="86" t="s">
        <v>22</v>
      </c>
      <c r="C1780" s="403">
        <v>0</v>
      </c>
      <c r="D1780" s="404"/>
      <c r="E1780" s="264"/>
      <c r="F1780" s="403">
        <v>0</v>
      </c>
      <c r="G1780" s="407"/>
      <c r="H1780" s="264"/>
      <c r="I1780" s="403">
        <v>0</v>
      </c>
      <c r="J1780" s="407"/>
      <c r="K1780" s="264"/>
      <c r="L1780" s="403">
        <v>0</v>
      </c>
      <c r="M1780" s="407"/>
      <c r="N1780" s="264"/>
      <c r="O1780" s="403">
        <v>0</v>
      </c>
      <c r="P1780" s="407"/>
      <c r="Q1780" s="264"/>
      <c r="R1780" s="403">
        <v>0</v>
      </c>
      <c r="S1780" s="407"/>
      <c r="T1780" s="264"/>
      <c r="U1780" s="403">
        <v>0</v>
      </c>
      <c r="V1780" s="404"/>
      <c r="W1780" s="407">
        <v>0</v>
      </c>
      <c r="X1780" s="616"/>
      <c r="Y1780" s="616"/>
      <c r="Z1780" s="616"/>
      <c r="AA1780" s="616"/>
      <c r="AB1780" s="616"/>
      <c r="AC1780" s="616"/>
      <c r="AD1780" s="616"/>
      <c r="AE1780" s="616"/>
      <c r="AF1780" s="616"/>
      <c r="AG1780" s="616"/>
      <c r="AH1780" s="616"/>
      <c r="AI1780" s="616"/>
      <c r="AJ1780" s="616"/>
      <c r="AK1780" s="616"/>
      <c r="AL1780" s="616"/>
      <c r="AM1780" s="616"/>
      <c r="AN1780" s="616"/>
      <c r="AO1780" s="616"/>
      <c r="AP1780" s="616"/>
      <c r="AQ1780" s="616"/>
      <c r="AR1780" s="616"/>
      <c r="AS1780" s="616"/>
      <c r="AT1780" s="616"/>
      <c r="AU1780" s="616"/>
      <c r="AV1780" s="616"/>
      <c r="AW1780" s="616"/>
      <c r="AX1780" s="616"/>
      <c r="AY1780" s="616"/>
      <c r="AZ1780" s="616"/>
      <c r="BA1780" s="235">
        <f t="shared" si="1032"/>
        <v>0</v>
      </c>
      <c r="BB1780" s="235">
        <f t="shared" si="1032"/>
        <v>0</v>
      </c>
      <c r="BC1780" s="407">
        <v>0</v>
      </c>
    </row>
    <row r="1781" spans="1:56">
      <c r="A1781" s="89" t="s">
        <v>40</v>
      </c>
      <c r="B1781" s="24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619"/>
      <c r="U1781" s="619"/>
      <c r="V1781" s="619"/>
      <c r="W1781" s="619"/>
      <c r="X1781" s="610"/>
      <c r="Y1781" s="610"/>
      <c r="Z1781" s="610"/>
      <c r="AA1781" s="610"/>
      <c r="AB1781" s="610"/>
      <c r="AC1781" s="610"/>
      <c r="AD1781" s="610"/>
      <c r="AE1781" s="610"/>
      <c r="AF1781" s="610"/>
      <c r="AG1781" s="610"/>
      <c r="AH1781" s="610"/>
      <c r="AI1781" s="610"/>
      <c r="AJ1781" s="610"/>
      <c r="AK1781" s="610"/>
      <c r="AL1781" s="610"/>
      <c r="AM1781" s="610"/>
      <c r="AN1781" s="610"/>
      <c r="AO1781" s="610"/>
      <c r="AP1781" s="610"/>
      <c r="AQ1781" s="610"/>
      <c r="AR1781" s="610"/>
      <c r="AS1781" s="610"/>
      <c r="AT1781" s="610"/>
      <c r="AU1781" s="610"/>
      <c r="AV1781" s="610"/>
      <c r="AW1781" s="610"/>
      <c r="AX1781" s="610"/>
      <c r="AY1781" s="610"/>
      <c r="AZ1781" s="610"/>
      <c r="BA1781" s="619"/>
      <c r="BB1781" s="619"/>
      <c r="BC1781" s="25"/>
    </row>
    <row r="1782" spans="1:56" ht="16.5" thickBot="1">
      <c r="A1782" s="89"/>
      <c r="B1782" s="24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619"/>
      <c r="U1782" s="619"/>
      <c r="V1782" s="619"/>
      <c r="W1782" s="619"/>
      <c r="X1782" s="610"/>
      <c r="Y1782" s="610"/>
      <c r="Z1782" s="610"/>
      <c r="AA1782" s="610"/>
      <c r="AB1782" s="610"/>
      <c r="AC1782" s="610"/>
      <c r="AD1782" s="610"/>
      <c r="AE1782" s="610"/>
      <c r="AF1782" s="610"/>
      <c r="AG1782" s="610"/>
      <c r="AH1782" s="610"/>
      <c r="AI1782" s="610"/>
      <c r="AJ1782" s="610"/>
      <c r="AK1782" s="610"/>
      <c r="AL1782" s="610"/>
      <c r="AM1782" s="610"/>
      <c r="AN1782" s="610"/>
      <c r="AO1782" s="610"/>
      <c r="AP1782" s="610"/>
      <c r="AQ1782" s="610"/>
      <c r="AR1782" s="610"/>
      <c r="AS1782" s="610"/>
      <c r="AT1782" s="610"/>
      <c r="AU1782" s="610"/>
      <c r="AV1782" s="610"/>
      <c r="AW1782" s="610"/>
      <c r="AX1782" s="610"/>
      <c r="AY1782" s="610"/>
      <c r="AZ1782" s="610"/>
      <c r="BA1782" s="619"/>
      <c r="BB1782" s="619"/>
      <c r="BC1782" s="25"/>
    </row>
    <row r="1783" spans="1:56" ht="16.5" thickBot="1">
      <c r="A1783" s="1239" t="s">
        <v>1045</v>
      </c>
      <c r="B1783" s="84" t="s">
        <v>19</v>
      </c>
      <c r="C1783" s="235">
        <f t="shared" ref="C1783:T1783" si="1033">C1720+C1749+C1778</f>
        <v>9</v>
      </c>
      <c r="D1783" s="838">
        <f t="shared" si="1033"/>
        <v>0</v>
      </c>
      <c r="E1783" s="264">
        <f t="shared" si="1033"/>
        <v>0</v>
      </c>
      <c r="F1783" s="235">
        <f t="shared" si="1033"/>
        <v>14</v>
      </c>
      <c r="G1783" s="838">
        <f t="shared" si="1033"/>
        <v>0</v>
      </c>
      <c r="H1783" s="264">
        <f t="shared" si="1033"/>
        <v>0</v>
      </c>
      <c r="I1783" s="235">
        <f t="shared" si="1033"/>
        <v>18</v>
      </c>
      <c r="J1783" s="838">
        <f t="shared" si="1033"/>
        <v>0</v>
      </c>
      <c r="K1783" s="264">
        <f t="shared" si="1033"/>
        <v>0</v>
      </c>
      <c r="L1783" s="235">
        <f t="shared" si="1033"/>
        <v>0</v>
      </c>
      <c r="M1783" s="838">
        <f t="shared" si="1033"/>
        <v>0</v>
      </c>
      <c r="N1783" s="264">
        <f t="shared" si="1033"/>
        <v>0</v>
      </c>
      <c r="O1783" s="235">
        <f t="shared" si="1033"/>
        <v>0</v>
      </c>
      <c r="P1783" s="838">
        <f t="shared" si="1033"/>
        <v>0</v>
      </c>
      <c r="Q1783" s="264">
        <f t="shared" si="1033"/>
        <v>0</v>
      </c>
      <c r="R1783" s="235">
        <f t="shared" si="1033"/>
        <v>0</v>
      </c>
      <c r="S1783" s="838">
        <f t="shared" si="1033"/>
        <v>0</v>
      </c>
      <c r="T1783" s="264">
        <f t="shared" si="1033"/>
        <v>0</v>
      </c>
      <c r="U1783" s="235">
        <f t="shared" ref="U1783:AY1783" si="1034">U1720+V1749+U1778</f>
        <v>0</v>
      </c>
      <c r="V1783" s="838">
        <f t="shared" si="1034"/>
        <v>0</v>
      </c>
      <c r="W1783" s="235">
        <f t="shared" si="1034"/>
        <v>0</v>
      </c>
      <c r="X1783" s="235">
        <f t="shared" si="1034"/>
        <v>0</v>
      </c>
      <c r="Y1783" s="235">
        <f t="shared" si="1034"/>
        <v>0</v>
      </c>
      <c r="Z1783" s="235">
        <f t="shared" si="1034"/>
        <v>0</v>
      </c>
      <c r="AA1783" s="235">
        <f t="shared" si="1034"/>
        <v>0</v>
      </c>
      <c r="AB1783" s="235">
        <f t="shared" si="1034"/>
        <v>0</v>
      </c>
      <c r="AC1783" s="235">
        <f t="shared" si="1034"/>
        <v>0</v>
      </c>
      <c r="AD1783" s="235">
        <f t="shared" si="1034"/>
        <v>0</v>
      </c>
      <c r="AE1783" s="235">
        <f t="shared" si="1034"/>
        <v>0</v>
      </c>
      <c r="AF1783" s="235">
        <f t="shared" si="1034"/>
        <v>0</v>
      </c>
      <c r="AG1783" s="235">
        <f t="shared" si="1034"/>
        <v>0</v>
      </c>
      <c r="AH1783" s="235">
        <f t="shared" si="1034"/>
        <v>0</v>
      </c>
      <c r="AI1783" s="235">
        <f t="shared" si="1034"/>
        <v>0</v>
      </c>
      <c r="AJ1783" s="235">
        <f t="shared" si="1034"/>
        <v>0</v>
      </c>
      <c r="AK1783" s="235">
        <f t="shared" si="1034"/>
        <v>0</v>
      </c>
      <c r="AL1783" s="235">
        <f t="shared" si="1034"/>
        <v>0</v>
      </c>
      <c r="AM1783" s="235">
        <f t="shared" si="1034"/>
        <v>0</v>
      </c>
      <c r="AN1783" s="235">
        <f t="shared" si="1034"/>
        <v>0</v>
      </c>
      <c r="AO1783" s="235">
        <f t="shared" si="1034"/>
        <v>0</v>
      </c>
      <c r="AP1783" s="235">
        <f t="shared" si="1034"/>
        <v>0</v>
      </c>
      <c r="AQ1783" s="235">
        <f t="shared" si="1034"/>
        <v>0</v>
      </c>
      <c r="AR1783" s="235">
        <f t="shared" si="1034"/>
        <v>0</v>
      </c>
      <c r="AS1783" s="235">
        <f t="shared" si="1034"/>
        <v>0</v>
      </c>
      <c r="AT1783" s="235">
        <f t="shared" si="1034"/>
        <v>0</v>
      </c>
      <c r="AU1783" s="235">
        <f t="shared" si="1034"/>
        <v>0</v>
      </c>
      <c r="AV1783" s="235">
        <f t="shared" si="1034"/>
        <v>0</v>
      </c>
      <c r="AW1783" s="235">
        <f t="shared" si="1034"/>
        <v>0</v>
      </c>
      <c r="AX1783" s="235">
        <f t="shared" si="1034"/>
        <v>0</v>
      </c>
      <c r="AY1783" s="235">
        <f t="shared" si="1034"/>
        <v>0</v>
      </c>
      <c r="AZ1783" s="616"/>
      <c r="BA1783" s="235">
        <f t="shared" ref="BA1783:BB1785" si="1035">C1783+F1783+I1783+L1783+O1783+R1783+U1783</f>
        <v>41</v>
      </c>
      <c r="BB1783" s="235">
        <f t="shared" si="1035"/>
        <v>0</v>
      </c>
      <c r="BC1783" s="237">
        <f>BA1783+BB1783</f>
        <v>41</v>
      </c>
    </row>
    <row r="1784" spans="1:56" ht="16.5" thickBot="1">
      <c r="A1784" s="1240"/>
      <c r="B1784" s="85" t="s">
        <v>21</v>
      </c>
      <c r="C1784" s="235">
        <f t="shared" ref="C1784:T1784" si="1036">C1721+C1750+C1779</f>
        <v>5</v>
      </c>
      <c r="D1784" s="838">
        <f t="shared" si="1036"/>
        <v>0</v>
      </c>
      <c r="E1784" s="264">
        <f t="shared" si="1036"/>
        <v>0</v>
      </c>
      <c r="F1784" s="235">
        <f t="shared" si="1036"/>
        <v>4</v>
      </c>
      <c r="G1784" s="838">
        <f t="shared" si="1036"/>
        <v>0</v>
      </c>
      <c r="H1784" s="264">
        <f t="shared" si="1036"/>
        <v>0</v>
      </c>
      <c r="I1784" s="235">
        <f t="shared" si="1036"/>
        <v>8</v>
      </c>
      <c r="J1784" s="838">
        <f t="shared" si="1036"/>
        <v>0</v>
      </c>
      <c r="K1784" s="264">
        <f t="shared" si="1036"/>
        <v>0</v>
      </c>
      <c r="L1784" s="235">
        <f t="shared" si="1036"/>
        <v>0</v>
      </c>
      <c r="M1784" s="838">
        <f t="shared" si="1036"/>
        <v>0</v>
      </c>
      <c r="N1784" s="264">
        <f t="shared" si="1036"/>
        <v>0</v>
      </c>
      <c r="O1784" s="235">
        <f t="shared" si="1036"/>
        <v>0</v>
      </c>
      <c r="P1784" s="838">
        <f t="shared" si="1036"/>
        <v>0</v>
      </c>
      <c r="Q1784" s="264">
        <f t="shared" si="1036"/>
        <v>0</v>
      </c>
      <c r="R1784" s="235">
        <f t="shared" si="1036"/>
        <v>0</v>
      </c>
      <c r="S1784" s="838">
        <f t="shared" si="1036"/>
        <v>0</v>
      </c>
      <c r="T1784" s="264">
        <f t="shared" si="1036"/>
        <v>0</v>
      </c>
      <c r="U1784" s="235">
        <f t="shared" ref="U1784:AY1784" si="1037">U1721+V1750+U1779</f>
        <v>0</v>
      </c>
      <c r="V1784" s="838">
        <f t="shared" si="1037"/>
        <v>0</v>
      </c>
      <c r="W1784" s="235">
        <f t="shared" si="1037"/>
        <v>0</v>
      </c>
      <c r="X1784" s="235">
        <f t="shared" si="1037"/>
        <v>0</v>
      </c>
      <c r="Y1784" s="235">
        <f t="shared" si="1037"/>
        <v>0</v>
      </c>
      <c r="Z1784" s="235">
        <f t="shared" si="1037"/>
        <v>0</v>
      </c>
      <c r="AA1784" s="235">
        <f t="shared" si="1037"/>
        <v>0</v>
      </c>
      <c r="AB1784" s="235">
        <f t="shared" si="1037"/>
        <v>0</v>
      </c>
      <c r="AC1784" s="235">
        <f t="shared" si="1037"/>
        <v>0</v>
      </c>
      <c r="AD1784" s="235">
        <f t="shared" si="1037"/>
        <v>0</v>
      </c>
      <c r="AE1784" s="235">
        <f t="shared" si="1037"/>
        <v>0</v>
      </c>
      <c r="AF1784" s="235">
        <f t="shared" si="1037"/>
        <v>0</v>
      </c>
      <c r="AG1784" s="235">
        <f t="shared" si="1037"/>
        <v>0</v>
      </c>
      <c r="AH1784" s="235">
        <f t="shared" si="1037"/>
        <v>0</v>
      </c>
      <c r="AI1784" s="235">
        <f t="shared" si="1037"/>
        <v>0</v>
      </c>
      <c r="AJ1784" s="235">
        <f t="shared" si="1037"/>
        <v>0</v>
      </c>
      <c r="AK1784" s="235">
        <f t="shared" si="1037"/>
        <v>0</v>
      </c>
      <c r="AL1784" s="235">
        <f t="shared" si="1037"/>
        <v>0</v>
      </c>
      <c r="AM1784" s="235">
        <f t="shared" si="1037"/>
        <v>0</v>
      </c>
      <c r="AN1784" s="235">
        <f t="shared" si="1037"/>
        <v>0</v>
      </c>
      <c r="AO1784" s="235">
        <f t="shared" si="1037"/>
        <v>0</v>
      </c>
      <c r="AP1784" s="235">
        <f t="shared" si="1037"/>
        <v>0</v>
      </c>
      <c r="AQ1784" s="235">
        <f t="shared" si="1037"/>
        <v>0</v>
      </c>
      <c r="AR1784" s="235">
        <f t="shared" si="1037"/>
        <v>0</v>
      </c>
      <c r="AS1784" s="235">
        <f t="shared" si="1037"/>
        <v>0</v>
      </c>
      <c r="AT1784" s="235">
        <f t="shared" si="1037"/>
        <v>0</v>
      </c>
      <c r="AU1784" s="235">
        <f t="shared" si="1037"/>
        <v>0</v>
      </c>
      <c r="AV1784" s="235">
        <f t="shared" si="1037"/>
        <v>0</v>
      </c>
      <c r="AW1784" s="235">
        <f t="shared" si="1037"/>
        <v>0</v>
      </c>
      <c r="AX1784" s="235">
        <f t="shared" si="1037"/>
        <v>0</v>
      </c>
      <c r="AY1784" s="235">
        <f t="shared" si="1037"/>
        <v>0</v>
      </c>
      <c r="AZ1784" s="616"/>
      <c r="BA1784" s="235">
        <f t="shared" si="1035"/>
        <v>17</v>
      </c>
      <c r="BB1784" s="235">
        <f t="shared" si="1035"/>
        <v>0</v>
      </c>
      <c r="BC1784" s="237">
        <f>BA1784+BB1784</f>
        <v>17</v>
      </c>
    </row>
    <row r="1785" spans="1:56" ht="16.5" thickBot="1">
      <c r="A1785" s="1241"/>
      <c r="B1785" s="86" t="s">
        <v>22</v>
      </c>
      <c r="C1785" s="843">
        <f t="shared" ref="C1785:T1785" si="1038">C1722+C1751+C1780</f>
        <v>0</v>
      </c>
      <c r="D1785" s="1081">
        <f t="shared" si="1038"/>
        <v>0</v>
      </c>
      <c r="E1785" s="264">
        <f t="shared" si="1038"/>
        <v>0</v>
      </c>
      <c r="F1785" s="843">
        <f t="shared" si="1038"/>
        <v>0</v>
      </c>
      <c r="G1785" s="1081">
        <f t="shared" si="1038"/>
        <v>0</v>
      </c>
      <c r="H1785" s="264">
        <f t="shared" si="1038"/>
        <v>0</v>
      </c>
      <c r="I1785" s="843">
        <f t="shared" si="1038"/>
        <v>0</v>
      </c>
      <c r="J1785" s="1081">
        <f t="shared" si="1038"/>
        <v>0</v>
      </c>
      <c r="K1785" s="264">
        <f t="shared" si="1038"/>
        <v>0</v>
      </c>
      <c r="L1785" s="843">
        <f t="shared" si="1038"/>
        <v>0</v>
      </c>
      <c r="M1785" s="1081">
        <f t="shared" si="1038"/>
        <v>0</v>
      </c>
      <c r="N1785" s="264">
        <f t="shared" si="1038"/>
        <v>0</v>
      </c>
      <c r="O1785" s="843">
        <f t="shared" si="1038"/>
        <v>0</v>
      </c>
      <c r="P1785" s="1081">
        <f t="shared" si="1038"/>
        <v>0</v>
      </c>
      <c r="Q1785" s="264">
        <f t="shared" si="1038"/>
        <v>0</v>
      </c>
      <c r="R1785" s="843">
        <f t="shared" si="1038"/>
        <v>0</v>
      </c>
      <c r="S1785" s="1081">
        <f t="shared" si="1038"/>
        <v>0</v>
      </c>
      <c r="T1785" s="264">
        <f t="shared" si="1038"/>
        <v>0</v>
      </c>
      <c r="U1785" s="843">
        <f t="shared" ref="U1785:AY1785" si="1039">U1722+V1751+U1780</f>
        <v>0</v>
      </c>
      <c r="V1785" s="1081">
        <f t="shared" si="1039"/>
        <v>0</v>
      </c>
      <c r="W1785" s="235">
        <f t="shared" si="1039"/>
        <v>0</v>
      </c>
      <c r="X1785" s="235">
        <f t="shared" si="1039"/>
        <v>0</v>
      </c>
      <c r="Y1785" s="235">
        <f t="shared" si="1039"/>
        <v>0</v>
      </c>
      <c r="Z1785" s="235">
        <f t="shared" si="1039"/>
        <v>0</v>
      </c>
      <c r="AA1785" s="235">
        <f t="shared" si="1039"/>
        <v>0</v>
      </c>
      <c r="AB1785" s="235">
        <f t="shared" si="1039"/>
        <v>0</v>
      </c>
      <c r="AC1785" s="235">
        <f t="shared" si="1039"/>
        <v>0</v>
      </c>
      <c r="AD1785" s="235">
        <f t="shared" si="1039"/>
        <v>0</v>
      </c>
      <c r="AE1785" s="235">
        <f t="shared" si="1039"/>
        <v>0</v>
      </c>
      <c r="AF1785" s="235">
        <f t="shared" si="1039"/>
        <v>0</v>
      </c>
      <c r="AG1785" s="235">
        <f t="shared" si="1039"/>
        <v>0</v>
      </c>
      <c r="AH1785" s="235">
        <f t="shared" si="1039"/>
        <v>0</v>
      </c>
      <c r="AI1785" s="235">
        <f t="shared" si="1039"/>
        <v>0</v>
      </c>
      <c r="AJ1785" s="235">
        <f t="shared" si="1039"/>
        <v>0</v>
      </c>
      <c r="AK1785" s="235">
        <f t="shared" si="1039"/>
        <v>0</v>
      </c>
      <c r="AL1785" s="235">
        <f t="shared" si="1039"/>
        <v>0</v>
      </c>
      <c r="AM1785" s="235">
        <f t="shared" si="1039"/>
        <v>0</v>
      </c>
      <c r="AN1785" s="235">
        <f t="shared" si="1039"/>
        <v>0</v>
      </c>
      <c r="AO1785" s="235">
        <f t="shared" si="1039"/>
        <v>0</v>
      </c>
      <c r="AP1785" s="235">
        <f t="shared" si="1039"/>
        <v>0</v>
      </c>
      <c r="AQ1785" s="235">
        <f t="shared" si="1039"/>
        <v>0</v>
      </c>
      <c r="AR1785" s="235">
        <f t="shared" si="1039"/>
        <v>0</v>
      </c>
      <c r="AS1785" s="235">
        <f t="shared" si="1039"/>
        <v>0</v>
      </c>
      <c r="AT1785" s="235">
        <f t="shared" si="1039"/>
        <v>0</v>
      </c>
      <c r="AU1785" s="235">
        <f t="shared" si="1039"/>
        <v>0</v>
      </c>
      <c r="AV1785" s="235">
        <f t="shared" si="1039"/>
        <v>0</v>
      </c>
      <c r="AW1785" s="235">
        <f t="shared" si="1039"/>
        <v>0</v>
      </c>
      <c r="AX1785" s="235">
        <f t="shared" si="1039"/>
        <v>0</v>
      </c>
      <c r="AY1785" s="235">
        <f t="shared" si="1039"/>
        <v>0</v>
      </c>
      <c r="AZ1785" s="616"/>
      <c r="BA1785" s="235">
        <f t="shared" si="1035"/>
        <v>0</v>
      </c>
      <c r="BB1785" s="235">
        <f t="shared" si="1035"/>
        <v>0</v>
      </c>
      <c r="BC1785" s="237">
        <f>BA1785+BB1785</f>
        <v>0</v>
      </c>
    </row>
    <row r="1786" spans="1:56">
      <c r="A1786" s="89" t="s">
        <v>40</v>
      </c>
      <c r="B1786" s="24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619"/>
      <c r="V1786" s="25"/>
      <c r="W1786" s="25"/>
      <c r="X1786" s="25"/>
      <c r="BB1786" s="25"/>
      <c r="BC1786" s="25"/>
      <c r="BD1786" s="25"/>
    </row>
    <row r="1787" spans="1:56">
      <c r="A1787" s="89"/>
      <c r="B1787" s="24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V1787" s="25"/>
      <c r="W1787" s="25"/>
      <c r="X1787" s="25"/>
      <c r="BB1787" s="25"/>
      <c r="BC1787" s="25"/>
      <c r="BD1787" s="25"/>
    </row>
    <row r="1788" spans="1:56">
      <c r="A1788" s="89" t="s">
        <v>54</v>
      </c>
      <c r="B1788" s="24"/>
      <c r="C1788" s="25"/>
      <c r="D1788" s="25"/>
      <c r="E1788" s="25"/>
      <c r="F1788" s="25"/>
      <c r="G1788" s="25"/>
      <c r="H1788" s="25"/>
      <c r="I1788" s="25"/>
      <c r="J1788" s="25"/>
      <c r="K1788" s="25"/>
      <c r="L1788" s="508"/>
      <c r="M1788" s="508"/>
      <c r="N1788" s="508"/>
      <c r="O1788" s="508"/>
      <c r="P1788" s="508"/>
      <c r="Q1788" s="508"/>
      <c r="R1788" s="508"/>
      <c r="S1788" s="508"/>
      <c r="T1788" s="508"/>
      <c r="V1788" s="508"/>
      <c r="W1788" s="508"/>
      <c r="X1788" s="508"/>
      <c r="BB1788" s="508"/>
      <c r="BC1788" s="508"/>
      <c r="BD1788" s="508"/>
    </row>
    <row r="1789" spans="1:56">
      <c r="A1789" s="89" t="s">
        <v>363</v>
      </c>
      <c r="B1789" s="24"/>
      <c r="C1789" s="25"/>
      <c r="D1789" s="25"/>
      <c r="E1789" s="25"/>
      <c r="F1789" s="25"/>
      <c r="G1789" s="25"/>
      <c r="H1789" s="25"/>
      <c r="I1789" s="25"/>
      <c r="J1789" s="25"/>
      <c r="K1789" s="25"/>
      <c r="L1789" s="508"/>
      <c r="M1789" s="508"/>
      <c r="N1789" s="508"/>
      <c r="O1789" s="508"/>
      <c r="P1789" s="508"/>
      <c r="Q1789" s="508"/>
      <c r="R1789" s="508"/>
      <c r="S1789" s="508"/>
      <c r="T1789" s="508"/>
      <c r="V1789" s="508"/>
      <c r="W1789" s="508"/>
      <c r="X1789" s="508"/>
      <c r="BB1789" s="508"/>
      <c r="BC1789" s="508"/>
      <c r="BD1789" s="508"/>
    </row>
    <row r="1790" spans="1:56">
      <c r="A1790" s="508"/>
      <c r="B1790" s="508"/>
      <c r="C1790" s="508"/>
      <c r="D1790" s="508"/>
      <c r="E1790" s="508"/>
      <c r="F1790" s="508"/>
      <c r="G1790" s="508"/>
      <c r="H1790" s="508"/>
      <c r="I1790" s="508"/>
      <c r="J1790" s="508"/>
      <c r="K1790" s="508"/>
      <c r="L1790" s="508"/>
      <c r="M1790" s="508"/>
      <c r="N1790" s="508"/>
      <c r="O1790" s="508"/>
      <c r="P1790" s="508"/>
      <c r="Q1790" s="508"/>
      <c r="R1790" s="508"/>
      <c r="S1790" s="508"/>
      <c r="T1790" s="508"/>
      <c r="V1790" s="508"/>
      <c r="W1790" s="508"/>
      <c r="X1790" s="508"/>
      <c r="BB1790" s="508"/>
      <c r="BC1790" s="508"/>
      <c r="BD1790" s="508"/>
    </row>
    <row r="1791" spans="1:56">
      <c r="A1791" s="508"/>
      <c r="B1791" s="508"/>
      <c r="C1791" s="508"/>
      <c r="D1791" s="508"/>
      <c r="E1791" s="508"/>
      <c r="F1791" s="508"/>
      <c r="G1791" s="508"/>
      <c r="H1791" s="508"/>
      <c r="I1791" s="508"/>
      <c r="J1791" s="508"/>
      <c r="K1791" s="508"/>
      <c r="L1791" s="508"/>
      <c r="M1791" s="508"/>
      <c r="N1791" s="508"/>
      <c r="O1791" s="508"/>
      <c r="P1791" s="508"/>
      <c r="Q1791" s="508"/>
      <c r="R1791" s="508"/>
      <c r="S1791" s="508"/>
      <c r="T1791" s="508"/>
      <c r="V1791" s="508"/>
      <c r="W1791" s="508"/>
      <c r="X1791" s="508"/>
      <c r="BB1791" s="508"/>
      <c r="BC1791" s="508"/>
      <c r="BD1791" s="508"/>
    </row>
    <row r="1792" spans="1:56" ht="18.75">
      <c r="A1792" s="1130" t="s">
        <v>26</v>
      </c>
      <c r="B1792" s="1130"/>
      <c r="C1792" s="1130"/>
      <c r="D1792" s="1130"/>
      <c r="E1792" s="1130"/>
      <c r="F1792" s="1130"/>
      <c r="G1792" s="1130"/>
      <c r="H1792" s="1130"/>
      <c r="I1792" s="1130"/>
      <c r="J1792" s="1130"/>
      <c r="K1792" s="1130"/>
      <c r="L1792" s="1130"/>
      <c r="M1792" s="1130"/>
      <c r="N1792" s="1130"/>
      <c r="O1792" s="1130"/>
      <c r="P1792" s="1130"/>
      <c r="Q1792" s="1130"/>
      <c r="R1792" s="1130"/>
      <c r="S1792" s="1130"/>
      <c r="T1792" s="1130"/>
      <c r="U1792" s="1130"/>
      <c r="V1792" s="1130"/>
      <c r="W1792" s="1130"/>
      <c r="X1792" s="1130"/>
      <c r="Y1792" s="1130"/>
      <c r="Z1792" s="1130"/>
      <c r="AA1792" s="1130"/>
      <c r="AB1792" s="1130"/>
      <c r="AC1792" s="1130"/>
      <c r="AD1792" s="1130"/>
      <c r="AE1792" s="1130"/>
      <c r="AF1792" s="1130"/>
      <c r="AG1792" s="1130"/>
      <c r="AH1792" s="1130"/>
      <c r="AI1792" s="1130"/>
      <c r="AJ1792" s="1130"/>
      <c r="AK1792" s="1130"/>
      <c r="AL1792" s="1130"/>
      <c r="AM1792" s="1130"/>
      <c r="AN1792" s="1130"/>
    </row>
    <row r="1793" spans="1:66" ht="16.5" thickBot="1">
      <c r="A1793" s="1112" t="s">
        <v>27</v>
      </c>
      <c r="B1793" s="1112"/>
      <c r="C1793" s="1112"/>
      <c r="D1793" s="1112"/>
      <c r="E1793" s="1112"/>
      <c r="F1793" s="1112"/>
      <c r="G1793" s="1112"/>
      <c r="H1793" s="1112"/>
      <c r="I1793" s="1112"/>
      <c r="J1793" s="1112"/>
      <c r="K1793" s="1112"/>
      <c r="L1793" s="1112"/>
      <c r="M1793" s="1112"/>
      <c r="N1793" s="1112"/>
      <c r="O1793" s="1112"/>
      <c r="P1793" s="1112"/>
      <c r="Q1793" s="1112"/>
      <c r="R1793" s="1112"/>
      <c r="S1793" s="1112"/>
      <c r="T1793" s="1112"/>
      <c r="U1793" s="1112"/>
      <c r="V1793" s="1112"/>
      <c r="W1793" s="1112"/>
      <c r="X1793" s="1112"/>
      <c r="Y1793" s="1112"/>
      <c r="Z1793" s="1112"/>
      <c r="AA1793" s="1112"/>
      <c r="AB1793" s="1112"/>
      <c r="AC1793" s="1112"/>
      <c r="AD1793" s="1112"/>
      <c r="AE1793" s="1112"/>
      <c r="AF1793" s="1112"/>
      <c r="AG1793" s="1112"/>
      <c r="AH1793" s="1112"/>
      <c r="AI1793" s="1112"/>
      <c r="AJ1793" s="1112"/>
      <c r="AK1793" s="1112"/>
      <c r="AL1793" s="1112"/>
      <c r="AM1793" s="1112"/>
      <c r="AN1793" s="1112"/>
    </row>
    <row r="1794" spans="1:66" ht="24" thickBot="1">
      <c r="A1794" s="1142" t="s">
        <v>53</v>
      </c>
      <c r="B1794" s="1143"/>
      <c r="C1794" s="1143"/>
      <c r="D1794" s="1143"/>
      <c r="E1794" s="1143"/>
      <c r="F1794" s="1143"/>
      <c r="G1794" s="1143"/>
      <c r="H1794" s="1143"/>
      <c r="I1794" s="1143"/>
      <c r="J1794" s="1143"/>
      <c r="K1794" s="1143"/>
      <c r="L1794" s="1143"/>
      <c r="M1794" s="1143"/>
      <c r="N1794" s="1143"/>
      <c r="O1794" s="1143"/>
      <c r="P1794" s="1143"/>
      <c r="Q1794" s="1143"/>
      <c r="R1794" s="1143"/>
      <c r="S1794" s="1143"/>
      <c r="T1794" s="1143"/>
      <c r="U1794" s="1143"/>
      <c r="V1794" s="1143"/>
      <c r="W1794" s="1143"/>
      <c r="X1794" s="1143"/>
      <c r="Y1794" s="1143"/>
      <c r="Z1794" s="1143"/>
      <c r="AA1794" s="1143"/>
      <c r="AB1794" s="1143"/>
      <c r="AC1794" s="1143"/>
      <c r="AD1794" s="1143"/>
      <c r="AE1794" s="1143"/>
      <c r="AF1794" s="1143"/>
      <c r="AG1794" s="1143"/>
      <c r="AH1794" s="1143"/>
      <c r="AI1794" s="1143"/>
      <c r="AJ1794" s="1143"/>
      <c r="AK1794" s="1143"/>
      <c r="AL1794" s="1143"/>
      <c r="AM1794" s="1143"/>
      <c r="AN1794" s="1144"/>
      <c r="AO1794" s="710"/>
      <c r="AP1794" s="710"/>
      <c r="AQ1794" s="710"/>
      <c r="AR1794" s="710"/>
      <c r="AS1794" s="710"/>
      <c r="AT1794" s="710"/>
      <c r="AU1794" s="710"/>
      <c r="AV1794" s="710"/>
      <c r="AW1794" s="710"/>
      <c r="AX1794" s="710"/>
      <c r="AY1794" s="710"/>
      <c r="AZ1794" s="711"/>
    </row>
    <row r="1795" spans="1:66" ht="16.5" thickBot="1">
      <c r="A1795" s="33"/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</row>
    <row r="1796" spans="1:66" ht="16.5">
      <c r="A1796" s="40" t="s">
        <v>848</v>
      </c>
      <c r="B1796" s="41"/>
      <c r="C1796" s="41" t="s">
        <v>849</v>
      </c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41"/>
      <c r="AG1796" s="41"/>
      <c r="AH1796" s="41"/>
      <c r="AI1796" s="41"/>
      <c r="AJ1796" s="41"/>
      <c r="AK1796" s="41"/>
      <c r="AL1796" s="34"/>
      <c r="AM1796" s="34"/>
      <c r="AN1796" s="35"/>
      <c r="AO1796" s="712"/>
      <c r="AP1796" s="712"/>
      <c r="AQ1796" s="712"/>
      <c r="AR1796" s="712"/>
      <c r="AS1796" s="712"/>
      <c r="AT1796" s="712"/>
      <c r="AU1796" s="712"/>
      <c r="AV1796" s="712"/>
      <c r="AW1796" s="712"/>
      <c r="AX1796" s="712"/>
      <c r="AY1796" s="712"/>
      <c r="AZ1796" s="712"/>
      <c r="BA1796" s="712"/>
      <c r="BB1796" s="712"/>
      <c r="BC1796" s="712"/>
      <c r="BD1796" s="712"/>
      <c r="BE1796" s="712"/>
      <c r="BF1796" s="712"/>
      <c r="BG1796" s="712"/>
      <c r="BH1796" s="712"/>
      <c r="BI1796" s="712"/>
      <c r="BJ1796" s="712"/>
      <c r="BK1796" s="712"/>
      <c r="BL1796" s="713"/>
    </row>
    <row r="1797" spans="1:66" ht="16.5">
      <c r="A1797" s="623" t="s">
        <v>850</v>
      </c>
      <c r="B1797" s="624"/>
      <c r="C1797" s="624" t="s">
        <v>891</v>
      </c>
      <c r="D1797" s="624"/>
      <c r="E1797" s="624"/>
      <c r="F1797" s="624"/>
      <c r="G1797" s="624"/>
      <c r="H1797" s="624"/>
      <c r="I1797" s="624"/>
      <c r="J1797" s="624"/>
      <c r="K1797" s="624"/>
      <c r="L1797" s="624"/>
      <c r="M1797" s="624"/>
      <c r="N1797" s="624"/>
      <c r="O1797" s="624"/>
      <c r="P1797" s="624"/>
      <c r="Q1797" s="624"/>
      <c r="R1797" s="624"/>
      <c r="S1797" s="624"/>
      <c r="T1797" s="624"/>
      <c r="U1797" s="624"/>
      <c r="V1797" s="624"/>
      <c r="W1797" s="624"/>
      <c r="X1797" s="624"/>
      <c r="Y1797" s="624"/>
      <c r="Z1797" s="624"/>
      <c r="AA1797" s="624"/>
      <c r="AB1797" s="624"/>
      <c r="AC1797" s="624"/>
      <c r="AD1797" s="624"/>
      <c r="AE1797" s="624"/>
      <c r="AF1797" s="624"/>
      <c r="AG1797" s="624"/>
      <c r="AH1797" s="624"/>
      <c r="AI1797" s="624"/>
      <c r="AJ1797" s="624"/>
      <c r="AK1797" s="624"/>
      <c r="AL1797" s="36"/>
      <c r="AM1797" s="36"/>
      <c r="AN1797" s="240"/>
      <c r="AO1797" s="611"/>
      <c r="AP1797" s="611"/>
      <c r="AQ1797" s="611"/>
      <c r="AR1797" s="611"/>
      <c r="AS1797" s="611"/>
      <c r="AT1797" s="611"/>
      <c r="AU1797" s="611"/>
      <c r="AV1797" s="611"/>
      <c r="AW1797" s="611"/>
      <c r="AX1797" s="611"/>
      <c r="AY1797" s="611"/>
      <c r="AZ1797" s="611"/>
      <c r="BA1797" s="611"/>
      <c r="BB1797" s="611"/>
      <c r="BC1797" s="611"/>
      <c r="BD1797" s="611"/>
      <c r="BE1797" s="611"/>
      <c r="BF1797" s="611"/>
      <c r="BG1797" s="611"/>
      <c r="BH1797" s="611"/>
      <c r="BI1797" s="611"/>
      <c r="BJ1797" s="611"/>
      <c r="BK1797" s="611"/>
      <c r="BL1797" s="714"/>
    </row>
    <row r="1798" spans="1:66" ht="17.25" thickBot="1">
      <c r="A1798" s="43" t="s">
        <v>851</v>
      </c>
      <c r="B1798" s="625"/>
      <c r="C1798" s="625" t="s">
        <v>892</v>
      </c>
      <c r="D1798" s="625"/>
      <c r="E1798" s="625"/>
      <c r="F1798" s="625"/>
      <c r="G1798" s="625"/>
      <c r="H1798" s="625"/>
      <c r="I1798" s="625"/>
      <c r="J1798" s="625"/>
      <c r="K1798" s="625"/>
      <c r="L1798" s="625"/>
      <c r="M1798" s="625"/>
      <c r="N1798" s="625"/>
      <c r="O1798" s="625"/>
      <c r="P1798" s="625"/>
      <c r="Q1798" s="625"/>
      <c r="R1798" s="625"/>
      <c r="S1798" s="625"/>
      <c r="T1798" s="625"/>
      <c r="U1798" s="625"/>
      <c r="V1798" s="625"/>
      <c r="W1798" s="625"/>
      <c r="X1798" s="625"/>
      <c r="Y1798" s="625"/>
      <c r="Z1798" s="625"/>
      <c r="AA1798" s="625"/>
      <c r="AB1798" s="625"/>
      <c r="AC1798" s="625"/>
      <c r="AD1798" s="625"/>
      <c r="AE1798" s="625"/>
      <c r="AF1798" s="625"/>
      <c r="AG1798" s="625"/>
      <c r="AH1798" s="625"/>
      <c r="AI1798" s="625"/>
      <c r="AJ1798" s="625"/>
      <c r="AK1798" s="625"/>
      <c r="AL1798" s="37"/>
      <c r="AM1798" s="37"/>
      <c r="AN1798" s="38"/>
      <c r="AO1798" s="715"/>
      <c r="AP1798" s="715"/>
      <c r="AQ1798" s="715"/>
      <c r="AR1798" s="715"/>
      <c r="AS1798" s="715"/>
      <c r="AT1798" s="715"/>
      <c r="AU1798" s="715"/>
      <c r="AV1798" s="715"/>
      <c r="AW1798" s="715"/>
      <c r="AX1798" s="715"/>
      <c r="AY1798" s="715"/>
      <c r="AZ1798" s="715"/>
      <c r="BA1798" s="715"/>
      <c r="BB1798" s="715"/>
      <c r="BC1798" s="715"/>
      <c r="BD1798" s="715"/>
      <c r="BE1798" s="715"/>
      <c r="BF1798" s="715"/>
      <c r="BG1798" s="715"/>
      <c r="BH1798" s="715"/>
      <c r="BI1798" s="715"/>
      <c r="BJ1798" s="715"/>
      <c r="BK1798" s="715"/>
      <c r="BL1798" s="716"/>
    </row>
    <row r="1799" spans="1:66" ht="16.5" thickBot="1">
      <c r="A1799" s="33"/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</row>
    <row r="1800" spans="1:66" ht="17.25" thickBot="1">
      <c r="A1800" s="32"/>
      <c r="B1800" s="32"/>
      <c r="C1800" s="58" t="s">
        <v>602</v>
      </c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39"/>
      <c r="AM1800" s="130"/>
      <c r="AN1800" s="130"/>
      <c r="AO1800" s="710"/>
      <c r="AP1800" s="710"/>
      <c r="AQ1800" s="710"/>
      <c r="AR1800" s="710"/>
      <c r="AS1800" s="710"/>
      <c r="AT1800" s="710"/>
      <c r="AU1800" s="710"/>
      <c r="AV1800" s="710"/>
      <c r="AW1800" s="710"/>
      <c r="AX1800" s="710"/>
      <c r="AY1800" s="710"/>
      <c r="AZ1800" s="711"/>
    </row>
    <row r="1801" spans="1:66" ht="16.5" thickBot="1">
      <c r="A1801" s="1"/>
      <c r="X1801" s="3"/>
    </row>
    <row r="1802" spans="1:66" ht="18.75">
      <c r="A1802" s="6"/>
      <c r="B1802" s="7"/>
      <c r="C1802" s="1220" t="s">
        <v>42</v>
      </c>
      <c r="D1802" s="1221"/>
      <c r="E1802" s="131"/>
      <c r="F1802" s="1207" t="s">
        <v>34</v>
      </c>
      <c r="G1802" s="1209"/>
      <c r="H1802" s="131"/>
      <c r="I1802" s="1207" t="s">
        <v>35</v>
      </c>
      <c r="J1802" s="1209"/>
      <c r="K1802" s="131"/>
      <c r="L1802" s="1207" t="s">
        <v>33</v>
      </c>
      <c r="M1802" s="1209"/>
      <c r="N1802" s="131"/>
      <c r="O1802" s="1207" t="s">
        <v>36</v>
      </c>
      <c r="P1802" s="1209"/>
      <c r="Q1802" s="131"/>
      <c r="R1802" s="1207" t="s">
        <v>37</v>
      </c>
      <c r="S1802" s="1209"/>
      <c r="T1802" s="131"/>
      <c r="U1802" s="1207" t="s">
        <v>38</v>
      </c>
      <c r="V1802" s="1209"/>
      <c r="W1802" s="131"/>
      <c r="X1802" s="1207" t="s">
        <v>603</v>
      </c>
      <c r="Y1802" s="1209"/>
      <c r="Z1802" s="131"/>
      <c r="AA1802" s="1207" t="s">
        <v>604</v>
      </c>
      <c r="AB1802" s="1209"/>
      <c r="AC1802" s="131"/>
      <c r="AD1802" s="1207" t="s">
        <v>605</v>
      </c>
      <c r="AE1802" s="1209"/>
      <c r="AF1802" s="131"/>
      <c r="AG1802" s="131"/>
      <c r="AH1802" s="131"/>
      <c r="AI1802" s="131"/>
      <c r="AJ1802" s="131"/>
      <c r="AK1802" s="131"/>
      <c r="AL1802" s="132"/>
      <c r="AM1802" s="133" t="s">
        <v>9</v>
      </c>
      <c r="AN1802" s="134"/>
      <c r="BA1802" s="1207" t="s">
        <v>603</v>
      </c>
      <c r="BB1802" s="1209"/>
      <c r="BC1802" s="131"/>
      <c r="BD1802" s="1207" t="s">
        <v>604</v>
      </c>
      <c r="BE1802" s="1209"/>
      <c r="BF1802" s="131"/>
      <c r="BG1802" s="1207" t="s">
        <v>605</v>
      </c>
      <c r="BH1802" s="1209"/>
      <c r="BI1802" s="131"/>
      <c r="BJ1802" s="132"/>
      <c r="BK1802" s="133" t="s">
        <v>9</v>
      </c>
      <c r="BL1802" s="134"/>
      <c r="BM1802" s="131"/>
      <c r="BN1802" s="131"/>
    </row>
    <row r="1803" spans="1:66" ht="133.5" thickBot="1">
      <c r="A1803" s="348" t="s">
        <v>606</v>
      </c>
      <c r="B1803" s="46"/>
      <c r="C1803" s="54" t="s">
        <v>41</v>
      </c>
      <c r="D1803" s="57" t="s">
        <v>32</v>
      </c>
      <c r="E1803" s="50"/>
      <c r="F1803" s="54" t="s">
        <v>15</v>
      </c>
      <c r="G1803" s="57" t="s">
        <v>32</v>
      </c>
      <c r="H1803" s="50"/>
      <c r="I1803" s="54" t="s">
        <v>15</v>
      </c>
      <c r="J1803" s="57" t="s">
        <v>32</v>
      </c>
      <c r="K1803" s="50"/>
      <c r="L1803" s="54" t="s">
        <v>15</v>
      </c>
      <c r="M1803" s="57" t="s">
        <v>32</v>
      </c>
      <c r="N1803" s="50"/>
      <c r="O1803" s="54" t="s">
        <v>15</v>
      </c>
      <c r="P1803" s="57" t="s">
        <v>32</v>
      </c>
      <c r="Q1803" s="50"/>
      <c r="R1803" s="54" t="s">
        <v>15</v>
      </c>
      <c r="S1803" s="57" t="s">
        <v>32</v>
      </c>
      <c r="T1803" s="50"/>
      <c r="U1803" s="54" t="s">
        <v>15</v>
      </c>
      <c r="V1803" s="57" t="s">
        <v>32</v>
      </c>
      <c r="W1803" s="50"/>
      <c r="X1803" s="54" t="s">
        <v>15</v>
      </c>
      <c r="Y1803" s="57" t="s">
        <v>32</v>
      </c>
      <c r="Z1803" s="466"/>
      <c r="AA1803" s="54" t="s">
        <v>15</v>
      </c>
      <c r="AB1803" s="57" t="s">
        <v>32</v>
      </c>
      <c r="AC1803" s="50"/>
      <c r="AD1803" s="54" t="s">
        <v>15</v>
      </c>
      <c r="AE1803" s="57" t="s">
        <v>32</v>
      </c>
      <c r="AF1803" s="50"/>
      <c r="AG1803" s="50"/>
      <c r="AH1803" s="50"/>
      <c r="AI1803" s="50"/>
      <c r="AJ1803" s="50"/>
      <c r="AK1803" s="50"/>
      <c r="AL1803" s="54" t="s">
        <v>15</v>
      </c>
      <c r="AM1803" s="56" t="s">
        <v>32</v>
      </c>
      <c r="AN1803" s="71" t="s">
        <v>9</v>
      </c>
      <c r="BA1803" s="630" t="s">
        <v>15</v>
      </c>
      <c r="BB1803" s="632" t="s">
        <v>32</v>
      </c>
      <c r="BC1803" s="627"/>
      <c r="BD1803" s="630" t="s">
        <v>15</v>
      </c>
      <c r="BE1803" s="632" t="s">
        <v>32</v>
      </c>
      <c r="BF1803" s="50"/>
      <c r="BG1803" s="54" t="s">
        <v>15</v>
      </c>
      <c r="BH1803" s="57" t="s">
        <v>32</v>
      </c>
      <c r="BI1803" s="50"/>
      <c r="BJ1803" s="54" t="s">
        <v>15</v>
      </c>
      <c r="BK1803" s="56" t="s">
        <v>32</v>
      </c>
      <c r="BL1803" s="71" t="s">
        <v>9</v>
      </c>
      <c r="BM1803" s="50"/>
      <c r="BN1803" s="50"/>
    </row>
    <row r="1804" spans="1:66" ht="16.5" thickBot="1">
      <c r="A1804" s="20"/>
      <c r="E1804" s="4"/>
      <c r="H1804" s="4"/>
      <c r="K1804" s="4"/>
      <c r="N1804" s="4"/>
      <c r="Q1804" s="4"/>
      <c r="T1804" s="4"/>
      <c r="W1804" s="4"/>
      <c r="X1804" s="3"/>
      <c r="AC1804" s="4"/>
      <c r="AF1804" s="4"/>
      <c r="AG1804" s="4"/>
      <c r="AH1804" s="4"/>
      <c r="AI1804" s="4"/>
      <c r="AJ1804" s="4"/>
      <c r="AK1804" s="4"/>
      <c r="BC1804" s="611"/>
      <c r="BF1804" s="4"/>
      <c r="BI1804" s="4"/>
      <c r="BM1804" s="4"/>
      <c r="BN1804" s="4"/>
    </row>
    <row r="1805" spans="1:66">
      <c r="A1805" s="1150" t="s">
        <v>408</v>
      </c>
      <c r="B1805" s="84" t="s">
        <v>19</v>
      </c>
      <c r="C1805" s="254">
        <v>0</v>
      </c>
      <c r="D1805" s="255"/>
      <c r="E1805" s="24"/>
      <c r="F1805" s="254">
        <v>0</v>
      </c>
      <c r="G1805" s="256"/>
      <c r="H1805" s="24"/>
      <c r="I1805" s="254">
        <v>0</v>
      </c>
      <c r="J1805" s="256"/>
      <c r="K1805" s="24"/>
      <c r="L1805" s="254">
        <v>0</v>
      </c>
      <c r="M1805" s="256"/>
      <c r="N1805" s="24"/>
      <c r="O1805" s="254">
        <v>8</v>
      </c>
      <c r="P1805" s="256"/>
      <c r="Q1805" s="24"/>
      <c r="R1805" s="254">
        <v>5</v>
      </c>
      <c r="S1805" s="256"/>
      <c r="T1805" s="24"/>
      <c r="U1805" s="254">
        <v>8</v>
      </c>
      <c r="V1805" s="256"/>
      <c r="W1805" s="24"/>
      <c r="X1805" s="254">
        <v>0</v>
      </c>
      <c r="Y1805" s="256"/>
      <c r="Z1805" s="133"/>
      <c r="AA1805" s="254">
        <v>0</v>
      </c>
      <c r="AB1805" s="256"/>
      <c r="AC1805" s="24"/>
      <c r="AD1805" s="254">
        <v>0</v>
      </c>
      <c r="AE1805" s="256"/>
      <c r="AF1805" s="24"/>
      <c r="AG1805" s="24"/>
      <c r="AH1805" s="24"/>
      <c r="AI1805" s="24"/>
      <c r="AJ1805" s="24"/>
      <c r="AK1805" s="24"/>
      <c r="AL1805" s="254">
        <f>SUM(C1805,F1805,I1805,L1805,O1805,R1805,U1805,X1805,AA1805,AD1805)</f>
        <v>21</v>
      </c>
      <c r="AM1805" s="255">
        <f>SUM(D1805,G1805,J1805,M1805,P1805,S1805,V1805,Y1805,AB1805,AE1805)</f>
        <v>0</v>
      </c>
      <c r="AN1805" s="256">
        <f>SUM(AL1805:AM1805)</f>
        <v>21</v>
      </c>
      <c r="BA1805" s="254">
        <v>0</v>
      </c>
      <c r="BB1805" s="256"/>
      <c r="BC1805" s="618"/>
      <c r="BD1805" s="254">
        <v>0</v>
      </c>
      <c r="BE1805" s="256"/>
      <c r="BF1805" s="24"/>
      <c r="BG1805" s="254">
        <v>0</v>
      </c>
      <c r="BH1805" s="256"/>
      <c r="BI1805" s="24"/>
      <c r="BJ1805" s="254">
        <f t="shared" ref="BJ1805:BK1807" si="1040">SUM(AF1805,AI1805,AL1805,AO1805,AR1805,AU1805,AX1805,BA1805,BD1805,BG1805)</f>
        <v>21</v>
      </c>
      <c r="BK1805" s="255">
        <f t="shared" si="1040"/>
        <v>0</v>
      </c>
      <c r="BL1805" s="256">
        <f>SUM(BJ1805:BK1805)</f>
        <v>21</v>
      </c>
      <c r="BM1805" s="24"/>
      <c r="BN1805" s="24"/>
    </row>
    <row r="1806" spans="1:66">
      <c r="A1806" s="1151"/>
      <c r="B1806" s="85" t="s">
        <v>21</v>
      </c>
      <c r="C1806" s="257">
        <v>0</v>
      </c>
      <c r="D1806" s="15"/>
      <c r="E1806" s="24"/>
      <c r="F1806" s="257">
        <v>0</v>
      </c>
      <c r="G1806" s="258"/>
      <c r="H1806" s="24"/>
      <c r="I1806" s="257">
        <v>0</v>
      </c>
      <c r="J1806" s="258"/>
      <c r="K1806" s="24"/>
      <c r="L1806" s="257">
        <v>0</v>
      </c>
      <c r="M1806" s="258"/>
      <c r="N1806" s="24"/>
      <c r="O1806" s="257">
        <v>4</v>
      </c>
      <c r="P1806" s="258"/>
      <c r="Q1806" s="24"/>
      <c r="R1806" s="257">
        <v>3</v>
      </c>
      <c r="S1806" s="258"/>
      <c r="T1806" s="24"/>
      <c r="U1806" s="257">
        <v>5</v>
      </c>
      <c r="V1806" s="258"/>
      <c r="W1806" s="24"/>
      <c r="X1806" s="257">
        <v>0</v>
      </c>
      <c r="Y1806" s="258"/>
      <c r="Z1806" s="395"/>
      <c r="AA1806" s="257">
        <v>0</v>
      </c>
      <c r="AB1806" s="258"/>
      <c r="AC1806" s="24"/>
      <c r="AD1806" s="257">
        <v>0</v>
      </c>
      <c r="AE1806" s="258"/>
      <c r="AF1806" s="24"/>
      <c r="AG1806" s="24"/>
      <c r="AH1806" s="24"/>
      <c r="AI1806" s="24"/>
      <c r="AJ1806" s="24"/>
      <c r="AK1806" s="24"/>
      <c r="AL1806" s="257">
        <f t="shared" ref="AL1806:AM1807" si="1041">SUM(C1806,F1806,I1806,L1806,O1806,R1806,U1806,X1806,AA1806,AD1806)</f>
        <v>12</v>
      </c>
      <c r="AM1806" s="15">
        <f t="shared" si="1041"/>
        <v>0</v>
      </c>
      <c r="AN1806" s="258">
        <f t="shared" ref="AN1806:AN1807" si="1042">SUM(AL1806:AM1806)</f>
        <v>12</v>
      </c>
      <c r="BA1806" s="257">
        <v>0</v>
      </c>
      <c r="BB1806" s="258"/>
      <c r="BC1806" s="618"/>
      <c r="BD1806" s="257">
        <v>0</v>
      </c>
      <c r="BE1806" s="258"/>
      <c r="BF1806" s="24"/>
      <c r="BG1806" s="257">
        <v>0</v>
      </c>
      <c r="BH1806" s="258"/>
      <c r="BI1806" s="24"/>
      <c r="BJ1806" s="257">
        <f t="shared" si="1040"/>
        <v>12</v>
      </c>
      <c r="BK1806" s="15">
        <f t="shared" si="1040"/>
        <v>0</v>
      </c>
      <c r="BL1806" s="258">
        <f t="shared" ref="BL1806:BL1807" si="1043">SUM(BJ1806:BK1806)</f>
        <v>12</v>
      </c>
      <c r="BM1806" s="24"/>
      <c r="BN1806" s="24"/>
    </row>
    <row r="1807" spans="1:66" ht="16.5" thickBot="1">
      <c r="A1807" s="1152"/>
      <c r="B1807" s="86" t="s">
        <v>22</v>
      </c>
      <c r="C1807" s="259">
        <v>0</v>
      </c>
      <c r="D1807" s="260"/>
      <c r="E1807" s="24"/>
      <c r="F1807" s="259">
        <v>0</v>
      </c>
      <c r="G1807" s="261"/>
      <c r="H1807" s="24"/>
      <c r="I1807" s="259">
        <v>0</v>
      </c>
      <c r="J1807" s="261"/>
      <c r="K1807" s="24"/>
      <c r="L1807" s="259">
        <v>0</v>
      </c>
      <c r="M1807" s="261"/>
      <c r="N1807" s="24"/>
      <c r="O1807" s="259">
        <v>0</v>
      </c>
      <c r="P1807" s="261"/>
      <c r="Q1807" s="24"/>
      <c r="R1807" s="259">
        <v>0</v>
      </c>
      <c r="S1807" s="261"/>
      <c r="T1807" s="24"/>
      <c r="U1807" s="259">
        <v>0</v>
      </c>
      <c r="V1807" s="261"/>
      <c r="W1807" s="24"/>
      <c r="X1807" s="259">
        <v>0</v>
      </c>
      <c r="Y1807" s="261"/>
      <c r="Z1807" s="396"/>
      <c r="AA1807" s="259">
        <v>0</v>
      </c>
      <c r="AB1807" s="261"/>
      <c r="AC1807" s="24"/>
      <c r="AD1807" s="259">
        <v>0</v>
      </c>
      <c r="AE1807" s="261"/>
      <c r="AF1807" s="24"/>
      <c r="AG1807" s="24"/>
      <c r="AH1807" s="24"/>
      <c r="AI1807" s="24"/>
      <c r="AJ1807" s="24"/>
      <c r="AK1807" s="24"/>
      <c r="AL1807" s="259">
        <f t="shared" si="1041"/>
        <v>0</v>
      </c>
      <c r="AM1807" s="260">
        <f t="shared" si="1041"/>
        <v>0</v>
      </c>
      <c r="AN1807" s="261">
        <f t="shared" si="1042"/>
        <v>0</v>
      </c>
      <c r="BA1807" s="259">
        <v>0</v>
      </c>
      <c r="BB1807" s="261"/>
      <c r="BC1807" s="618"/>
      <c r="BD1807" s="259">
        <v>0</v>
      </c>
      <c r="BE1807" s="261"/>
      <c r="BF1807" s="24"/>
      <c r="BG1807" s="259">
        <v>0</v>
      </c>
      <c r="BH1807" s="261"/>
      <c r="BI1807" s="24"/>
      <c r="BJ1807" s="259">
        <f t="shared" si="1040"/>
        <v>0</v>
      </c>
      <c r="BK1807" s="260">
        <f t="shared" si="1040"/>
        <v>0</v>
      </c>
      <c r="BL1807" s="261">
        <f t="shared" si="1043"/>
        <v>0</v>
      </c>
      <c r="BM1807" s="24"/>
      <c r="BN1807" s="24"/>
    </row>
    <row r="1808" spans="1:66" ht="16.5" thickBot="1">
      <c r="A1808" s="349"/>
      <c r="C1808" s="2"/>
      <c r="D1808" s="2"/>
      <c r="E1808" s="24"/>
      <c r="F1808" s="2"/>
      <c r="G1808" s="2"/>
      <c r="H1808" s="24"/>
      <c r="I1808" s="2"/>
      <c r="J1808" s="2"/>
      <c r="K1808" s="24"/>
      <c r="L1808" s="2"/>
      <c r="M1808" s="2"/>
      <c r="N1808" s="24"/>
      <c r="O1808" s="2"/>
      <c r="P1808" s="2"/>
      <c r="Q1808" s="24"/>
      <c r="R1808" s="2"/>
      <c r="S1808" s="2"/>
      <c r="T1808" s="24"/>
      <c r="U1808" s="2"/>
      <c r="V1808" s="2"/>
      <c r="W1808" s="24"/>
      <c r="Y1808" s="2"/>
      <c r="Z1808" s="2"/>
      <c r="AA1808" s="2"/>
      <c r="AB1808" s="2"/>
      <c r="AC1808" s="24"/>
      <c r="AD1808" s="2"/>
      <c r="AE1808" s="2"/>
      <c r="AF1808" s="24"/>
      <c r="AG1808" s="24"/>
      <c r="AH1808" s="24"/>
      <c r="AI1808" s="24"/>
      <c r="AJ1808" s="24"/>
      <c r="AK1808" s="24"/>
      <c r="AL1808" s="2"/>
      <c r="AM1808" s="467"/>
      <c r="AN1808" s="2"/>
      <c r="BA1808" s="2"/>
      <c r="BB1808" s="2"/>
      <c r="BC1808" s="618"/>
      <c r="BD1808" s="2"/>
      <c r="BE1808" s="2"/>
      <c r="BF1808" s="24"/>
      <c r="BG1808" s="2"/>
      <c r="BH1808" s="2"/>
      <c r="BI1808" s="24"/>
      <c r="BJ1808" s="2"/>
      <c r="BK1808" s="721"/>
      <c r="BL1808" s="721"/>
      <c r="BM1808" s="24"/>
      <c r="BN1808" s="24"/>
    </row>
    <row r="1809" spans="1:66">
      <c r="A1809" s="1150" t="s">
        <v>701</v>
      </c>
      <c r="B1809" s="84" t="s">
        <v>19</v>
      </c>
      <c r="C1809" s="254">
        <v>10</v>
      </c>
      <c r="D1809" s="255"/>
      <c r="E1809" s="24"/>
      <c r="F1809" s="254">
        <v>6</v>
      </c>
      <c r="G1809" s="256"/>
      <c r="H1809" s="24"/>
      <c r="I1809" s="254">
        <v>0</v>
      </c>
      <c r="J1809" s="256"/>
      <c r="K1809" s="24"/>
      <c r="L1809" s="254">
        <v>0</v>
      </c>
      <c r="M1809" s="256"/>
      <c r="N1809" s="24"/>
      <c r="O1809" s="254">
        <v>0</v>
      </c>
      <c r="P1809" s="256"/>
      <c r="Q1809" s="24"/>
      <c r="R1809" s="254">
        <v>0</v>
      </c>
      <c r="S1809" s="256"/>
      <c r="T1809" s="24"/>
      <c r="U1809" s="254">
        <v>0</v>
      </c>
      <c r="V1809" s="256"/>
      <c r="W1809" s="24"/>
      <c r="X1809" s="254">
        <v>0</v>
      </c>
      <c r="Y1809" s="256"/>
      <c r="Z1809" s="133"/>
      <c r="AA1809" s="254">
        <v>0</v>
      </c>
      <c r="AB1809" s="256"/>
      <c r="AC1809" s="24"/>
      <c r="AD1809" s="254">
        <v>0</v>
      </c>
      <c r="AE1809" s="256"/>
      <c r="AF1809" s="24"/>
      <c r="AG1809" s="24"/>
      <c r="AH1809" s="24"/>
      <c r="AI1809" s="24"/>
      <c r="AJ1809" s="24"/>
      <c r="AK1809" s="24"/>
      <c r="AL1809" s="254">
        <f>SUM(C1809,F1809,I1809,L1809,O1809,R1809,U1809,X1809,AA1809,AD1809)</f>
        <v>16</v>
      </c>
      <c r="AM1809" s="255">
        <f t="shared" ref="AM1809:AM1815" si="1044">SUM(D1809,G1809,J1809,M1809,P1809,S1809,V1809,Y1809,AB1809,AE1809)</f>
        <v>0</v>
      </c>
      <c r="AN1809" s="256">
        <f t="shared" ref="AN1809:AN1811" si="1045">SUM(AL1809:AM1809)</f>
        <v>16</v>
      </c>
      <c r="BA1809" s="254">
        <v>0</v>
      </c>
      <c r="BB1809" s="256"/>
      <c r="BC1809" s="618"/>
      <c r="BD1809" s="254">
        <v>0</v>
      </c>
      <c r="BE1809" s="256"/>
      <c r="BF1809" s="24"/>
      <c r="BG1809" s="254">
        <v>0</v>
      </c>
      <c r="BH1809" s="256"/>
      <c r="BI1809" s="24"/>
      <c r="BJ1809" s="254">
        <f t="shared" ref="BJ1809:BK1811" si="1046">SUM(AF1809,AI1809,AL1809,AO1809,AR1809,AU1809,AX1809,BA1809,BD1809,BG1809)</f>
        <v>16</v>
      </c>
      <c r="BK1809" s="255">
        <f t="shared" si="1046"/>
        <v>0</v>
      </c>
      <c r="BL1809" s="256">
        <f t="shared" ref="BL1809:BL1811" si="1047">SUM(BJ1809:BK1809)</f>
        <v>16</v>
      </c>
      <c r="BM1809" s="24"/>
      <c r="BN1809" s="24"/>
    </row>
    <row r="1810" spans="1:66">
      <c r="A1810" s="1151"/>
      <c r="B1810" s="85" t="s">
        <v>21</v>
      </c>
      <c r="C1810" s="257">
        <v>7</v>
      </c>
      <c r="D1810" s="15"/>
      <c r="E1810" s="24"/>
      <c r="F1810" s="257">
        <v>3</v>
      </c>
      <c r="G1810" s="258"/>
      <c r="H1810" s="24"/>
      <c r="I1810" s="257">
        <v>0</v>
      </c>
      <c r="J1810" s="258"/>
      <c r="K1810" s="24"/>
      <c r="L1810" s="257">
        <v>0</v>
      </c>
      <c r="M1810" s="258"/>
      <c r="N1810" s="24"/>
      <c r="O1810" s="257">
        <v>0</v>
      </c>
      <c r="P1810" s="258"/>
      <c r="Q1810" s="24"/>
      <c r="R1810" s="257">
        <v>0</v>
      </c>
      <c r="S1810" s="258"/>
      <c r="T1810" s="24"/>
      <c r="U1810" s="257">
        <v>0</v>
      </c>
      <c r="V1810" s="258"/>
      <c r="W1810" s="24"/>
      <c r="X1810" s="257">
        <v>0</v>
      </c>
      <c r="Y1810" s="258"/>
      <c r="Z1810" s="395"/>
      <c r="AA1810" s="257">
        <v>0</v>
      </c>
      <c r="AB1810" s="258"/>
      <c r="AC1810" s="24"/>
      <c r="AD1810" s="257">
        <v>0</v>
      </c>
      <c r="AE1810" s="258"/>
      <c r="AF1810" s="24"/>
      <c r="AG1810" s="24"/>
      <c r="AH1810" s="24"/>
      <c r="AI1810" s="24"/>
      <c r="AJ1810" s="24"/>
      <c r="AK1810" s="24"/>
      <c r="AL1810" s="257">
        <f t="shared" ref="AL1810:AL1811" si="1048">SUM(C1810,F1810,I1810,L1810,O1810,R1810,U1810,X1810,AA1810,AD1810)</f>
        <v>10</v>
      </c>
      <c r="AM1810" s="15">
        <f t="shared" si="1044"/>
        <v>0</v>
      </c>
      <c r="AN1810" s="258">
        <f t="shared" si="1045"/>
        <v>10</v>
      </c>
      <c r="BA1810" s="257">
        <v>0</v>
      </c>
      <c r="BB1810" s="258"/>
      <c r="BC1810" s="618"/>
      <c r="BD1810" s="257">
        <v>0</v>
      </c>
      <c r="BE1810" s="258"/>
      <c r="BF1810" s="24"/>
      <c r="BG1810" s="257">
        <v>0</v>
      </c>
      <c r="BH1810" s="258"/>
      <c r="BI1810" s="24"/>
      <c r="BJ1810" s="257">
        <f t="shared" si="1046"/>
        <v>10</v>
      </c>
      <c r="BK1810" s="15">
        <f t="shared" si="1046"/>
        <v>0</v>
      </c>
      <c r="BL1810" s="258">
        <f t="shared" si="1047"/>
        <v>10</v>
      </c>
      <c r="BM1810" s="24"/>
      <c r="BN1810" s="24"/>
    </row>
    <row r="1811" spans="1:66" ht="16.5" thickBot="1">
      <c r="A1811" s="1152"/>
      <c r="B1811" s="86" t="s">
        <v>22</v>
      </c>
      <c r="C1811" s="259">
        <v>0</v>
      </c>
      <c r="D1811" s="260"/>
      <c r="E1811" s="24"/>
      <c r="F1811" s="259">
        <v>0</v>
      </c>
      <c r="G1811" s="261"/>
      <c r="H1811" s="24"/>
      <c r="I1811" s="259">
        <v>0</v>
      </c>
      <c r="J1811" s="261"/>
      <c r="K1811" s="24"/>
      <c r="L1811" s="259">
        <v>0</v>
      </c>
      <c r="M1811" s="261"/>
      <c r="N1811" s="24"/>
      <c r="O1811" s="259">
        <v>0</v>
      </c>
      <c r="P1811" s="261"/>
      <c r="Q1811" s="24"/>
      <c r="R1811" s="259">
        <v>0</v>
      </c>
      <c r="S1811" s="261"/>
      <c r="T1811" s="24"/>
      <c r="U1811" s="259">
        <v>0</v>
      </c>
      <c r="V1811" s="261"/>
      <c r="W1811" s="24"/>
      <c r="X1811" s="259">
        <v>0</v>
      </c>
      <c r="Y1811" s="261"/>
      <c r="Z1811" s="396"/>
      <c r="AA1811" s="259">
        <v>0</v>
      </c>
      <c r="AB1811" s="261"/>
      <c r="AC1811" s="24"/>
      <c r="AD1811" s="259">
        <v>0</v>
      </c>
      <c r="AE1811" s="261"/>
      <c r="AF1811" s="24"/>
      <c r="AG1811" s="24"/>
      <c r="AH1811" s="24"/>
      <c r="AI1811" s="24"/>
      <c r="AJ1811" s="24"/>
      <c r="AK1811" s="24"/>
      <c r="AL1811" s="259">
        <f t="shared" si="1048"/>
        <v>0</v>
      </c>
      <c r="AM1811" s="260">
        <f t="shared" si="1044"/>
        <v>0</v>
      </c>
      <c r="AN1811" s="261">
        <f t="shared" si="1045"/>
        <v>0</v>
      </c>
      <c r="BA1811" s="259">
        <v>0</v>
      </c>
      <c r="BB1811" s="261"/>
      <c r="BC1811" s="618"/>
      <c r="BD1811" s="259">
        <v>0</v>
      </c>
      <c r="BE1811" s="261"/>
      <c r="BF1811" s="24"/>
      <c r="BG1811" s="259">
        <v>0</v>
      </c>
      <c r="BH1811" s="261"/>
      <c r="BI1811" s="24"/>
      <c r="BJ1811" s="259">
        <f t="shared" si="1046"/>
        <v>0</v>
      </c>
      <c r="BK1811" s="260">
        <f t="shared" si="1046"/>
        <v>0</v>
      </c>
      <c r="BL1811" s="261">
        <f t="shared" si="1047"/>
        <v>0</v>
      </c>
      <c r="BM1811" s="24"/>
      <c r="BN1811" s="24"/>
    </row>
    <row r="1812" spans="1:66" ht="16.5" thickBot="1">
      <c r="A1812" s="940"/>
      <c r="C1812" s="2"/>
      <c r="D1812" s="2"/>
      <c r="E1812" s="24"/>
      <c r="F1812" s="2"/>
      <c r="G1812" s="2"/>
      <c r="H1812" s="24"/>
      <c r="I1812" s="2"/>
      <c r="J1812" s="2"/>
      <c r="K1812" s="24"/>
      <c r="L1812" s="2"/>
      <c r="M1812" s="2"/>
      <c r="N1812" s="24"/>
      <c r="O1812" s="2"/>
      <c r="P1812" s="2"/>
      <c r="Q1812" s="24"/>
      <c r="R1812" s="2"/>
      <c r="S1812" s="2"/>
      <c r="T1812" s="24"/>
      <c r="U1812" s="2"/>
      <c r="V1812" s="2"/>
      <c r="W1812" s="24"/>
      <c r="Y1812" s="2"/>
      <c r="Z1812" s="2"/>
      <c r="AA1812" s="2"/>
      <c r="AB1812" s="2"/>
      <c r="AC1812" s="24"/>
      <c r="AD1812" s="2"/>
      <c r="AE1812" s="2"/>
      <c r="AF1812" s="24"/>
      <c r="AG1812" s="24"/>
      <c r="AH1812" s="24"/>
      <c r="AI1812" s="24"/>
      <c r="AJ1812" s="24"/>
      <c r="AK1812" s="24"/>
      <c r="AL1812" s="2"/>
      <c r="AM1812" s="467"/>
      <c r="AN1812" s="2"/>
      <c r="BA1812" s="2"/>
      <c r="BB1812" s="2"/>
      <c r="BC1812" s="618"/>
      <c r="BD1812" s="2"/>
      <c r="BE1812" s="2"/>
      <c r="BF1812" s="24"/>
      <c r="BG1812" s="2"/>
      <c r="BH1812" s="2"/>
      <c r="BI1812" s="24"/>
      <c r="BJ1812" s="2"/>
      <c r="BK1812" s="721"/>
      <c r="BL1812" s="721"/>
      <c r="BM1812" s="24"/>
      <c r="BN1812" s="24"/>
    </row>
    <row r="1813" spans="1:66">
      <c r="A1813" s="1153" t="s">
        <v>702</v>
      </c>
      <c r="B1813" s="84" t="s">
        <v>19</v>
      </c>
      <c r="C1813" s="254">
        <v>3</v>
      </c>
      <c r="D1813" s="255"/>
      <c r="E1813" s="24"/>
      <c r="F1813" s="254">
        <v>0</v>
      </c>
      <c r="G1813" s="256"/>
      <c r="H1813" s="24"/>
      <c r="I1813" s="254">
        <v>3</v>
      </c>
      <c r="J1813" s="256"/>
      <c r="K1813" s="24"/>
      <c r="L1813" s="254">
        <v>7</v>
      </c>
      <c r="M1813" s="256"/>
      <c r="N1813" s="24"/>
      <c r="O1813" s="254">
        <v>7</v>
      </c>
      <c r="P1813" s="256"/>
      <c r="Q1813" s="24"/>
      <c r="R1813" s="254">
        <v>0</v>
      </c>
      <c r="S1813" s="256"/>
      <c r="T1813" s="24"/>
      <c r="U1813" s="254">
        <v>0</v>
      </c>
      <c r="V1813" s="256"/>
      <c r="W1813" s="24"/>
      <c r="X1813" s="254">
        <v>0</v>
      </c>
      <c r="Y1813" s="256"/>
      <c r="Z1813" s="133"/>
      <c r="AA1813" s="254">
        <v>0</v>
      </c>
      <c r="AB1813" s="256"/>
      <c r="AC1813" s="24"/>
      <c r="AD1813" s="254">
        <v>0</v>
      </c>
      <c r="AE1813" s="256"/>
      <c r="AF1813" s="24"/>
      <c r="AG1813" s="24"/>
      <c r="AH1813" s="24"/>
      <c r="AI1813" s="24"/>
      <c r="AJ1813" s="24"/>
      <c r="AK1813" s="24"/>
      <c r="AL1813" s="254">
        <f>SUM(C1813,F1813,I1813,L1813,O1813,R1813,U1813,X1813,AA1813,AD1813)</f>
        <v>20</v>
      </c>
      <c r="AM1813" s="255">
        <f t="shared" si="1044"/>
        <v>0</v>
      </c>
      <c r="AN1813" s="256">
        <f t="shared" ref="AN1813:AN1815" si="1049">SUM(AL1813:AM1813)</f>
        <v>20</v>
      </c>
      <c r="BA1813" s="254">
        <v>0</v>
      </c>
      <c r="BB1813" s="256"/>
      <c r="BC1813" s="618"/>
      <c r="BD1813" s="254">
        <v>0</v>
      </c>
      <c r="BE1813" s="256"/>
      <c r="BF1813" s="24"/>
      <c r="BG1813" s="254">
        <v>0</v>
      </c>
      <c r="BH1813" s="256"/>
      <c r="BI1813" s="24"/>
      <c r="BJ1813" s="254">
        <f t="shared" ref="BJ1813:BK1815" si="1050">SUM(AF1813,AI1813,AL1813,AO1813,AR1813,AU1813,AX1813,BA1813,BD1813,BG1813)</f>
        <v>20</v>
      </c>
      <c r="BK1813" s="255">
        <f t="shared" si="1050"/>
        <v>0</v>
      </c>
      <c r="BL1813" s="256">
        <f t="shared" ref="BL1813:BL1815" si="1051">SUM(BJ1813:BK1813)</f>
        <v>20</v>
      </c>
      <c r="BM1813" s="24"/>
      <c r="BN1813" s="24"/>
    </row>
    <row r="1814" spans="1:66">
      <c r="A1814" s="1154"/>
      <c r="B1814" s="85" t="s">
        <v>21</v>
      </c>
      <c r="C1814" s="257">
        <v>2</v>
      </c>
      <c r="D1814" s="15"/>
      <c r="E1814" s="24"/>
      <c r="F1814" s="257">
        <v>0</v>
      </c>
      <c r="G1814" s="258"/>
      <c r="H1814" s="24"/>
      <c r="I1814" s="257">
        <v>3</v>
      </c>
      <c r="J1814" s="258"/>
      <c r="K1814" s="24"/>
      <c r="L1814" s="257">
        <v>6</v>
      </c>
      <c r="M1814" s="258"/>
      <c r="N1814" s="24"/>
      <c r="O1814" s="257">
        <v>6</v>
      </c>
      <c r="P1814" s="258"/>
      <c r="Q1814" s="24"/>
      <c r="R1814" s="257">
        <v>0</v>
      </c>
      <c r="S1814" s="258"/>
      <c r="T1814" s="24"/>
      <c r="U1814" s="257">
        <v>0</v>
      </c>
      <c r="V1814" s="258"/>
      <c r="W1814" s="24"/>
      <c r="X1814" s="257">
        <v>0</v>
      </c>
      <c r="Y1814" s="258"/>
      <c r="Z1814" s="395"/>
      <c r="AA1814" s="257">
        <v>0</v>
      </c>
      <c r="AB1814" s="258"/>
      <c r="AC1814" s="24"/>
      <c r="AD1814" s="257">
        <v>0</v>
      </c>
      <c r="AE1814" s="258"/>
      <c r="AF1814" s="24"/>
      <c r="AG1814" s="24"/>
      <c r="AH1814" s="24"/>
      <c r="AI1814" s="24"/>
      <c r="AJ1814" s="24"/>
      <c r="AK1814" s="24"/>
      <c r="AL1814" s="257">
        <f t="shared" ref="AL1814:AL1815" si="1052">SUM(C1814,F1814,I1814,L1814,O1814,R1814,U1814,X1814,AA1814,AD1814)</f>
        <v>17</v>
      </c>
      <c r="AM1814" s="15">
        <f t="shared" si="1044"/>
        <v>0</v>
      </c>
      <c r="AN1814" s="258">
        <f t="shared" si="1049"/>
        <v>17</v>
      </c>
      <c r="BA1814" s="257">
        <v>0</v>
      </c>
      <c r="BB1814" s="258"/>
      <c r="BC1814" s="618"/>
      <c r="BD1814" s="257">
        <v>0</v>
      </c>
      <c r="BE1814" s="258"/>
      <c r="BF1814" s="24"/>
      <c r="BG1814" s="257">
        <v>0</v>
      </c>
      <c r="BH1814" s="258"/>
      <c r="BI1814" s="24"/>
      <c r="BJ1814" s="257">
        <f t="shared" si="1050"/>
        <v>17</v>
      </c>
      <c r="BK1814" s="15">
        <f t="shared" si="1050"/>
        <v>0</v>
      </c>
      <c r="BL1814" s="258">
        <f t="shared" si="1051"/>
        <v>17</v>
      </c>
      <c r="BM1814" s="24"/>
      <c r="BN1814" s="24"/>
    </row>
    <row r="1815" spans="1:66" ht="16.5" thickBot="1">
      <c r="A1815" s="1155"/>
      <c r="B1815" s="86" t="s">
        <v>22</v>
      </c>
      <c r="C1815" s="259">
        <v>0</v>
      </c>
      <c r="D1815" s="260"/>
      <c r="E1815" s="24"/>
      <c r="F1815" s="259">
        <v>0</v>
      </c>
      <c r="G1815" s="261"/>
      <c r="H1815" s="24"/>
      <c r="I1815" s="259">
        <v>0</v>
      </c>
      <c r="J1815" s="261"/>
      <c r="K1815" s="24"/>
      <c r="L1815" s="259">
        <v>0</v>
      </c>
      <c r="M1815" s="261"/>
      <c r="N1815" s="24"/>
      <c r="O1815" s="259">
        <v>0</v>
      </c>
      <c r="P1815" s="261"/>
      <c r="Q1815" s="24"/>
      <c r="R1815" s="259">
        <v>0</v>
      </c>
      <c r="S1815" s="261"/>
      <c r="T1815" s="24"/>
      <c r="U1815" s="259">
        <v>0</v>
      </c>
      <c r="V1815" s="261"/>
      <c r="W1815" s="24"/>
      <c r="X1815" s="259">
        <v>0</v>
      </c>
      <c r="Y1815" s="261"/>
      <c r="Z1815" s="396"/>
      <c r="AA1815" s="259">
        <v>0</v>
      </c>
      <c r="AB1815" s="261"/>
      <c r="AC1815" s="24"/>
      <c r="AD1815" s="259">
        <v>0</v>
      </c>
      <c r="AE1815" s="261"/>
      <c r="AF1815" s="24"/>
      <c r="AG1815" s="24"/>
      <c r="AH1815" s="24"/>
      <c r="AI1815" s="24"/>
      <c r="AJ1815" s="24"/>
      <c r="AK1815" s="24"/>
      <c r="AL1815" s="259">
        <f t="shared" si="1052"/>
        <v>0</v>
      </c>
      <c r="AM1815" s="260">
        <f t="shared" si="1044"/>
        <v>0</v>
      </c>
      <c r="AN1815" s="261">
        <f t="shared" si="1049"/>
        <v>0</v>
      </c>
      <c r="BA1815" s="259">
        <v>0</v>
      </c>
      <c r="BB1815" s="261"/>
      <c r="BC1815" s="618"/>
      <c r="BD1815" s="259">
        <v>0</v>
      </c>
      <c r="BE1815" s="261"/>
      <c r="BF1815" s="24"/>
      <c r="BG1815" s="259">
        <v>0</v>
      </c>
      <c r="BH1815" s="261"/>
      <c r="BI1815" s="24"/>
      <c r="BJ1815" s="259">
        <f t="shared" si="1050"/>
        <v>0</v>
      </c>
      <c r="BK1815" s="260">
        <f t="shared" si="1050"/>
        <v>0</v>
      </c>
      <c r="BL1815" s="261">
        <f t="shared" si="1051"/>
        <v>0</v>
      </c>
      <c r="BM1815" s="24"/>
      <c r="BN1815" s="24"/>
    </row>
    <row r="1816" spans="1:66" ht="16.5" thickBot="1">
      <c r="A1816" s="349"/>
      <c r="C1816" s="2"/>
      <c r="D1816" s="2"/>
      <c r="E1816" s="24"/>
      <c r="F1816" s="2"/>
      <c r="G1816" s="2"/>
      <c r="H1816" s="24"/>
      <c r="I1816" s="2"/>
      <c r="J1816" s="2"/>
      <c r="K1816" s="24"/>
      <c r="L1816" s="2"/>
      <c r="M1816" s="2"/>
      <c r="N1816" s="24"/>
      <c r="O1816" s="2"/>
      <c r="P1816" s="2"/>
      <c r="Q1816" s="24"/>
      <c r="R1816" s="2"/>
      <c r="S1816" s="2"/>
      <c r="T1816" s="24"/>
      <c r="U1816" s="2"/>
      <c r="V1816" s="2"/>
      <c r="W1816" s="24"/>
      <c r="Y1816" s="2"/>
      <c r="Z1816" s="2"/>
      <c r="AA1816" s="2"/>
      <c r="AB1816" s="2"/>
      <c r="AC1816" s="24"/>
      <c r="AD1816" s="2"/>
      <c r="AE1816" s="2"/>
      <c r="AF1816" s="24"/>
      <c r="AG1816" s="24"/>
      <c r="AH1816" s="24"/>
      <c r="AI1816" s="24"/>
      <c r="AJ1816" s="24"/>
      <c r="AK1816" s="24"/>
      <c r="AL1816" s="2"/>
      <c r="AM1816" s="467"/>
      <c r="AN1816" s="2"/>
      <c r="BA1816" s="2"/>
      <c r="BB1816" s="2"/>
      <c r="BC1816" s="618"/>
      <c r="BD1816" s="2"/>
      <c r="BE1816" s="2"/>
      <c r="BF1816" s="24"/>
      <c r="BG1816" s="2"/>
      <c r="BH1816" s="2"/>
      <c r="BI1816" s="24"/>
      <c r="BJ1816" s="2"/>
      <c r="BK1816" s="721"/>
      <c r="BL1816" s="721"/>
      <c r="BM1816" s="24"/>
      <c r="BN1816" s="24"/>
    </row>
    <row r="1817" spans="1:66">
      <c r="A1817" s="140"/>
      <c r="B1817" s="84" t="s">
        <v>19</v>
      </c>
      <c r="C1817" s="254"/>
      <c r="D1817" s="255"/>
      <c r="E1817" s="24"/>
      <c r="F1817" s="254"/>
      <c r="G1817" s="256"/>
      <c r="H1817" s="24"/>
      <c r="I1817" s="254"/>
      <c r="J1817" s="256"/>
      <c r="K1817" s="24"/>
      <c r="L1817" s="254"/>
      <c r="M1817" s="256"/>
      <c r="N1817" s="24"/>
      <c r="O1817" s="254"/>
      <c r="P1817" s="256"/>
      <c r="Q1817" s="24"/>
      <c r="R1817" s="254"/>
      <c r="S1817" s="256"/>
      <c r="T1817" s="24"/>
      <c r="U1817" s="254"/>
      <c r="V1817" s="256"/>
      <c r="W1817" s="24"/>
      <c r="X1817" s="254"/>
      <c r="Y1817" s="256"/>
      <c r="Z1817" s="133"/>
      <c r="AA1817" s="254"/>
      <c r="AB1817" s="256"/>
      <c r="AC1817" s="24"/>
      <c r="AD1817" s="254"/>
      <c r="AE1817" s="256"/>
      <c r="AF1817" s="24"/>
      <c r="AG1817" s="24"/>
      <c r="AH1817" s="24"/>
      <c r="AI1817" s="24"/>
      <c r="AJ1817" s="24"/>
      <c r="AK1817" s="24"/>
      <c r="AL1817" s="254">
        <f>SUM(C1817,F1817,I1817,L1817,O1817,R1817,U1817,X1817,AA1817,AD1817)</f>
        <v>0</v>
      </c>
      <c r="AM1817" s="255">
        <f t="shared" ref="AM1817:AM1819" si="1053">SUM(D1817,G1817,J1817,M1817,P1817,S1817,V1817,Y1817,AB1817,AE1817)</f>
        <v>0</v>
      </c>
      <c r="AN1817" s="256">
        <f t="shared" ref="AN1817:AN1819" si="1054">SUM(AL1817:AM1817)</f>
        <v>0</v>
      </c>
      <c r="BA1817" s="254"/>
      <c r="BB1817" s="256"/>
      <c r="BC1817" s="618"/>
      <c r="BD1817" s="254"/>
      <c r="BE1817" s="256"/>
      <c r="BF1817" s="24"/>
      <c r="BG1817" s="254"/>
      <c r="BH1817" s="256"/>
      <c r="BI1817" s="24"/>
      <c r="BJ1817" s="254">
        <f t="shared" ref="BJ1817:BK1819" si="1055">SUM(AF1817,AI1817,AL1817,AO1817,AR1817,AU1817,AX1817,BA1817,BD1817,BG1817)</f>
        <v>0</v>
      </c>
      <c r="BK1817" s="255">
        <f t="shared" si="1055"/>
        <v>0</v>
      </c>
      <c r="BL1817" s="256">
        <f t="shared" ref="BL1817:BL1819" si="1056">SUM(BJ1817:BK1817)</f>
        <v>0</v>
      </c>
      <c r="BM1817" s="24"/>
      <c r="BN1817" s="24"/>
    </row>
    <row r="1818" spans="1:66">
      <c r="A1818" s="88"/>
      <c r="B1818" s="85" t="s">
        <v>21</v>
      </c>
      <c r="C1818" s="257"/>
      <c r="D1818" s="15"/>
      <c r="E1818" s="24"/>
      <c r="F1818" s="257"/>
      <c r="G1818" s="258"/>
      <c r="H1818" s="24"/>
      <c r="I1818" s="257"/>
      <c r="J1818" s="258"/>
      <c r="K1818" s="24"/>
      <c r="L1818" s="257"/>
      <c r="M1818" s="258"/>
      <c r="N1818" s="24"/>
      <c r="O1818" s="257"/>
      <c r="P1818" s="258"/>
      <c r="Q1818" s="24"/>
      <c r="R1818" s="257"/>
      <c r="S1818" s="258"/>
      <c r="T1818" s="24"/>
      <c r="U1818" s="257"/>
      <c r="V1818" s="258"/>
      <c r="W1818" s="24"/>
      <c r="X1818" s="257"/>
      <c r="Y1818" s="258"/>
      <c r="Z1818" s="395"/>
      <c r="AA1818" s="257"/>
      <c r="AB1818" s="258"/>
      <c r="AC1818" s="24"/>
      <c r="AD1818" s="257"/>
      <c r="AE1818" s="258"/>
      <c r="AF1818" s="24"/>
      <c r="AG1818" s="24"/>
      <c r="AH1818" s="24"/>
      <c r="AI1818" s="24"/>
      <c r="AJ1818" s="24"/>
      <c r="AK1818" s="24"/>
      <c r="AL1818" s="257">
        <f t="shared" ref="AL1818:AL1819" si="1057">SUM(C1818,F1818,I1818,L1818,O1818,R1818,U1818,X1818,AA1818,AD1818)</f>
        <v>0</v>
      </c>
      <c r="AM1818" s="15">
        <f t="shared" si="1053"/>
        <v>0</v>
      </c>
      <c r="AN1818" s="258">
        <f t="shared" si="1054"/>
        <v>0</v>
      </c>
      <c r="BA1818" s="257"/>
      <c r="BB1818" s="258"/>
      <c r="BC1818" s="618"/>
      <c r="BD1818" s="257"/>
      <c r="BE1818" s="258"/>
      <c r="BF1818" s="24"/>
      <c r="BG1818" s="257"/>
      <c r="BH1818" s="258"/>
      <c r="BI1818" s="24"/>
      <c r="BJ1818" s="257">
        <f t="shared" si="1055"/>
        <v>0</v>
      </c>
      <c r="BK1818" s="15">
        <f t="shared" si="1055"/>
        <v>0</v>
      </c>
      <c r="BL1818" s="258">
        <f t="shared" si="1056"/>
        <v>0</v>
      </c>
      <c r="BM1818" s="24"/>
      <c r="BN1818" s="24"/>
    </row>
    <row r="1819" spans="1:66" ht="16.5" thickBot="1">
      <c r="A1819" s="141"/>
      <c r="B1819" s="86" t="s">
        <v>22</v>
      </c>
      <c r="C1819" s="259"/>
      <c r="D1819" s="260"/>
      <c r="E1819" s="24"/>
      <c r="F1819" s="259"/>
      <c r="G1819" s="261"/>
      <c r="H1819" s="24"/>
      <c r="I1819" s="259"/>
      <c r="J1819" s="261"/>
      <c r="K1819" s="24"/>
      <c r="L1819" s="259"/>
      <c r="M1819" s="261"/>
      <c r="N1819" s="24"/>
      <c r="O1819" s="259"/>
      <c r="P1819" s="261"/>
      <c r="Q1819" s="24"/>
      <c r="R1819" s="259"/>
      <c r="S1819" s="261"/>
      <c r="T1819" s="24"/>
      <c r="U1819" s="259"/>
      <c r="V1819" s="261"/>
      <c r="W1819" s="24"/>
      <c r="X1819" s="259"/>
      <c r="Y1819" s="261"/>
      <c r="Z1819" s="396"/>
      <c r="AA1819" s="259"/>
      <c r="AB1819" s="261"/>
      <c r="AC1819" s="24"/>
      <c r="AD1819" s="259"/>
      <c r="AE1819" s="261"/>
      <c r="AF1819" s="24"/>
      <c r="AG1819" s="24"/>
      <c r="AH1819" s="24"/>
      <c r="AI1819" s="24"/>
      <c r="AJ1819" s="24"/>
      <c r="AK1819" s="24"/>
      <c r="AL1819" s="259">
        <f t="shared" si="1057"/>
        <v>0</v>
      </c>
      <c r="AM1819" s="260">
        <f t="shared" si="1053"/>
        <v>0</v>
      </c>
      <c r="AN1819" s="261">
        <f t="shared" si="1054"/>
        <v>0</v>
      </c>
      <c r="BA1819" s="259"/>
      <c r="BB1819" s="261"/>
      <c r="BC1819" s="618"/>
      <c r="BD1819" s="259"/>
      <c r="BE1819" s="261"/>
      <c r="BF1819" s="24"/>
      <c r="BG1819" s="259"/>
      <c r="BH1819" s="261"/>
      <c r="BI1819" s="24"/>
      <c r="BJ1819" s="259">
        <f t="shared" si="1055"/>
        <v>0</v>
      </c>
      <c r="BK1819" s="260">
        <f t="shared" si="1055"/>
        <v>0</v>
      </c>
      <c r="BL1819" s="261">
        <f t="shared" si="1056"/>
        <v>0</v>
      </c>
      <c r="BM1819" s="24"/>
      <c r="BN1819" s="24"/>
    </row>
    <row r="1820" spans="1:66" ht="16.5" thickBot="1">
      <c r="A1820" s="349"/>
      <c r="C1820" s="2"/>
      <c r="D1820" s="2"/>
      <c r="E1820" s="24"/>
      <c r="F1820" s="2"/>
      <c r="G1820" s="2"/>
      <c r="H1820" s="24"/>
      <c r="I1820" s="2"/>
      <c r="J1820" s="2"/>
      <c r="K1820" s="24"/>
      <c r="L1820" s="2"/>
      <c r="M1820" s="2"/>
      <c r="N1820" s="24"/>
      <c r="O1820" s="2"/>
      <c r="P1820" s="2"/>
      <c r="Q1820" s="24"/>
      <c r="R1820" s="2"/>
      <c r="S1820" s="2"/>
      <c r="T1820" s="24"/>
      <c r="U1820" s="2"/>
      <c r="V1820" s="2"/>
      <c r="W1820" s="24"/>
      <c r="Y1820" s="2"/>
      <c r="Z1820" s="2"/>
      <c r="AA1820" s="2"/>
      <c r="AB1820" s="2"/>
      <c r="AC1820" s="24"/>
      <c r="AD1820" s="2"/>
      <c r="AE1820" s="2"/>
      <c r="AF1820" s="24"/>
      <c r="AG1820" s="24"/>
      <c r="AH1820" s="24"/>
      <c r="AI1820" s="24"/>
      <c r="AJ1820" s="24"/>
      <c r="AK1820" s="24"/>
      <c r="AL1820" s="2"/>
      <c r="AM1820" s="467"/>
      <c r="AN1820" s="2"/>
      <c r="BA1820" s="2"/>
      <c r="BB1820" s="2"/>
      <c r="BC1820" s="618"/>
      <c r="BD1820" s="2"/>
      <c r="BE1820" s="2"/>
      <c r="BF1820" s="24"/>
      <c r="BG1820" s="2"/>
      <c r="BH1820" s="2"/>
      <c r="BI1820" s="24"/>
      <c r="BJ1820" s="2"/>
      <c r="BK1820" s="721"/>
      <c r="BL1820" s="721"/>
      <c r="BM1820" s="24"/>
      <c r="BN1820" s="24"/>
    </row>
    <row r="1821" spans="1:66">
      <c r="A1821" s="274"/>
      <c r="B1821" s="84" t="s">
        <v>19</v>
      </c>
      <c r="C1821" s="254"/>
      <c r="D1821" s="255"/>
      <c r="E1821" s="24"/>
      <c r="F1821" s="254"/>
      <c r="G1821" s="256"/>
      <c r="H1821" s="24"/>
      <c r="I1821" s="254"/>
      <c r="J1821" s="256"/>
      <c r="K1821" s="24"/>
      <c r="L1821" s="254"/>
      <c r="M1821" s="256"/>
      <c r="N1821" s="24"/>
      <c r="O1821" s="254"/>
      <c r="P1821" s="256"/>
      <c r="Q1821" s="24"/>
      <c r="R1821" s="254"/>
      <c r="S1821" s="256"/>
      <c r="T1821" s="24"/>
      <c r="U1821" s="254"/>
      <c r="V1821" s="256"/>
      <c r="W1821" s="24"/>
      <c r="X1821" s="254"/>
      <c r="Y1821" s="256"/>
      <c r="Z1821" s="133"/>
      <c r="AA1821" s="254"/>
      <c r="AB1821" s="256"/>
      <c r="AC1821" s="24"/>
      <c r="AD1821" s="254"/>
      <c r="AE1821" s="256"/>
      <c r="AF1821" s="24"/>
      <c r="AG1821" s="24"/>
      <c r="AH1821" s="24"/>
      <c r="AI1821" s="24"/>
      <c r="AJ1821" s="24"/>
      <c r="AK1821" s="24"/>
      <c r="AL1821" s="254">
        <f>SUM(C1821,F1821,I1821,L1821,O1821,R1821,U1821,X1821,AA1821,AD1821)</f>
        <v>0</v>
      </c>
      <c r="AM1821" s="255">
        <f t="shared" ref="AM1821:AM1823" si="1058">SUM(D1821,G1821,J1821,M1821,P1821,S1821,V1821,Y1821,AB1821,AE1821)</f>
        <v>0</v>
      </c>
      <c r="AN1821" s="256">
        <f>SUM(AL1821:AM1821)</f>
        <v>0</v>
      </c>
      <c r="BA1821" s="254"/>
      <c r="BB1821" s="256"/>
      <c r="BC1821" s="618"/>
      <c r="BD1821" s="254"/>
      <c r="BE1821" s="256"/>
      <c r="BF1821" s="24"/>
      <c r="BG1821" s="254"/>
      <c r="BH1821" s="256"/>
      <c r="BI1821" s="24"/>
      <c r="BJ1821" s="254">
        <f t="shared" ref="BJ1821:BK1823" si="1059">SUM(AF1821,AI1821,AL1821,AO1821,AR1821,AU1821,AX1821,BA1821,BD1821,BG1821)</f>
        <v>0</v>
      </c>
      <c r="BK1821" s="255">
        <f t="shared" si="1059"/>
        <v>0</v>
      </c>
      <c r="BL1821" s="256">
        <f>SUM(BJ1821:BK1821)</f>
        <v>0</v>
      </c>
      <c r="BM1821" s="24"/>
      <c r="BN1821" s="24"/>
    </row>
    <row r="1822" spans="1:66">
      <c r="A1822" s="88"/>
      <c r="B1822" s="85" t="s">
        <v>21</v>
      </c>
      <c r="C1822" s="257"/>
      <c r="D1822" s="15"/>
      <c r="E1822" s="24"/>
      <c r="F1822" s="257"/>
      <c r="G1822" s="258"/>
      <c r="H1822" s="24"/>
      <c r="I1822" s="257"/>
      <c r="J1822" s="258"/>
      <c r="K1822" s="24"/>
      <c r="L1822" s="257"/>
      <c r="M1822" s="258"/>
      <c r="N1822" s="24"/>
      <c r="O1822" s="257"/>
      <c r="P1822" s="258"/>
      <c r="Q1822" s="24"/>
      <c r="R1822" s="257"/>
      <c r="S1822" s="258"/>
      <c r="T1822" s="24"/>
      <c r="U1822" s="257"/>
      <c r="V1822" s="258"/>
      <c r="W1822" s="24"/>
      <c r="X1822" s="257"/>
      <c r="Y1822" s="258"/>
      <c r="Z1822" s="395"/>
      <c r="AA1822" s="257"/>
      <c r="AB1822" s="258"/>
      <c r="AC1822" s="24"/>
      <c r="AD1822" s="257"/>
      <c r="AE1822" s="258"/>
      <c r="AF1822" s="24"/>
      <c r="AG1822" s="24"/>
      <c r="AH1822" s="24"/>
      <c r="AI1822" s="24"/>
      <c r="AJ1822" s="24"/>
      <c r="AK1822" s="24"/>
      <c r="AL1822" s="257">
        <f t="shared" ref="AL1822:AL1823" si="1060">SUM(C1822,F1822,I1822,L1822,O1822,R1822,U1822,X1822,AA1822,AD1822)</f>
        <v>0</v>
      </c>
      <c r="AM1822" s="15">
        <f t="shared" si="1058"/>
        <v>0</v>
      </c>
      <c r="AN1822" s="258">
        <f t="shared" ref="AN1822:AN1823" si="1061">SUM(AL1822:AM1822)</f>
        <v>0</v>
      </c>
      <c r="BA1822" s="257"/>
      <c r="BB1822" s="258"/>
      <c r="BC1822" s="618"/>
      <c r="BD1822" s="257"/>
      <c r="BE1822" s="258"/>
      <c r="BF1822" s="24"/>
      <c r="BG1822" s="257"/>
      <c r="BH1822" s="258"/>
      <c r="BI1822" s="24"/>
      <c r="BJ1822" s="257">
        <f t="shared" si="1059"/>
        <v>0</v>
      </c>
      <c r="BK1822" s="15">
        <f t="shared" si="1059"/>
        <v>0</v>
      </c>
      <c r="BL1822" s="258">
        <f t="shared" ref="BL1822:BL1823" si="1062">SUM(BJ1822:BK1822)</f>
        <v>0</v>
      </c>
      <c r="BM1822" s="24"/>
      <c r="BN1822" s="24"/>
    </row>
    <row r="1823" spans="1:66" ht="16.5" thickBot="1">
      <c r="A1823" s="141"/>
      <c r="B1823" s="86" t="s">
        <v>22</v>
      </c>
      <c r="C1823" s="259"/>
      <c r="D1823" s="260"/>
      <c r="E1823" s="24"/>
      <c r="F1823" s="259"/>
      <c r="G1823" s="261"/>
      <c r="H1823" s="24"/>
      <c r="I1823" s="259"/>
      <c r="J1823" s="261"/>
      <c r="K1823" s="24"/>
      <c r="L1823" s="259"/>
      <c r="M1823" s="261"/>
      <c r="N1823" s="24"/>
      <c r="O1823" s="259"/>
      <c r="P1823" s="261"/>
      <c r="Q1823" s="24"/>
      <c r="R1823" s="259"/>
      <c r="S1823" s="261"/>
      <c r="T1823" s="24"/>
      <c r="U1823" s="259"/>
      <c r="V1823" s="261"/>
      <c r="W1823" s="24"/>
      <c r="X1823" s="259"/>
      <c r="Y1823" s="261"/>
      <c r="Z1823" s="396"/>
      <c r="AA1823" s="259"/>
      <c r="AB1823" s="261"/>
      <c r="AC1823" s="24"/>
      <c r="AD1823" s="259"/>
      <c r="AE1823" s="261"/>
      <c r="AF1823" s="24"/>
      <c r="AG1823" s="24"/>
      <c r="AH1823" s="24"/>
      <c r="AI1823" s="24"/>
      <c r="AJ1823" s="24"/>
      <c r="AK1823" s="24"/>
      <c r="AL1823" s="259">
        <f t="shared" si="1060"/>
        <v>0</v>
      </c>
      <c r="AM1823" s="260">
        <f t="shared" si="1058"/>
        <v>0</v>
      </c>
      <c r="AN1823" s="261">
        <f t="shared" si="1061"/>
        <v>0</v>
      </c>
      <c r="BA1823" s="259"/>
      <c r="BB1823" s="261"/>
      <c r="BC1823" s="618"/>
      <c r="BD1823" s="259"/>
      <c r="BE1823" s="261"/>
      <c r="BF1823" s="24"/>
      <c r="BG1823" s="259"/>
      <c r="BH1823" s="261"/>
      <c r="BI1823" s="24"/>
      <c r="BJ1823" s="259">
        <f t="shared" si="1059"/>
        <v>0</v>
      </c>
      <c r="BK1823" s="260">
        <f t="shared" si="1059"/>
        <v>0</v>
      </c>
      <c r="BL1823" s="261">
        <f t="shared" si="1062"/>
        <v>0</v>
      </c>
      <c r="BM1823" s="24"/>
      <c r="BN1823" s="24"/>
    </row>
    <row r="1824" spans="1:66" ht="16.5" thickBot="1">
      <c r="A1824" s="349"/>
      <c r="C1824" s="2"/>
      <c r="D1824" s="2"/>
      <c r="E1824" s="24"/>
      <c r="F1824" s="2"/>
      <c r="G1824" s="2"/>
      <c r="H1824" s="24"/>
      <c r="I1824" s="2"/>
      <c r="J1824" s="2"/>
      <c r="K1824" s="24"/>
      <c r="L1824" s="2"/>
      <c r="M1824" s="2"/>
      <c r="N1824" s="24"/>
      <c r="O1824" s="2"/>
      <c r="P1824" s="2"/>
      <c r="Q1824" s="24"/>
      <c r="R1824" s="2"/>
      <c r="S1824" s="2"/>
      <c r="T1824" s="24"/>
      <c r="U1824" s="2"/>
      <c r="V1824" s="2"/>
      <c r="W1824" s="24"/>
      <c r="Y1824" s="2"/>
      <c r="Z1824" s="2"/>
      <c r="AA1824" s="2"/>
      <c r="AB1824" s="2"/>
      <c r="AC1824" s="24"/>
      <c r="AD1824" s="2"/>
      <c r="AE1824" s="2"/>
      <c r="AF1824" s="24"/>
      <c r="AG1824" s="24"/>
      <c r="AH1824" s="24"/>
      <c r="AI1824" s="24"/>
      <c r="AJ1824" s="24"/>
      <c r="AK1824" s="24"/>
      <c r="AL1824" s="2"/>
      <c r="AM1824" s="467"/>
      <c r="AN1824" s="2"/>
      <c r="BA1824" s="2"/>
      <c r="BB1824" s="2"/>
      <c r="BC1824" s="618"/>
      <c r="BD1824" s="2"/>
      <c r="BE1824" s="2"/>
      <c r="BF1824" s="24"/>
      <c r="BG1824" s="2"/>
      <c r="BH1824" s="2"/>
      <c r="BI1824" s="24"/>
      <c r="BJ1824" s="2"/>
      <c r="BK1824" s="721"/>
      <c r="BL1824" s="721"/>
      <c r="BM1824" s="24"/>
      <c r="BN1824" s="24"/>
    </row>
    <row r="1825" spans="1:66">
      <c r="A1825" s="274"/>
      <c r="B1825" s="84" t="s">
        <v>19</v>
      </c>
      <c r="C1825" s="254"/>
      <c r="D1825" s="255"/>
      <c r="E1825" s="24"/>
      <c r="F1825" s="254"/>
      <c r="G1825" s="256"/>
      <c r="H1825" s="24"/>
      <c r="I1825" s="254"/>
      <c r="J1825" s="256"/>
      <c r="K1825" s="24"/>
      <c r="L1825" s="254"/>
      <c r="M1825" s="256"/>
      <c r="N1825" s="24"/>
      <c r="O1825" s="254"/>
      <c r="P1825" s="256"/>
      <c r="Q1825" s="24"/>
      <c r="R1825" s="254"/>
      <c r="S1825" s="256"/>
      <c r="T1825" s="24"/>
      <c r="U1825" s="254"/>
      <c r="V1825" s="256"/>
      <c r="W1825" s="24"/>
      <c r="X1825" s="254"/>
      <c r="Y1825" s="256"/>
      <c r="Z1825" s="133"/>
      <c r="AA1825" s="254"/>
      <c r="AB1825" s="256"/>
      <c r="AC1825" s="24"/>
      <c r="AD1825" s="254"/>
      <c r="AE1825" s="256"/>
      <c r="AF1825" s="24"/>
      <c r="AG1825" s="24"/>
      <c r="AH1825" s="24"/>
      <c r="AI1825" s="24"/>
      <c r="AJ1825" s="24"/>
      <c r="AK1825" s="24"/>
      <c r="AL1825" s="254">
        <f>SUM(C1825,F1825,I1825,L1825,O1825,R1825,U1825,X1825,AA1825,AD1825)</f>
        <v>0</v>
      </c>
      <c r="AM1825" s="255">
        <f t="shared" ref="AM1825:AM1827" si="1063">SUM(D1825,G1825,J1825,M1825,P1825,S1825,V1825,Y1825,AB1825,AE1825)</f>
        <v>0</v>
      </c>
      <c r="AN1825" s="256">
        <f t="shared" ref="AN1825:AN1827" si="1064">SUM(AL1825:AM1825)</f>
        <v>0</v>
      </c>
      <c r="BA1825" s="254"/>
      <c r="BB1825" s="256"/>
      <c r="BC1825" s="618"/>
      <c r="BD1825" s="254"/>
      <c r="BE1825" s="256"/>
      <c r="BF1825" s="24"/>
      <c r="BG1825" s="254"/>
      <c r="BH1825" s="256"/>
      <c r="BI1825" s="24"/>
      <c r="BJ1825" s="254">
        <f t="shared" ref="BJ1825:BK1827" si="1065">SUM(AF1825,AI1825,AL1825,AO1825,AR1825,AU1825,AX1825,BA1825,BD1825,BG1825)</f>
        <v>0</v>
      </c>
      <c r="BK1825" s="255">
        <f t="shared" si="1065"/>
        <v>0</v>
      </c>
      <c r="BL1825" s="256">
        <f t="shared" ref="BL1825:BL1827" si="1066">SUM(BJ1825:BK1825)</f>
        <v>0</v>
      </c>
      <c r="BM1825" s="24"/>
      <c r="BN1825" s="24"/>
    </row>
    <row r="1826" spans="1:66">
      <c r="A1826" s="88"/>
      <c r="B1826" s="85" t="s">
        <v>21</v>
      </c>
      <c r="C1826" s="257"/>
      <c r="D1826" s="15"/>
      <c r="E1826" s="24"/>
      <c r="F1826" s="257"/>
      <c r="G1826" s="258"/>
      <c r="H1826" s="24"/>
      <c r="I1826" s="257"/>
      <c r="J1826" s="258"/>
      <c r="K1826" s="24"/>
      <c r="L1826" s="257"/>
      <c r="M1826" s="258"/>
      <c r="N1826" s="24"/>
      <c r="O1826" s="257"/>
      <c r="P1826" s="258"/>
      <c r="Q1826" s="24"/>
      <c r="R1826" s="257"/>
      <c r="S1826" s="258"/>
      <c r="T1826" s="24"/>
      <c r="U1826" s="257"/>
      <c r="V1826" s="258"/>
      <c r="W1826" s="24"/>
      <c r="X1826" s="257"/>
      <c r="Y1826" s="258"/>
      <c r="Z1826" s="395"/>
      <c r="AA1826" s="257"/>
      <c r="AB1826" s="258"/>
      <c r="AC1826" s="24"/>
      <c r="AD1826" s="257"/>
      <c r="AE1826" s="258"/>
      <c r="AF1826" s="24"/>
      <c r="AG1826" s="24"/>
      <c r="AH1826" s="24"/>
      <c r="AI1826" s="24"/>
      <c r="AJ1826" s="24"/>
      <c r="AK1826" s="24"/>
      <c r="AL1826" s="257">
        <f t="shared" ref="AL1826:AL1827" si="1067">SUM(C1826,F1826,I1826,L1826,O1826,R1826,U1826,X1826,AA1826,AD1826)</f>
        <v>0</v>
      </c>
      <c r="AM1826" s="15">
        <f t="shared" si="1063"/>
        <v>0</v>
      </c>
      <c r="AN1826" s="258">
        <f t="shared" si="1064"/>
        <v>0</v>
      </c>
      <c r="BA1826" s="257"/>
      <c r="BB1826" s="258"/>
      <c r="BC1826" s="618"/>
      <c r="BD1826" s="257"/>
      <c r="BE1826" s="258"/>
      <c r="BF1826" s="24"/>
      <c r="BG1826" s="257"/>
      <c r="BH1826" s="258"/>
      <c r="BI1826" s="24"/>
      <c r="BJ1826" s="257">
        <f t="shared" si="1065"/>
        <v>0</v>
      </c>
      <c r="BK1826" s="15">
        <f t="shared" si="1065"/>
        <v>0</v>
      </c>
      <c r="BL1826" s="258">
        <f t="shared" si="1066"/>
        <v>0</v>
      </c>
      <c r="BM1826" s="24"/>
      <c r="BN1826" s="24"/>
    </row>
    <row r="1827" spans="1:66" ht="16.5" thickBot="1">
      <c r="A1827" s="141"/>
      <c r="B1827" s="86" t="s">
        <v>22</v>
      </c>
      <c r="C1827" s="259"/>
      <c r="D1827" s="260"/>
      <c r="E1827" s="24"/>
      <c r="F1827" s="259"/>
      <c r="G1827" s="261"/>
      <c r="H1827" s="24"/>
      <c r="I1827" s="259"/>
      <c r="J1827" s="261"/>
      <c r="K1827" s="24"/>
      <c r="L1827" s="259"/>
      <c r="M1827" s="261"/>
      <c r="N1827" s="24"/>
      <c r="O1827" s="259"/>
      <c r="P1827" s="261"/>
      <c r="Q1827" s="24"/>
      <c r="R1827" s="259"/>
      <c r="S1827" s="261"/>
      <c r="T1827" s="24"/>
      <c r="U1827" s="259"/>
      <c r="V1827" s="261"/>
      <c r="W1827" s="24"/>
      <c r="X1827" s="259"/>
      <c r="Y1827" s="261"/>
      <c r="Z1827" s="396"/>
      <c r="AA1827" s="259"/>
      <c r="AB1827" s="261"/>
      <c r="AC1827" s="24"/>
      <c r="AD1827" s="259"/>
      <c r="AE1827" s="261"/>
      <c r="AF1827" s="24"/>
      <c r="AG1827" s="24"/>
      <c r="AH1827" s="24"/>
      <c r="AI1827" s="24"/>
      <c r="AJ1827" s="24"/>
      <c r="AK1827" s="24"/>
      <c r="AL1827" s="259">
        <f t="shared" si="1067"/>
        <v>0</v>
      </c>
      <c r="AM1827" s="260">
        <f t="shared" si="1063"/>
        <v>0</v>
      </c>
      <c r="AN1827" s="261">
        <f t="shared" si="1064"/>
        <v>0</v>
      </c>
      <c r="BA1827" s="259"/>
      <c r="BB1827" s="261"/>
      <c r="BC1827" s="618"/>
      <c r="BD1827" s="259"/>
      <c r="BE1827" s="261"/>
      <c r="BF1827" s="24"/>
      <c r="BG1827" s="259"/>
      <c r="BH1827" s="261"/>
      <c r="BI1827" s="24"/>
      <c r="BJ1827" s="259">
        <f t="shared" si="1065"/>
        <v>0</v>
      </c>
      <c r="BK1827" s="260">
        <f t="shared" si="1065"/>
        <v>0</v>
      </c>
      <c r="BL1827" s="261">
        <f t="shared" si="1066"/>
        <v>0</v>
      </c>
      <c r="BM1827" s="24"/>
      <c r="BN1827" s="24"/>
    </row>
    <row r="1828" spans="1:66" ht="16.5" thickBot="1">
      <c r="A1828" s="349"/>
      <c r="C1828" s="2"/>
      <c r="D1828" s="2"/>
      <c r="E1828" s="24"/>
      <c r="F1828" s="2"/>
      <c r="G1828" s="2"/>
      <c r="H1828" s="24"/>
      <c r="I1828" s="2"/>
      <c r="J1828" s="2"/>
      <c r="K1828" s="24"/>
      <c r="L1828" s="2"/>
      <c r="M1828" s="2"/>
      <c r="N1828" s="24"/>
      <c r="O1828" s="2"/>
      <c r="P1828" s="2"/>
      <c r="Q1828" s="24"/>
      <c r="R1828" s="2"/>
      <c r="S1828" s="2"/>
      <c r="T1828" s="24"/>
      <c r="U1828" s="2"/>
      <c r="V1828" s="2"/>
      <c r="W1828" s="24"/>
      <c r="Y1828" s="2"/>
      <c r="Z1828" s="2"/>
      <c r="AA1828" s="2"/>
      <c r="AB1828" s="2"/>
      <c r="AC1828" s="24"/>
      <c r="AD1828" s="2"/>
      <c r="AE1828" s="2"/>
      <c r="AF1828" s="24"/>
      <c r="AG1828" s="24"/>
      <c r="AH1828" s="24"/>
      <c r="AI1828" s="24"/>
      <c r="AJ1828" s="24"/>
      <c r="AK1828" s="24"/>
      <c r="AL1828" s="2"/>
      <c r="AM1828" s="467"/>
      <c r="AN1828" s="2"/>
      <c r="BA1828" s="2"/>
      <c r="BB1828" s="2"/>
      <c r="BC1828" s="618"/>
      <c r="BD1828" s="2"/>
      <c r="BE1828" s="2"/>
      <c r="BF1828" s="24"/>
      <c r="BG1828" s="2"/>
      <c r="BH1828" s="2"/>
      <c r="BI1828" s="24"/>
      <c r="BJ1828" s="2"/>
      <c r="BK1828" s="721"/>
      <c r="BL1828" s="721"/>
      <c r="BM1828" s="24"/>
      <c r="BN1828" s="24"/>
    </row>
    <row r="1829" spans="1:66">
      <c r="A1829" s="140"/>
      <c r="B1829" s="84" t="s">
        <v>19</v>
      </c>
      <c r="C1829" s="254"/>
      <c r="D1829" s="255"/>
      <c r="E1829" s="24"/>
      <c r="F1829" s="254"/>
      <c r="G1829" s="256"/>
      <c r="H1829" s="24"/>
      <c r="I1829" s="254"/>
      <c r="J1829" s="256"/>
      <c r="K1829" s="24"/>
      <c r="L1829" s="254"/>
      <c r="M1829" s="256"/>
      <c r="N1829" s="24"/>
      <c r="O1829" s="254"/>
      <c r="P1829" s="256"/>
      <c r="Q1829" s="24"/>
      <c r="R1829" s="254"/>
      <c r="S1829" s="256"/>
      <c r="T1829" s="24"/>
      <c r="U1829" s="254"/>
      <c r="V1829" s="256"/>
      <c r="W1829" s="24"/>
      <c r="X1829" s="254"/>
      <c r="Y1829" s="256"/>
      <c r="Z1829" s="133"/>
      <c r="AA1829" s="254"/>
      <c r="AB1829" s="256"/>
      <c r="AC1829" s="24"/>
      <c r="AD1829" s="254"/>
      <c r="AE1829" s="256"/>
      <c r="AF1829" s="24"/>
      <c r="AG1829" s="24"/>
      <c r="AH1829" s="24"/>
      <c r="AI1829" s="24"/>
      <c r="AJ1829" s="24"/>
      <c r="AK1829" s="24"/>
      <c r="AL1829" s="254">
        <f>SUM(C1829,F1829,I1829,L1829,O1829,R1829,U1829,X1829,AA1829,AD1829)</f>
        <v>0</v>
      </c>
      <c r="AM1829" s="255">
        <f t="shared" ref="AM1829:AM1831" si="1068">SUM(D1829,G1829,J1829,M1829,P1829,S1829,V1829,Y1829,AB1829,AE1829)</f>
        <v>0</v>
      </c>
      <c r="AN1829" s="256">
        <f t="shared" ref="AN1829:AN1831" si="1069">SUM(AL1829:AM1829)</f>
        <v>0</v>
      </c>
      <c r="BA1829" s="254"/>
      <c r="BB1829" s="256"/>
      <c r="BC1829" s="618"/>
      <c r="BD1829" s="254"/>
      <c r="BE1829" s="256"/>
      <c r="BF1829" s="24"/>
      <c r="BG1829" s="254"/>
      <c r="BH1829" s="256"/>
      <c r="BI1829" s="24"/>
      <c r="BJ1829" s="254">
        <f t="shared" ref="BJ1829:BK1831" si="1070">SUM(AF1829,AI1829,AL1829,AO1829,AR1829,AU1829,AX1829,BA1829,BD1829,BG1829)</f>
        <v>0</v>
      </c>
      <c r="BK1829" s="255">
        <f t="shared" si="1070"/>
        <v>0</v>
      </c>
      <c r="BL1829" s="256">
        <f t="shared" ref="BL1829:BL1831" si="1071">SUM(BJ1829:BK1829)</f>
        <v>0</v>
      </c>
      <c r="BM1829" s="24"/>
      <c r="BN1829" s="24"/>
    </row>
    <row r="1830" spans="1:66">
      <c r="A1830" s="88"/>
      <c r="B1830" s="85" t="s">
        <v>21</v>
      </c>
      <c r="C1830" s="257"/>
      <c r="D1830" s="15"/>
      <c r="E1830" s="24"/>
      <c r="F1830" s="257"/>
      <c r="G1830" s="258"/>
      <c r="H1830" s="24"/>
      <c r="I1830" s="257"/>
      <c r="J1830" s="258"/>
      <c r="K1830" s="24"/>
      <c r="L1830" s="257"/>
      <c r="M1830" s="258"/>
      <c r="N1830" s="24"/>
      <c r="O1830" s="257"/>
      <c r="P1830" s="258"/>
      <c r="Q1830" s="24"/>
      <c r="R1830" s="257"/>
      <c r="S1830" s="258"/>
      <c r="T1830" s="24"/>
      <c r="U1830" s="257"/>
      <c r="V1830" s="258"/>
      <c r="W1830" s="24"/>
      <c r="X1830" s="257"/>
      <c r="Y1830" s="258"/>
      <c r="Z1830" s="395"/>
      <c r="AA1830" s="257"/>
      <c r="AB1830" s="258"/>
      <c r="AC1830" s="24"/>
      <c r="AD1830" s="257"/>
      <c r="AE1830" s="258"/>
      <c r="AF1830" s="24"/>
      <c r="AG1830" s="24"/>
      <c r="AH1830" s="24"/>
      <c r="AI1830" s="24"/>
      <c r="AJ1830" s="24"/>
      <c r="AK1830" s="24"/>
      <c r="AL1830" s="257">
        <f t="shared" ref="AL1830:AL1831" si="1072">SUM(C1830,F1830,I1830,L1830,O1830,R1830,U1830,X1830,AA1830,AD1830)</f>
        <v>0</v>
      </c>
      <c r="AM1830" s="15">
        <f t="shared" si="1068"/>
        <v>0</v>
      </c>
      <c r="AN1830" s="258">
        <f t="shared" si="1069"/>
        <v>0</v>
      </c>
      <c r="BA1830" s="257"/>
      <c r="BB1830" s="258"/>
      <c r="BC1830" s="618"/>
      <c r="BD1830" s="257"/>
      <c r="BE1830" s="258"/>
      <c r="BF1830" s="24"/>
      <c r="BG1830" s="257"/>
      <c r="BH1830" s="258"/>
      <c r="BI1830" s="24"/>
      <c r="BJ1830" s="257">
        <f t="shared" si="1070"/>
        <v>0</v>
      </c>
      <c r="BK1830" s="15">
        <f t="shared" si="1070"/>
        <v>0</v>
      </c>
      <c r="BL1830" s="258">
        <f t="shared" si="1071"/>
        <v>0</v>
      </c>
      <c r="BM1830" s="24"/>
      <c r="BN1830" s="24"/>
    </row>
    <row r="1831" spans="1:66" ht="16.5" thickBot="1">
      <c r="A1831" s="141"/>
      <c r="B1831" s="86" t="s">
        <v>22</v>
      </c>
      <c r="C1831" s="259"/>
      <c r="D1831" s="260"/>
      <c r="E1831" s="24"/>
      <c r="F1831" s="259"/>
      <c r="G1831" s="261"/>
      <c r="H1831" s="24"/>
      <c r="I1831" s="259"/>
      <c r="J1831" s="261"/>
      <c r="K1831" s="24"/>
      <c r="L1831" s="259"/>
      <c r="M1831" s="261"/>
      <c r="N1831" s="24"/>
      <c r="O1831" s="259"/>
      <c r="P1831" s="261"/>
      <c r="Q1831" s="24"/>
      <c r="R1831" s="259"/>
      <c r="S1831" s="261"/>
      <c r="T1831" s="24"/>
      <c r="U1831" s="259"/>
      <c r="V1831" s="261"/>
      <c r="W1831" s="24"/>
      <c r="X1831" s="259"/>
      <c r="Y1831" s="261"/>
      <c r="Z1831" s="396"/>
      <c r="AA1831" s="259"/>
      <c r="AB1831" s="261"/>
      <c r="AC1831" s="24"/>
      <c r="AD1831" s="259"/>
      <c r="AE1831" s="261"/>
      <c r="AF1831" s="24"/>
      <c r="AG1831" s="24"/>
      <c r="AH1831" s="24"/>
      <c r="AI1831" s="24"/>
      <c r="AJ1831" s="24"/>
      <c r="AK1831" s="24"/>
      <c r="AL1831" s="259">
        <f t="shared" si="1072"/>
        <v>0</v>
      </c>
      <c r="AM1831" s="260">
        <f t="shared" si="1068"/>
        <v>0</v>
      </c>
      <c r="AN1831" s="261">
        <f t="shared" si="1069"/>
        <v>0</v>
      </c>
      <c r="BA1831" s="259"/>
      <c r="BB1831" s="261"/>
      <c r="BC1831" s="618"/>
      <c r="BD1831" s="259"/>
      <c r="BE1831" s="261"/>
      <c r="BF1831" s="24"/>
      <c r="BG1831" s="259"/>
      <c r="BH1831" s="261"/>
      <c r="BI1831" s="24"/>
      <c r="BJ1831" s="259">
        <f t="shared" si="1070"/>
        <v>0</v>
      </c>
      <c r="BK1831" s="260">
        <f t="shared" si="1070"/>
        <v>0</v>
      </c>
      <c r="BL1831" s="261">
        <f t="shared" si="1071"/>
        <v>0</v>
      </c>
      <c r="BM1831" s="24"/>
      <c r="BN1831" s="24"/>
    </row>
    <row r="1832" spans="1:66" ht="16.5" thickBot="1">
      <c r="A1832" s="349"/>
      <c r="C1832" s="2"/>
      <c r="D1832" s="2"/>
      <c r="E1832" s="24"/>
      <c r="F1832" s="2"/>
      <c r="G1832" s="2"/>
      <c r="H1832" s="24"/>
      <c r="I1832" s="2"/>
      <c r="J1832" s="2"/>
      <c r="K1832" s="24"/>
      <c r="L1832" s="2"/>
      <c r="M1832" s="2"/>
      <c r="N1832" s="24"/>
      <c r="O1832" s="2"/>
      <c r="P1832" s="2"/>
      <c r="Q1832" s="24"/>
      <c r="R1832" s="2"/>
      <c r="S1832" s="2"/>
      <c r="T1832" s="24"/>
      <c r="U1832" s="2"/>
      <c r="V1832" s="2"/>
      <c r="W1832" s="24"/>
      <c r="Y1832" s="2"/>
      <c r="Z1832" s="2"/>
      <c r="AA1832" s="2"/>
      <c r="AB1832" s="2"/>
      <c r="AC1832" s="24"/>
      <c r="AD1832" s="2"/>
      <c r="AE1832" s="2"/>
      <c r="AF1832" s="24"/>
      <c r="AG1832" s="24"/>
      <c r="AH1832" s="24"/>
      <c r="AI1832" s="24"/>
      <c r="AJ1832" s="24"/>
      <c r="AK1832" s="24"/>
      <c r="AL1832" s="2"/>
      <c r="AM1832" s="467"/>
      <c r="AN1832" s="2"/>
      <c r="BA1832" s="2"/>
      <c r="BB1832" s="2"/>
      <c r="BC1832" s="618"/>
      <c r="BD1832" s="2"/>
      <c r="BE1832" s="2"/>
      <c r="BF1832" s="24"/>
      <c r="BG1832" s="2"/>
      <c r="BH1832" s="2"/>
      <c r="BI1832" s="24"/>
      <c r="BJ1832" s="2"/>
      <c r="BK1832" s="721"/>
      <c r="BL1832" s="721"/>
      <c r="BM1832" s="24"/>
      <c r="BN1832" s="24"/>
    </row>
    <row r="1833" spans="1:66">
      <c r="A1833" s="140"/>
      <c r="B1833" s="84" t="s">
        <v>19</v>
      </c>
      <c r="C1833" s="254"/>
      <c r="D1833" s="255"/>
      <c r="E1833" s="24"/>
      <c r="F1833" s="254"/>
      <c r="G1833" s="256"/>
      <c r="H1833" s="24"/>
      <c r="I1833" s="254"/>
      <c r="J1833" s="256"/>
      <c r="K1833" s="24"/>
      <c r="L1833" s="254"/>
      <c r="M1833" s="256"/>
      <c r="N1833" s="24"/>
      <c r="O1833" s="254"/>
      <c r="P1833" s="256"/>
      <c r="Q1833" s="24"/>
      <c r="R1833" s="254"/>
      <c r="S1833" s="256"/>
      <c r="T1833" s="24"/>
      <c r="U1833" s="254"/>
      <c r="V1833" s="256"/>
      <c r="W1833" s="24"/>
      <c r="X1833" s="254"/>
      <c r="Y1833" s="256"/>
      <c r="Z1833" s="133"/>
      <c r="AA1833" s="254"/>
      <c r="AB1833" s="256"/>
      <c r="AC1833" s="24"/>
      <c r="AD1833" s="254"/>
      <c r="AE1833" s="256"/>
      <c r="AF1833" s="24"/>
      <c r="AG1833" s="24"/>
      <c r="AH1833" s="24"/>
      <c r="AI1833" s="24"/>
      <c r="AJ1833" s="24"/>
      <c r="AK1833" s="24"/>
      <c r="AL1833" s="254">
        <f t="shared" ref="AL1833:AL1835" si="1073">C1833+F1833+I1833</f>
        <v>0</v>
      </c>
      <c r="AM1833" s="255">
        <f t="shared" ref="AM1833:AM1835" si="1074">SUM(D1833,G1833,J1833,M1833,P1833,S1833,V1833,Y1833,AB1833,AE1833)</f>
        <v>0</v>
      </c>
      <c r="AN1833" s="256">
        <f t="shared" ref="AN1833:AN1835" si="1075">SUM(AL1833:AM1833)</f>
        <v>0</v>
      </c>
      <c r="BA1833" s="254"/>
      <c r="BB1833" s="256"/>
      <c r="BC1833" s="618"/>
      <c r="BD1833" s="254"/>
      <c r="BE1833" s="256"/>
      <c r="BF1833" s="24"/>
      <c r="BG1833" s="254"/>
      <c r="BH1833" s="256"/>
      <c r="BI1833" s="24"/>
      <c r="BJ1833" s="254">
        <f>AF1833+AI1833+AL1833</f>
        <v>0</v>
      </c>
      <c r="BK1833" s="255">
        <f>SUM(AG1833,AJ1833,AM1833,AP1833,AS1833,AV1833,AY1833,BB1833,BE1833,BH1833)</f>
        <v>0</v>
      </c>
      <c r="BL1833" s="256">
        <f t="shared" ref="BL1833:BL1835" si="1076">SUM(BJ1833:BK1833)</f>
        <v>0</v>
      </c>
      <c r="BM1833" s="24"/>
      <c r="BN1833" s="24"/>
    </row>
    <row r="1834" spans="1:66">
      <c r="A1834" s="88"/>
      <c r="B1834" s="85" t="s">
        <v>21</v>
      </c>
      <c r="C1834" s="257"/>
      <c r="D1834" s="15"/>
      <c r="E1834" s="24"/>
      <c r="F1834" s="257"/>
      <c r="G1834" s="258"/>
      <c r="H1834" s="24"/>
      <c r="I1834" s="257"/>
      <c r="J1834" s="258"/>
      <c r="K1834" s="24"/>
      <c r="L1834" s="257"/>
      <c r="M1834" s="258"/>
      <c r="N1834" s="24"/>
      <c r="O1834" s="257"/>
      <c r="P1834" s="258"/>
      <c r="Q1834" s="24"/>
      <c r="R1834" s="257"/>
      <c r="S1834" s="258"/>
      <c r="T1834" s="24"/>
      <c r="U1834" s="257"/>
      <c r="V1834" s="258"/>
      <c r="W1834" s="24"/>
      <c r="X1834" s="257"/>
      <c r="Y1834" s="258"/>
      <c r="Z1834" s="395"/>
      <c r="AA1834" s="257"/>
      <c r="AB1834" s="258"/>
      <c r="AC1834" s="24"/>
      <c r="AD1834" s="257"/>
      <c r="AE1834" s="258"/>
      <c r="AF1834" s="24"/>
      <c r="AG1834" s="24"/>
      <c r="AH1834" s="24"/>
      <c r="AI1834" s="24"/>
      <c r="AJ1834" s="24"/>
      <c r="AK1834" s="24"/>
      <c r="AL1834" s="257">
        <f t="shared" si="1073"/>
        <v>0</v>
      </c>
      <c r="AM1834" s="15">
        <f t="shared" si="1074"/>
        <v>0</v>
      </c>
      <c r="AN1834" s="258">
        <f t="shared" si="1075"/>
        <v>0</v>
      </c>
      <c r="BA1834" s="257"/>
      <c r="BB1834" s="258"/>
      <c r="BC1834" s="618"/>
      <c r="BD1834" s="257"/>
      <c r="BE1834" s="258"/>
      <c r="BF1834" s="24"/>
      <c r="BG1834" s="257"/>
      <c r="BH1834" s="258"/>
      <c r="BI1834" s="24"/>
      <c r="BJ1834" s="257">
        <f>AF1834+AI1834+AL1834</f>
        <v>0</v>
      </c>
      <c r="BK1834" s="15">
        <f>SUM(AG1834,AJ1834,AM1834,AP1834,AS1834,AV1834,AY1834,BB1834,BE1834,BH1834)</f>
        <v>0</v>
      </c>
      <c r="BL1834" s="258">
        <f t="shared" si="1076"/>
        <v>0</v>
      </c>
      <c r="BM1834" s="24"/>
      <c r="BN1834" s="24"/>
    </row>
    <row r="1835" spans="1:66" ht="16.5" thickBot="1">
      <c r="A1835" s="141"/>
      <c r="B1835" s="86" t="s">
        <v>22</v>
      </c>
      <c r="C1835" s="259"/>
      <c r="D1835" s="260"/>
      <c r="E1835" s="24"/>
      <c r="F1835" s="259"/>
      <c r="G1835" s="261"/>
      <c r="H1835" s="24"/>
      <c r="I1835" s="259"/>
      <c r="J1835" s="261"/>
      <c r="K1835" s="24"/>
      <c r="L1835" s="259"/>
      <c r="M1835" s="261"/>
      <c r="N1835" s="24"/>
      <c r="O1835" s="259"/>
      <c r="P1835" s="261"/>
      <c r="Q1835" s="24"/>
      <c r="R1835" s="259"/>
      <c r="S1835" s="261"/>
      <c r="T1835" s="24"/>
      <c r="U1835" s="259"/>
      <c r="V1835" s="261"/>
      <c r="W1835" s="24"/>
      <c r="X1835" s="259"/>
      <c r="Y1835" s="261"/>
      <c r="Z1835" s="396"/>
      <c r="AA1835" s="259"/>
      <c r="AB1835" s="261"/>
      <c r="AC1835" s="24"/>
      <c r="AD1835" s="259"/>
      <c r="AE1835" s="261"/>
      <c r="AF1835" s="24"/>
      <c r="AG1835" s="24"/>
      <c r="AH1835" s="24"/>
      <c r="AI1835" s="24"/>
      <c r="AJ1835" s="24"/>
      <c r="AK1835" s="24"/>
      <c r="AL1835" s="259">
        <f t="shared" si="1073"/>
        <v>0</v>
      </c>
      <c r="AM1835" s="260">
        <f t="shared" si="1074"/>
        <v>0</v>
      </c>
      <c r="AN1835" s="261">
        <f t="shared" si="1075"/>
        <v>0</v>
      </c>
      <c r="BA1835" s="259"/>
      <c r="BB1835" s="261"/>
      <c r="BC1835" s="618"/>
      <c r="BD1835" s="259"/>
      <c r="BE1835" s="261"/>
      <c r="BF1835" s="24"/>
      <c r="BG1835" s="259"/>
      <c r="BH1835" s="261"/>
      <c r="BI1835" s="24"/>
      <c r="BJ1835" s="259">
        <f>AF1835+AI1835+AL1835</f>
        <v>0</v>
      </c>
      <c r="BK1835" s="260">
        <f>SUM(AG1835,AJ1835,AM1835,AP1835,AS1835,AV1835,AY1835,BB1835,BE1835,BH1835)</f>
        <v>0</v>
      </c>
      <c r="BL1835" s="261">
        <f t="shared" si="1076"/>
        <v>0</v>
      </c>
      <c r="BM1835" s="24"/>
      <c r="BN1835" s="24"/>
    </row>
    <row r="1836" spans="1:66" ht="16.5" thickBot="1">
      <c r="A1836" s="349"/>
      <c r="C1836" s="2"/>
      <c r="D1836" s="2"/>
      <c r="E1836" s="24"/>
      <c r="F1836" s="2"/>
      <c r="G1836" s="2"/>
      <c r="H1836" s="24"/>
      <c r="I1836" s="2"/>
      <c r="J1836" s="2"/>
      <c r="K1836" s="24"/>
      <c r="L1836" s="2"/>
      <c r="M1836" s="2"/>
      <c r="N1836" s="24"/>
      <c r="O1836" s="2"/>
      <c r="P1836" s="2"/>
      <c r="Q1836" s="24"/>
      <c r="R1836" s="2"/>
      <c r="S1836" s="2"/>
      <c r="T1836" s="24"/>
      <c r="U1836" s="2"/>
      <c r="V1836" s="2"/>
      <c r="W1836" s="24"/>
      <c r="Y1836" s="2"/>
      <c r="Z1836" s="2"/>
      <c r="AA1836" s="2"/>
      <c r="AB1836" s="2"/>
      <c r="AC1836" s="24"/>
      <c r="AD1836" s="2"/>
      <c r="AE1836" s="2"/>
      <c r="AF1836" s="24"/>
      <c r="AG1836" s="24"/>
      <c r="AH1836" s="24"/>
      <c r="AI1836" s="24"/>
      <c r="AJ1836" s="24"/>
      <c r="AK1836" s="24"/>
      <c r="AL1836" s="2"/>
      <c r="AM1836" s="467"/>
      <c r="AN1836" s="2"/>
      <c r="BA1836" s="2"/>
      <c r="BB1836" s="2"/>
      <c r="BC1836" s="618"/>
      <c r="BD1836" s="2"/>
      <c r="BE1836" s="2"/>
      <c r="BF1836" s="24"/>
      <c r="BG1836" s="2"/>
      <c r="BH1836" s="2"/>
      <c r="BI1836" s="24"/>
      <c r="BJ1836" s="2"/>
      <c r="BK1836" s="721"/>
      <c r="BL1836" s="721"/>
      <c r="BM1836" s="24"/>
      <c r="BN1836" s="24"/>
    </row>
    <row r="1837" spans="1:66">
      <c r="A1837" s="274"/>
      <c r="B1837" s="84" t="s">
        <v>19</v>
      </c>
      <c r="C1837" s="254"/>
      <c r="D1837" s="255"/>
      <c r="E1837" s="24"/>
      <c r="F1837" s="254"/>
      <c r="G1837" s="256"/>
      <c r="H1837" s="24"/>
      <c r="I1837" s="254"/>
      <c r="J1837" s="256"/>
      <c r="K1837" s="24"/>
      <c r="L1837" s="254"/>
      <c r="M1837" s="256"/>
      <c r="N1837" s="24"/>
      <c r="O1837" s="254"/>
      <c r="P1837" s="256"/>
      <c r="Q1837" s="24"/>
      <c r="R1837" s="254"/>
      <c r="S1837" s="256"/>
      <c r="T1837" s="24"/>
      <c r="U1837" s="254"/>
      <c r="V1837" s="256"/>
      <c r="W1837" s="24"/>
      <c r="X1837" s="254"/>
      <c r="Y1837" s="256"/>
      <c r="Z1837" s="133"/>
      <c r="AA1837" s="254"/>
      <c r="AB1837" s="256"/>
      <c r="AC1837" s="24"/>
      <c r="AD1837" s="254"/>
      <c r="AE1837" s="256"/>
      <c r="AF1837" s="24"/>
      <c r="AG1837" s="24"/>
      <c r="AH1837" s="24"/>
      <c r="AI1837" s="24"/>
      <c r="AJ1837" s="24"/>
      <c r="AK1837" s="24"/>
      <c r="AL1837" s="254">
        <f t="shared" ref="AL1837:AL1839" si="1077">C1837+F1837+I1837</f>
        <v>0</v>
      </c>
      <c r="AM1837" s="255">
        <f t="shared" ref="AM1837:AM1839" si="1078">SUM(D1837,G1837,J1837,M1837,P1837,S1837,V1837,Y1837,AB1837,AE1837)</f>
        <v>0</v>
      </c>
      <c r="AN1837" s="256">
        <f t="shared" ref="AN1837:AN1839" si="1079">SUM(AL1837:AM1837)</f>
        <v>0</v>
      </c>
      <c r="BA1837" s="254"/>
      <c r="BB1837" s="256"/>
      <c r="BC1837" s="618"/>
      <c r="BD1837" s="254"/>
      <c r="BE1837" s="256"/>
      <c r="BF1837" s="24"/>
      <c r="BG1837" s="254"/>
      <c r="BH1837" s="256"/>
      <c r="BI1837" s="24"/>
      <c r="BJ1837" s="254">
        <f>AF1837+AI1837+AL1837</f>
        <v>0</v>
      </c>
      <c r="BK1837" s="255">
        <f>SUM(AG1837,AJ1837,AM1837,AP1837,AS1837,AV1837,AY1837,BB1837,BE1837,BH1837)</f>
        <v>0</v>
      </c>
      <c r="BL1837" s="256">
        <f t="shared" ref="BL1837:BL1839" si="1080">SUM(BJ1837:BK1837)</f>
        <v>0</v>
      </c>
      <c r="BM1837" s="24"/>
      <c r="BN1837" s="24"/>
    </row>
    <row r="1838" spans="1:66">
      <c r="A1838" s="88"/>
      <c r="B1838" s="85" t="s">
        <v>21</v>
      </c>
      <c r="C1838" s="257"/>
      <c r="D1838" s="15"/>
      <c r="E1838" s="24"/>
      <c r="F1838" s="257"/>
      <c r="G1838" s="258"/>
      <c r="H1838" s="24"/>
      <c r="I1838" s="257"/>
      <c r="J1838" s="258"/>
      <c r="K1838" s="24"/>
      <c r="L1838" s="257"/>
      <c r="M1838" s="258"/>
      <c r="N1838" s="24"/>
      <c r="O1838" s="257"/>
      <c r="P1838" s="258"/>
      <c r="Q1838" s="24"/>
      <c r="R1838" s="257"/>
      <c r="S1838" s="258"/>
      <c r="T1838" s="24"/>
      <c r="U1838" s="257"/>
      <c r="V1838" s="258"/>
      <c r="W1838" s="24"/>
      <c r="X1838" s="257"/>
      <c r="Y1838" s="258"/>
      <c r="Z1838" s="395"/>
      <c r="AA1838" s="257"/>
      <c r="AB1838" s="258"/>
      <c r="AC1838" s="24"/>
      <c r="AD1838" s="257"/>
      <c r="AE1838" s="258"/>
      <c r="AF1838" s="24"/>
      <c r="AG1838" s="24"/>
      <c r="AH1838" s="24"/>
      <c r="AI1838" s="24"/>
      <c r="AJ1838" s="24"/>
      <c r="AK1838" s="24"/>
      <c r="AL1838" s="257">
        <f t="shared" si="1077"/>
        <v>0</v>
      </c>
      <c r="AM1838" s="15">
        <f t="shared" si="1078"/>
        <v>0</v>
      </c>
      <c r="AN1838" s="258">
        <f t="shared" si="1079"/>
        <v>0</v>
      </c>
      <c r="BA1838" s="257"/>
      <c r="BB1838" s="258"/>
      <c r="BC1838" s="618"/>
      <c r="BD1838" s="257"/>
      <c r="BE1838" s="258"/>
      <c r="BF1838" s="24"/>
      <c r="BG1838" s="257"/>
      <c r="BH1838" s="258"/>
      <c r="BI1838" s="24"/>
      <c r="BJ1838" s="257">
        <f>AF1838+AI1838+AL1838</f>
        <v>0</v>
      </c>
      <c r="BK1838" s="15">
        <f>SUM(AG1838,AJ1838,AM1838,AP1838,AS1838,AV1838,AY1838,BB1838,BE1838,BH1838)</f>
        <v>0</v>
      </c>
      <c r="BL1838" s="258">
        <f t="shared" si="1080"/>
        <v>0</v>
      </c>
      <c r="BM1838" s="24"/>
      <c r="BN1838" s="24"/>
    </row>
    <row r="1839" spans="1:66" ht="16.5" thickBot="1">
      <c r="A1839" s="141"/>
      <c r="B1839" s="86" t="s">
        <v>22</v>
      </c>
      <c r="C1839" s="259"/>
      <c r="D1839" s="260"/>
      <c r="E1839" s="24"/>
      <c r="F1839" s="259"/>
      <c r="G1839" s="261"/>
      <c r="H1839" s="24"/>
      <c r="I1839" s="259"/>
      <c r="J1839" s="261"/>
      <c r="K1839" s="24"/>
      <c r="L1839" s="259"/>
      <c r="M1839" s="261"/>
      <c r="N1839" s="24"/>
      <c r="O1839" s="259"/>
      <c r="P1839" s="261"/>
      <c r="Q1839" s="24"/>
      <c r="R1839" s="259"/>
      <c r="S1839" s="261"/>
      <c r="T1839" s="24"/>
      <c r="U1839" s="259"/>
      <c r="V1839" s="261"/>
      <c r="W1839" s="24"/>
      <c r="X1839" s="259"/>
      <c r="Y1839" s="261"/>
      <c r="Z1839" s="396"/>
      <c r="AA1839" s="259"/>
      <c r="AB1839" s="261"/>
      <c r="AC1839" s="24"/>
      <c r="AD1839" s="259"/>
      <c r="AE1839" s="261"/>
      <c r="AF1839" s="24"/>
      <c r="AG1839" s="24"/>
      <c r="AH1839" s="24"/>
      <c r="AI1839" s="24"/>
      <c r="AJ1839" s="24"/>
      <c r="AK1839" s="24"/>
      <c r="AL1839" s="259">
        <f t="shared" si="1077"/>
        <v>0</v>
      </c>
      <c r="AM1839" s="260">
        <f t="shared" si="1078"/>
        <v>0</v>
      </c>
      <c r="AN1839" s="261">
        <f t="shared" si="1079"/>
        <v>0</v>
      </c>
      <c r="BA1839" s="259"/>
      <c r="BB1839" s="261"/>
      <c r="BC1839" s="618"/>
      <c r="BD1839" s="259"/>
      <c r="BE1839" s="261"/>
      <c r="BF1839" s="24"/>
      <c r="BG1839" s="259"/>
      <c r="BH1839" s="261"/>
      <c r="BI1839" s="24"/>
      <c r="BJ1839" s="259">
        <f>AF1839+AI1839+AL1839</f>
        <v>0</v>
      </c>
      <c r="BK1839" s="260">
        <f>SUM(AG1839,AJ1839,AM1839,AP1839,AS1839,AV1839,AY1839,BB1839,BE1839,BH1839)</f>
        <v>0</v>
      </c>
      <c r="BL1839" s="261">
        <f t="shared" si="1080"/>
        <v>0</v>
      </c>
      <c r="BM1839" s="24"/>
      <c r="BN1839" s="24"/>
    </row>
    <row r="1840" spans="1:66" ht="16.5" thickBot="1">
      <c r="A1840" s="20"/>
      <c r="C1840" s="2"/>
      <c r="D1840" s="2"/>
      <c r="E1840" s="24"/>
      <c r="F1840" s="2"/>
      <c r="G1840" s="2"/>
      <c r="H1840" s="24"/>
      <c r="I1840" s="2"/>
      <c r="J1840" s="2"/>
      <c r="K1840" s="24"/>
      <c r="L1840" s="2"/>
      <c r="M1840" s="2"/>
      <c r="N1840" s="24"/>
      <c r="O1840" s="2"/>
      <c r="P1840" s="2"/>
      <c r="Q1840" s="24"/>
      <c r="R1840" s="2"/>
      <c r="S1840" s="2"/>
      <c r="T1840" s="24"/>
      <c r="U1840" s="2"/>
      <c r="V1840" s="2"/>
      <c r="W1840" s="24"/>
      <c r="Y1840" s="2"/>
      <c r="Z1840" s="2"/>
      <c r="AA1840" s="2"/>
      <c r="AB1840" s="2"/>
      <c r="AC1840" s="24"/>
      <c r="AD1840" s="2"/>
      <c r="AE1840" s="2"/>
      <c r="AF1840" s="24"/>
      <c r="AG1840" s="24"/>
      <c r="AH1840" s="24"/>
      <c r="AI1840" s="24"/>
      <c r="AJ1840" s="24"/>
      <c r="AK1840" s="24"/>
      <c r="AL1840" s="2"/>
      <c r="AM1840" s="467"/>
      <c r="AN1840" s="2"/>
      <c r="BA1840" s="2"/>
      <c r="BB1840" s="2"/>
      <c r="BC1840" s="618"/>
      <c r="BD1840" s="2"/>
      <c r="BE1840" s="2"/>
      <c r="BF1840" s="24"/>
      <c r="BG1840" s="2"/>
      <c r="BH1840" s="2"/>
      <c r="BI1840" s="24"/>
      <c r="BJ1840" s="2"/>
      <c r="BK1840" s="721"/>
      <c r="BL1840" s="721"/>
      <c r="BM1840" s="24"/>
      <c r="BN1840" s="24"/>
    </row>
    <row r="1841" spans="1:66">
      <c r="A1841" s="87"/>
      <c r="B1841" s="84" t="s">
        <v>19</v>
      </c>
      <c r="C1841" s="254">
        <f t="shared" ref="C1841:AE1843" si="1081">SUM(C1805,C1809,C1813,C1817,C1821,C1825,C1829)</f>
        <v>13</v>
      </c>
      <c r="D1841" s="256">
        <f t="shared" si="1081"/>
        <v>0</v>
      </c>
      <c r="E1841" s="618">
        <f t="shared" si="1081"/>
        <v>0</v>
      </c>
      <c r="F1841" s="254">
        <f t="shared" si="1081"/>
        <v>6</v>
      </c>
      <c r="G1841" s="256">
        <f t="shared" si="1081"/>
        <v>0</v>
      </c>
      <c r="H1841" s="618">
        <f t="shared" si="1081"/>
        <v>0</v>
      </c>
      <c r="I1841" s="254">
        <f t="shared" si="1081"/>
        <v>3</v>
      </c>
      <c r="J1841" s="256">
        <f t="shared" si="1081"/>
        <v>0</v>
      </c>
      <c r="K1841" s="618">
        <f t="shared" si="1081"/>
        <v>0</v>
      </c>
      <c r="L1841" s="254">
        <f t="shared" si="1081"/>
        <v>7</v>
      </c>
      <c r="M1841" s="256">
        <f t="shared" si="1081"/>
        <v>0</v>
      </c>
      <c r="N1841" s="618">
        <f t="shared" si="1081"/>
        <v>0</v>
      </c>
      <c r="O1841" s="254">
        <f t="shared" si="1081"/>
        <v>15</v>
      </c>
      <c r="P1841" s="256">
        <f t="shared" si="1081"/>
        <v>0</v>
      </c>
      <c r="Q1841" s="618">
        <f t="shared" si="1081"/>
        <v>0</v>
      </c>
      <c r="R1841" s="254">
        <f t="shared" si="1081"/>
        <v>5</v>
      </c>
      <c r="S1841" s="256">
        <f t="shared" si="1081"/>
        <v>0</v>
      </c>
      <c r="T1841" s="618">
        <f t="shared" si="1081"/>
        <v>0</v>
      </c>
      <c r="U1841" s="254">
        <f t="shared" si="1081"/>
        <v>8</v>
      </c>
      <c r="V1841" s="256">
        <f t="shared" si="1081"/>
        <v>0</v>
      </c>
      <c r="W1841" s="133">
        <f t="shared" si="1081"/>
        <v>0</v>
      </c>
      <c r="X1841" s="254">
        <f t="shared" si="1081"/>
        <v>0</v>
      </c>
      <c r="Y1841" s="256">
        <f t="shared" si="1081"/>
        <v>0</v>
      </c>
      <c r="Z1841" s="133">
        <f t="shared" si="1081"/>
        <v>0</v>
      </c>
      <c r="AA1841" s="254">
        <f t="shared" si="1081"/>
        <v>0</v>
      </c>
      <c r="AB1841" s="256">
        <f t="shared" si="1081"/>
        <v>0</v>
      </c>
      <c r="AC1841" s="133">
        <f t="shared" si="1081"/>
        <v>0</v>
      </c>
      <c r="AD1841" s="254">
        <f t="shared" si="1081"/>
        <v>0</v>
      </c>
      <c r="AE1841" s="256">
        <f t="shared" si="1081"/>
        <v>0</v>
      </c>
      <c r="AF1841" s="24"/>
      <c r="AG1841" s="24"/>
      <c r="AH1841" s="24"/>
      <c r="AI1841" s="24"/>
      <c r="AJ1841" s="24"/>
      <c r="AK1841" s="24"/>
      <c r="AL1841" s="254">
        <f t="shared" ref="AL1841:AM1843" si="1082">SUM(C1841,F1841,I1841,L1841,O1841,R1841,U1841,X1841,AA1841,AD1841)</f>
        <v>57</v>
      </c>
      <c r="AM1841" s="255">
        <f t="shared" si="1082"/>
        <v>0</v>
      </c>
      <c r="AN1841" s="256">
        <f t="shared" ref="AN1841:AN1843" si="1083">SUM(AL1841:AM1841)</f>
        <v>57</v>
      </c>
      <c r="BA1841" s="254">
        <f t="shared" ref="BA1841:BH1843" si="1084">SUM(BA1805,BA1809,BA1813,BA1817,BA1821,BA1825,BA1829)</f>
        <v>0</v>
      </c>
      <c r="BB1841" s="256">
        <f t="shared" si="1084"/>
        <v>0</v>
      </c>
      <c r="BC1841" s="618"/>
      <c r="BD1841" s="254">
        <f t="shared" si="1084"/>
        <v>0</v>
      </c>
      <c r="BE1841" s="256">
        <f t="shared" si="1084"/>
        <v>0</v>
      </c>
      <c r="BF1841" s="618">
        <f t="shared" si="1084"/>
        <v>0</v>
      </c>
      <c r="BG1841" s="254">
        <f t="shared" si="1084"/>
        <v>0</v>
      </c>
      <c r="BH1841" s="256">
        <f t="shared" si="1084"/>
        <v>0</v>
      </c>
      <c r="BI1841" s="24"/>
      <c r="BJ1841" s="254">
        <f t="shared" ref="BJ1841:BK1843" si="1085">SUM(AF1841,AI1841,AL1841,AO1841,AR1841,AU1841,AX1841,BA1841,BD1841,BG1841)</f>
        <v>57</v>
      </c>
      <c r="BK1841" s="255">
        <f t="shared" si="1085"/>
        <v>0</v>
      </c>
      <c r="BL1841" s="256">
        <f t="shared" ref="BL1841:BL1843" si="1086">SUM(BJ1841:BK1841)</f>
        <v>57</v>
      </c>
      <c r="BM1841" s="24"/>
      <c r="BN1841" s="24"/>
    </row>
    <row r="1842" spans="1:66">
      <c r="A1842" s="275" t="s">
        <v>9</v>
      </c>
      <c r="B1842" s="85" t="s">
        <v>21</v>
      </c>
      <c r="C1842" s="257">
        <f t="shared" si="1081"/>
        <v>9</v>
      </c>
      <c r="D1842" s="258">
        <f t="shared" si="1081"/>
        <v>0</v>
      </c>
      <c r="E1842" s="618">
        <f t="shared" si="1081"/>
        <v>0</v>
      </c>
      <c r="F1842" s="257">
        <f t="shared" si="1081"/>
        <v>3</v>
      </c>
      <c r="G1842" s="258">
        <f t="shared" si="1081"/>
        <v>0</v>
      </c>
      <c r="H1842" s="618">
        <f t="shared" si="1081"/>
        <v>0</v>
      </c>
      <c r="I1842" s="257">
        <f t="shared" si="1081"/>
        <v>3</v>
      </c>
      <c r="J1842" s="258">
        <f t="shared" si="1081"/>
        <v>0</v>
      </c>
      <c r="K1842" s="618">
        <f t="shared" si="1081"/>
        <v>0</v>
      </c>
      <c r="L1842" s="257">
        <f t="shared" si="1081"/>
        <v>6</v>
      </c>
      <c r="M1842" s="258">
        <f t="shared" si="1081"/>
        <v>0</v>
      </c>
      <c r="N1842" s="618">
        <f t="shared" si="1081"/>
        <v>0</v>
      </c>
      <c r="O1842" s="257">
        <f t="shared" si="1081"/>
        <v>10</v>
      </c>
      <c r="P1842" s="258">
        <f t="shared" si="1081"/>
        <v>0</v>
      </c>
      <c r="Q1842" s="618">
        <f t="shared" si="1081"/>
        <v>0</v>
      </c>
      <c r="R1842" s="257">
        <f t="shared" si="1081"/>
        <v>3</v>
      </c>
      <c r="S1842" s="258">
        <f t="shared" si="1081"/>
        <v>0</v>
      </c>
      <c r="T1842" s="618">
        <f t="shared" si="1081"/>
        <v>0</v>
      </c>
      <c r="U1842" s="257">
        <f t="shared" si="1081"/>
        <v>5</v>
      </c>
      <c r="V1842" s="258">
        <f t="shared" si="1081"/>
        <v>0</v>
      </c>
      <c r="W1842" s="395">
        <f t="shared" si="1081"/>
        <v>0</v>
      </c>
      <c r="X1842" s="257">
        <f t="shared" si="1081"/>
        <v>0</v>
      </c>
      <c r="Y1842" s="258">
        <f t="shared" si="1081"/>
        <v>0</v>
      </c>
      <c r="Z1842" s="395">
        <f t="shared" si="1081"/>
        <v>0</v>
      </c>
      <c r="AA1842" s="257">
        <f t="shared" si="1081"/>
        <v>0</v>
      </c>
      <c r="AB1842" s="258">
        <f t="shared" si="1081"/>
        <v>0</v>
      </c>
      <c r="AC1842" s="395">
        <f t="shared" si="1081"/>
        <v>0</v>
      </c>
      <c r="AD1842" s="257">
        <f t="shared" si="1081"/>
        <v>0</v>
      </c>
      <c r="AE1842" s="258">
        <f t="shared" si="1081"/>
        <v>0</v>
      </c>
      <c r="AF1842" s="24"/>
      <c r="AG1842" s="24"/>
      <c r="AH1842" s="24"/>
      <c r="AI1842" s="24"/>
      <c r="AJ1842" s="24"/>
      <c r="AK1842" s="24"/>
      <c r="AL1842" s="257">
        <f t="shared" si="1082"/>
        <v>39</v>
      </c>
      <c r="AM1842" s="15">
        <f t="shared" si="1082"/>
        <v>0</v>
      </c>
      <c r="AN1842" s="258">
        <f t="shared" si="1083"/>
        <v>39</v>
      </c>
      <c r="BA1842" s="257">
        <f t="shared" si="1084"/>
        <v>0</v>
      </c>
      <c r="BB1842" s="258">
        <f t="shared" si="1084"/>
        <v>0</v>
      </c>
      <c r="BC1842" s="618"/>
      <c r="BD1842" s="257">
        <f t="shared" si="1084"/>
        <v>0</v>
      </c>
      <c r="BE1842" s="258">
        <f t="shared" si="1084"/>
        <v>0</v>
      </c>
      <c r="BF1842" s="618">
        <f t="shared" si="1084"/>
        <v>0</v>
      </c>
      <c r="BG1842" s="257">
        <f t="shared" si="1084"/>
        <v>0</v>
      </c>
      <c r="BH1842" s="258">
        <f t="shared" si="1084"/>
        <v>0</v>
      </c>
      <c r="BI1842" s="24"/>
      <c r="BJ1842" s="257">
        <f t="shared" si="1085"/>
        <v>39</v>
      </c>
      <c r="BK1842" s="15">
        <f t="shared" si="1085"/>
        <v>0</v>
      </c>
      <c r="BL1842" s="258">
        <f t="shared" si="1086"/>
        <v>39</v>
      </c>
      <c r="BM1842" s="24"/>
      <c r="BN1842" s="24"/>
    </row>
    <row r="1843" spans="1:66" ht="16.5" thickBot="1">
      <c r="A1843" s="83"/>
      <c r="B1843" s="86" t="s">
        <v>22</v>
      </c>
      <c r="C1843" s="259">
        <f t="shared" si="1081"/>
        <v>0</v>
      </c>
      <c r="D1843" s="261">
        <f t="shared" si="1081"/>
        <v>0</v>
      </c>
      <c r="E1843" s="618">
        <f t="shared" si="1081"/>
        <v>0</v>
      </c>
      <c r="F1843" s="259">
        <f t="shared" si="1081"/>
        <v>0</v>
      </c>
      <c r="G1843" s="261">
        <f t="shared" si="1081"/>
        <v>0</v>
      </c>
      <c r="H1843" s="618">
        <f t="shared" si="1081"/>
        <v>0</v>
      </c>
      <c r="I1843" s="259">
        <f t="shared" si="1081"/>
        <v>0</v>
      </c>
      <c r="J1843" s="261">
        <f t="shared" si="1081"/>
        <v>0</v>
      </c>
      <c r="K1843" s="618"/>
      <c r="L1843" s="259">
        <f t="shared" si="1081"/>
        <v>0</v>
      </c>
      <c r="M1843" s="261">
        <f t="shared" si="1081"/>
        <v>0</v>
      </c>
      <c r="N1843" s="618">
        <f t="shared" si="1081"/>
        <v>0</v>
      </c>
      <c r="O1843" s="259">
        <f t="shared" si="1081"/>
        <v>0</v>
      </c>
      <c r="P1843" s="261">
        <f t="shared" si="1081"/>
        <v>0</v>
      </c>
      <c r="Q1843" s="618">
        <f t="shared" si="1081"/>
        <v>0</v>
      </c>
      <c r="R1843" s="259">
        <f t="shared" si="1081"/>
        <v>0</v>
      </c>
      <c r="S1843" s="261">
        <f t="shared" si="1081"/>
        <v>0</v>
      </c>
      <c r="T1843" s="618"/>
      <c r="U1843" s="259">
        <f t="shared" si="1081"/>
        <v>0</v>
      </c>
      <c r="V1843" s="261">
        <f t="shared" si="1081"/>
        <v>0</v>
      </c>
      <c r="W1843" s="395">
        <f t="shared" si="1081"/>
        <v>0</v>
      </c>
      <c r="X1843" s="259">
        <f t="shared" si="1081"/>
        <v>0</v>
      </c>
      <c r="Y1843" s="261">
        <f t="shared" si="1081"/>
        <v>0</v>
      </c>
      <c r="Z1843" s="395">
        <f t="shared" si="1081"/>
        <v>0</v>
      </c>
      <c r="AA1843" s="259">
        <f t="shared" si="1081"/>
        <v>0</v>
      </c>
      <c r="AB1843" s="261">
        <f t="shared" si="1081"/>
        <v>0</v>
      </c>
      <c r="AC1843" s="395">
        <f t="shared" si="1081"/>
        <v>0</v>
      </c>
      <c r="AD1843" s="259">
        <f t="shared" si="1081"/>
        <v>0</v>
      </c>
      <c r="AE1843" s="261">
        <f t="shared" si="1081"/>
        <v>0</v>
      </c>
      <c r="AF1843" s="24"/>
      <c r="AG1843" s="24"/>
      <c r="AH1843" s="24"/>
      <c r="AI1843" s="24"/>
      <c r="AJ1843" s="24"/>
      <c r="AK1843" s="24"/>
      <c r="AL1843" s="259">
        <f t="shared" si="1082"/>
        <v>0</v>
      </c>
      <c r="AM1843" s="260">
        <f t="shared" si="1082"/>
        <v>0</v>
      </c>
      <c r="AN1843" s="261">
        <f t="shared" si="1083"/>
        <v>0</v>
      </c>
      <c r="BA1843" s="259">
        <f t="shared" si="1084"/>
        <v>0</v>
      </c>
      <c r="BB1843" s="261">
        <f t="shared" si="1084"/>
        <v>0</v>
      </c>
      <c r="BC1843" s="618"/>
      <c r="BD1843" s="259">
        <f t="shared" si="1084"/>
        <v>0</v>
      </c>
      <c r="BE1843" s="261">
        <f t="shared" si="1084"/>
        <v>0</v>
      </c>
      <c r="BF1843" s="618">
        <f t="shared" si="1084"/>
        <v>0</v>
      </c>
      <c r="BG1843" s="259">
        <f t="shared" si="1084"/>
        <v>0</v>
      </c>
      <c r="BH1843" s="261">
        <f t="shared" si="1084"/>
        <v>0</v>
      </c>
      <c r="BI1843" s="24"/>
      <c r="BJ1843" s="259">
        <f t="shared" si="1085"/>
        <v>0</v>
      </c>
      <c r="BK1843" s="260">
        <f t="shared" si="1085"/>
        <v>0</v>
      </c>
      <c r="BL1843" s="261">
        <f t="shared" si="1086"/>
        <v>0</v>
      </c>
      <c r="BM1843" s="24"/>
      <c r="BN1843" s="24"/>
    </row>
    <row r="1844" spans="1:66">
      <c r="A1844" s="89" t="s">
        <v>40</v>
      </c>
      <c r="B1844" s="24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BC1844" s="611"/>
    </row>
    <row r="1845" spans="1:66">
      <c r="A1845" s="23"/>
      <c r="B1845" s="24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</row>
    <row r="1846" spans="1:66">
      <c r="A1846" s="89" t="s">
        <v>54</v>
      </c>
      <c r="B1846" s="24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</row>
    <row r="1847" spans="1:66">
      <c r="A1847" s="89" t="s">
        <v>363</v>
      </c>
      <c r="B1847" s="24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</row>
    <row r="1848" spans="1:66">
      <c r="A1848" s="23"/>
      <c r="B1848" s="24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</row>
    <row r="1849" spans="1:66" ht="18.75">
      <c r="A1849" s="1130" t="s">
        <v>26</v>
      </c>
      <c r="B1849" s="1130"/>
      <c r="C1849" s="1130"/>
      <c r="D1849" s="1130"/>
      <c r="E1849" s="1130"/>
      <c r="F1849" s="1130"/>
      <c r="G1849" s="1130"/>
      <c r="H1849" s="1130"/>
      <c r="I1849" s="1130"/>
      <c r="J1849" s="1130"/>
      <c r="K1849" s="1130"/>
      <c r="L1849" s="1130"/>
      <c r="M1849" s="1130"/>
      <c r="N1849" s="1130"/>
      <c r="O1849" s="1130"/>
      <c r="P1849" s="1130"/>
      <c r="Q1849" s="1130"/>
      <c r="R1849" s="1130"/>
      <c r="S1849" s="1130"/>
      <c r="T1849" s="1130"/>
      <c r="U1849" s="1130"/>
      <c r="V1849" s="1130"/>
      <c r="W1849" s="1130"/>
      <c r="X1849" s="1130"/>
      <c r="Y1849" s="1130"/>
      <c r="Z1849" s="1130"/>
      <c r="AA1849" s="1130"/>
      <c r="AB1849" s="1130"/>
      <c r="AC1849" s="1130"/>
      <c r="AD1849" s="1130"/>
      <c r="AE1849" s="1130"/>
      <c r="AF1849" s="1130"/>
      <c r="AG1849" s="1130"/>
      <c r="AH1849" s="1130"/>
      <c r="AI1849" s="1130"/>
      <c r="AJ1849" s="1130"/>
      <c r="AK1849" s="1130"/>
      <c r="AL1849" s="1130"/>
      <c r="AM1849" s="1130"/>
      <c r="AN1849" s="1130"/>
    </row>
    <row r="1850" spans="1:66" ht="16.5" thickBot="1">
      <c r="A1850" s="1112" t="s">
        <v>27</v>
      </c>
      <c r="B1850" s="1112"/>
      <c r="C1850" s="1112"/>
      <c r="D1850" s="1112"/>
      <c r="E1850" s="1112"/>
      <c r="F1850" s="1112"/>
      <c r="G1850" s="1112"/>
      <c r="H1850" s="1112"/>
      <c r="I1850" s="1112"/>
      <c r="J1850" s="1112"/>
      <c r="K1850" s="1112"/>
      <c r="L1850" s="1112"/>
      <c r="M1850" s="1112"/>
      <c r="N1850" s="1112"/>
      <c r="O1850" s="1112"/>
      <c r="P1850" s="1112"/>
      <c r="Q1850" s="1112"/>
      <c r="R1850" s="1112"/>
      <c r="S1850" s="1112"/>
      <c r="T1850" s="1112"/>
      <c r="U1850" s="1112"/>
      <c r="V1850" s="1112"/>
      <c r="W1850" s="1112"/>
      <c r="X1850" s="1112"/>
      <c r="Y1850" s="1112"/>
      <c r="Z1850" s="1112"/>
      <c r="AA1850" s="1112"/>
      <c r="AB1850" s="1112"/>
      <c r="AC1850" s="1112"/>
      <c r="AD1850" s="1112"/>
      <c r="AE1850" s="1112"/>
      <c r="AF1850" s="1112"/>
      <c r="AG1850" s="1112"/>
      <c r="AH1850" s="1112"/>
      <c r="AI1850" s="1112"/>
      <c r="AJ1850" s="1112"/>
      <c r="AK1850" s="1112"/>
      <c r="AL1850" s="1112"/>
      <c r="AM1850" s="1112"/>
      <c r="AN1850" s="1112"/>
    </row>
    <row r="1851" spans="1:66" ht="24" thickBot="1">
      <c r="A1851" s="1142" t="s">
        <v>53</v>
      </c>
      <c r="B1851" s="1143"/>
      <c r="C1851" s="1143"/>
      <c r="D1851" s="1143"/>
      <c r="E1851" s="1143"/>
      <c r="F1851" s="1143"/>
      <c r="G1851" s="1143"/>
      <c r="H1851" s="1143"/>
      <c r="I1851" s="1143"/>
      <c r="J1851" s="1143"/>
      <c r="K1851" s="1143"/>
      <c r="L1851" s="1143"/>
      <c r="M1851" s="1143"/>
      <c r="N1851" s="1143"/>
      <c r="O1851" s="1143"/>
      <c r="P1851" s="1143"/>
      <c r="Q1851" s="1143"/>
      <c r="R1851" s="1143"/>
      <c r="S1851" s="1143"/>
      <c r="T1851" s="1143"/>
      <c r="U1851" s="1143"/>
      <c r="V1851" s="1143"/>
      <c r="W1851" s="1143"/>
      <c r="X1851" s="1143"/>
      <c r="Y1851" s="1143"/>
      <c r="Z1851" s="1143"/>
      <c r="AA1851" s="1143"/>
      <c r="AB1851" s="1143"/>
      <c r="AC1851" s="1143"/>
      <c r="AD1851" s="1143"/>
      <c r="AE1851" s="1143"/>
      <c r="AF1851" s="1143"/>
      <c r="AG1851" s="1143"/>
      <c r="AH1851" s="1143"/>
      <c r="AI1851" s="1143"/>
      <c r="AJ1851" s="1143"/>
      <c r="AK1851" s="1143"/>
      <c r="AL1851" s="1143"/>
      <c r="AM1851" s="1143"/>
      <c r="AN1851" s="1144"/>
      <c r="AO1851" s="710"/>
      <c r="AP1851" s="710"/>
      <c r="AQ1851" s="710"/>
      <c r="AR1851" s="710"/>
      <c r="AS1851" s="710"/>
      <c r="AT1851" s="710"/>
      <c r="AU1851" s="710"/>
      <c r="AV1851" s="710"/>
      <c r="AW1851" s="710"/>
      <c r="AX1851" s="710"/>
      <c r="AY1851" s="710"/>
      <c r="AZ1851" s="711"/>
    </row>
    <row r="1852" spans="1:66" ht="16.5" thickBot="1">
      <c r="A1852" s="33"/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/>
      <c r="AM1852" s="32"/>
      <c r="AN1852" s="32"/>
    </row>
    <row r="1853" spans="1:66" ht="16.5">
      <c r="A1853" s="40" t="s">
        <v>848</v>
      </c>
      <c r="B1853" s="41"/>
      <c r="C1853" s="41" t="s">
        <v>849</v>
      </c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F1853" s="41"/>
      <c r="AG1853" s="41"/>
      <c r="AH1853" s="41"/>
      <c r="AI1853" s="41"/>
      <c r="AJ1853" s="41"/>
      <c r="AK1853" s="41"/>
      <c r="AL1853" s="34"/>
      <c r="AM1853" s="34"/>
      <c r="AN1853" s="35"/>
      <c r="AO1853" s="712"/>
      <c r="AP1853" s="712"/>
      <c r="AQ1853" s="712"/>
      <c r="AR1853" s="712"/>
      <c r="AS1853" s="712"/>
      <c r="AT1853" s="712"/>
      <c r="AU1853" s="712"/>
      <c r="AV1853" s="712"/>
      <c r="AW1853" s="712"/>
      <c r="AX1853" s="712"/>
      <c r="AY1853" s="712"/>
      <c r="AZ1853" s="712"/>
      <c r="BA1853" s="712"/>
      <c r="BB1853" s="712"/>
      <c r="BC1853" s="712"/>
      <c r="BD1853" s="712"/>
      <c r="BE1853" s="712"/>
      <c r="BF1853" s="712"/>
      <c r="BG1853" s="712"/>
      <c r="BH1853" s="712"/>
      <c r="BI1853" s="712"/>
      <c r="BJ1853" s="712"/>
      <c r="BK1853" s="712"/>
      <c r="BL1853" s="713"/>
    </row>
    <row r="1854" spans="1:66" ht="16.5">
      <c r="A1854" s="623" t="s">
        <v>850</v>
      </c>
      <c r="B1854" s="624"/>
      <c r="C1854" s="624" t="s">
        <v>891</v>
      </c>
      <c r="D1854" s="624"/>
      <c r="E1854" s="624"/>
      <c r="F1854" s="624"/>
      <c r="G1854" s="624"/>
      <c r="H1854" s="624"/>
      <c r="I1854" s="624"/>
      <c r="J1854" s="624"/>
      <c r="K1854" s="624"/>
      <c r="L1854" s="624"/>
      <c r="M1854" s="624"/>
      <c r="N1854" s="624"/>
      <c r="O1854" s="624"/>
      <c r="P1854" s="624"/>
      <c r="Q1854" s="624"/>
      <c r="R1854" s="624"/>
      <c r="S1854" s="624"/>
      <c r="T1854" s="624"/>
      <c r="U1854" s="624"/>
      <c r="V1854" s="624"/>
      <c r="W1854" s="624"/>
      <c r="X1854" s="624"/>
      <c r="Y1854" s="624"/>
      <c r="Z1854" s="624"/>
      <c r="AA1854" s="624"/>
      <c r="AB1854" s="624"/>
      <c r="AC1854" s="624"/>
      <c r="AD1854" s="624"/>
      <c r="AE1854" s="624"/>
      <c r="AF1854" s="624"/>
      <c r="AG1854" s="624"/>
      <c r="AH1854" s="624"/>
      <c r="AI1854" s="624"/>
      <c r="AJ1854" s="624"/>
      <c r="AK1854" s="624"/>
      <c r="AL1854" s="36"/>
      <c r="AM1854" s="36"/>
      <c r="AN1854" s="240"/>
      <c r="AO1854" s="611"/>
      <c r="AP1854" s="611"/>
      <c r="AQ1854" s="611"/>
      <c r="AR1854" s="611"/>
      <c r="AS1854" s="611"/>
      <c r="AT1854" s="611"/>
      <c r="AU1854" s="611"/>
      <c r="AV1854" s="611"/>
      <c r="AW1854" s="611"/>
      <c r="AX1854" s="611"/>
      <c r="AY1854" s="611"/>
      <c r="AZ1854" s="611"/>
      <c r="BA1854" s="611"/>
      <c r="BB1854" s="611"/>
      <c r="BC1854" s="611"/>
      <c r="BD1854" s="611"/>
      <c r="BE1854" s="611"/>
      <c r="BF1854" s="611"/>
      <c r="BG1854" s="611"/>
      <c r="BH1854" s="611"/>
      <c r="BI1854" s="611"/>
      <c r="BJ1854" s="611"/>
      <c r="BK1854" s="611"/>
      <c r="BL1854" s="714"/>
    </row>
    <row r="1855" spans="1:66" ht="17.25" thickBot="1">
      <c r="A1855" s="43" t="s">
        <v>851</v>
      </c>
      <c r="B1855" s="625"/>
      <c r="C1855" s="625" t="s">
        <v>913</v>
      </c>
      <c r="D1855" s="625"/>
      <c r="E1855" s="625"/>
      <c r="F1855" s="625"/>
      <c r="G1855" s="625"/>
      <c r="H1855" s="625"/>
      <c r="I1855" s="625"/>
      <c r="J1855" s="625"/>
      <c r="K1855" s="625"/>
      <c r="L1855" s="625"/>
      <c r="M1855" s="625"/>
      <c r="N1855" s="625"/>
      <c r="O1855" s="625"/>
      <c r="P1855" s="625"/>
      <c r="Q1855" s="625"/>
      <c r="R1855" s="625"/>
      <c r="S1855" s="625"/>
      <c r="T1855" s="625"/>
      <c r="U1855" s="625"/>
      <c r="V1855" s="625"/>
      <c r="W1855" s="625"/>
      <c r="X1855" s="625"/>
      <c r="Y1855" s="625"/>
      <c r="Z1855" s="625"/>
      <c r="AA1855" s="625"/>
      <c r="AB1855" s="625"/>
      <c r="AC1855" s="625"/>
      <c r="AD1855" s="625"/>
      <c r="AE1855" s="625"/>
      <c r="AF1855" s="625"/>
      <c r="AG1855" s="625"/>
      <c r="AH1855" s="625"/>
      <c r="AI1855" s="625"/>
      <c r="AJ1855" s="625"/>
      <c r="AK1855" s="625"/>
      <c r="AL1855" s="37"/>
      <c r="AM1855" s="37"/>
      <c r="AN1855" s="38"/>
      <c r="AO1855" s="715"/>
      <c r="AP1855" s="715"/>
      <c r="AQ1855" s="715"/>
      <c r="AR1855" s="715"/>
      <c r="AS1855" s="715"/>
      <c r="AT1855" s="715"/>
      <c r="AU1855" s="715"/>
      <c r="AV1855" s="715"/>
      <c r="AW1855" s="715"/>
      <c r="AX1855" s="715"/>
      <c r="AY1855" s="715"/>
      <c r="AZ1855" s="715"/>
      <c r="BA1855" s="715"/>
      <c r="BB1855" s="715"/>
      <c r="BC1855" s="715"/>
      <c r="BD1855" s="715"/>
      <c r="BE1855" s="715"/>
      <c r="BF1855" s="715"/>
      <c r="BG1855" s="715"/>
      <c r="BH1855" s="715"/>
      <c r="BI1855" s="715"/>
      <c r="BJ1855" s="715"/>
      <c r="BK1855" s="715"/>
      <c r="BL1855" s="716"/>
    </row>
    <row r="1856" spans="1:66" ht="16.5" thickBot="1">
      <c r="A1856" s="33"/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</row>
    <row r="1857" spans="1:66" ht="17.25" thickBot="1">
      <c r="A1857" s="32"/>
      <c r="B1857" s="32"/>
      <c r="C1857" s="58" t="s">
        <v>602</v>
      </c>
      <c r="D1857" s="58"/>
      <c r="E1857" s="59"/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  <c r="V1857" s="100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39"/>
      <c r="AM1857" s="36"/>
      <c r="AN1857" s="32"/>
    </row>
    <row r="1858" spans="1:66" ht="16.5" thickBot="1">
      <c r="A1858" s="1"/>
      <c r="X1858" s="3"/>
    </row>
    <row r="1859" spans="1:66" ht="28.5" customHeight="1">
      <c r="A1859" s="6"/>
      <c r="B1859" s="7"/>
      <c r="C1859" s="1210" t="s">
        <v>42</v>
      </c>
      <c r="D1859" s="1211"/>
      <c r="E1859" s="888"/>
      <c r="F1859" s="1218" t="s">
        <v>853</v>
      </c>
      <c r="G1859" s="1219"/>
      <c r="H1859" s="888"/>
      <c r="I1859" s="1218" t="s">
        <v>854</v>
      </c>
      <c r="J1859" s="1219"/>
      <c r="K1859" s="888"/>
      <c r="L1859" s="1218" t="s">
        <v>855</v>
      </c>
      <c r="M1859" s="1219"/>
      <c r="N1859" s="888"/>
      <c r="O1859" s="1218" t="s">
        <v>856</v>
      </c>
      <c r="P1859" s="1219"/>
      <c r="Q1859" s="888"/>
      <c r="R1859" s="1218" t="s">
        <v>857</v>
      </c>
      <c r="S1859" s="1219"/>
      <c r="T1859" s="888"/>
      <c r="U1859" s="1218" t="s">
        <v>858</v>
      </c>
      <c r="V1859" s="1219"/>
      <c r="W1859" s="888"/>
      <c r="X1859" s="1218" t="s">
        <v>859</v>
      </c>
      <c r="Y1859" s="1219"/>
      <c r="Z1859" s="888"/>
      <c r="AA1859" s="1218" t="s">
        <v>860</v>
      </c>
      <c r="AB1859" s="1219"/>
      <c r="AC1859" s="888"/>
      <c r="AD1859" s="1218" t="s">
        <v>861</v>
      </c>
      <c r="AE1859" s="1219"/>
      <c r="AF1859" s="888"/>
      <c r="AG1859" s="888"/>
      <c r="AH1859" s="888"/>
      <c r="AI1859" s="888"/>
      <c r="AJ1859" s="888"/>
      <c r="AK1859" s="888"/>
      <c r="AL1859" s="889"/>
      <c r="AM1859" s="890" t="s">
        <v>9</v>
      </c>
      <c r="AN1859" s="891"/>
      <c r="AO1859" s="892"/>
      <c r="AP1859" s="892"/>
      <c r="AQ1859" s="892"/>
      <c r="AR1859" s="892"/>
      <c r="AS1859" s="892"/>
      <c r="AT1859" s="892"/>
      <c r="AU1859" s="892"/>
      <c r="AV1859" s="892"/>
      <c r="AW1859" s="892"/>
      <c r="AX1859" s="892"/>
      <c r="AY1859" s="892"/>
      <c r="AZ1859" s="892"/>
      <c r="BA1859" s="1218" t="s">
        <v>859</v>
      </c>
      <c r="BB1859" s="1219"/>
      <c r="BC1859" s="888"/>
      <c r="BD1859" s="1218" t="s">
        <v>860</v>
      </c>
      <c r="BE1859" s="1219"/>
      <c r="BF1859" s="888"/>
      <c r="BG1859" s="1218" t="s">
        <v>861</v>
      </c>
      <c r="BH1859" s="1219"/>
      <c r="BI1859" s="131"/>
      <c r="BJ1859" s="132"/>
      <c r="BK1859" s="133" t="s">
        <v>9</v>
      </c>
      <c r="BL1859" s="134"/>
      <c r="BM1859" s="131"/>
      <c r="BN1859" s="131"/>
    </row>
    <row r="1860" spans="1:66" ht="133.5" thickBot="1">
      <c r="A1860" s="348" t="s">
        <v>606</v>
      </c>
      <c r="B1860" s="46"/>
      <c r="C1860" s="54" t="s">
        <v>41</v>
      </c>
      <c r="D1860" s="57" t="s">
        <v>32</v>
      </c>
      <c r="E1860" s="50"/>
      <c r="F1860" s="54" t="s">
        <v>15</v>
      </c>
      <c r="G1860" s="57" t="s">
        <v>32</v>
      </c>
      <c r="H1860" s="50"/>
      <c r="I1860" s="54" t="s">
        <v>15</v>
      </c>
      <c r="J1860" s="57" t="s">
        <v>32</v>
      </c>
      <c r="K1860" s="50"/>
      <c r="L1860" s="54" t="s">
        <v>15</v>
      </c>
      <c r="M1860" s="57" t="s">
        <v>32</v>
      </c>
      <c r="N1860" s="50"/>
      <c r="O1860" s="54" t="s">
        <v>15</v>
      </c>
      <c r="P1860" s="57" t="s">
        <v>32</v>
      </c>
      <c r="Q1860" s="50"/>
      <c r="R1860" s="54" t="s">
        <v>15</v>
      </c>
      <c r="S1860" s="57" t="s">
        <v>32</v>
      </c>
      <c r="T1860" s="50"/>
      <c r="U1860" s="54" t="s">
        <v>15</v>
      </c>
      <c r="V1860" s="57" t="s">
        <v>32</v>
      </c>
      <c r="W1860" s="50"/>
      <c r="X1860" s="54" t="s">
        <v>15</v>
      </c>
      <c r="Y1860" s="57" t="s">
        <v>32</v>
      </c>
      <c r="Z1860" s="466"/>
      <c r="AA1860" s="54" t="s">
        <v>15</v>
      </c>
      <c r="AB1860" s="57" t="s">
        <v>32</v>
      </c>
      <c r="AC1860" s="50"/>
      <c r="AD1860" s="54" t="s">
        <v>15</v>
      </c>
      <c r="AE1860" s="57" t="s">
        <v>32</v>
      </c>
      <c r="AF1860" s="50"/>
      <c r="AG1860" s="50"/>
      <c r="AH1860" s="50"/>
      <c r="AI1860" s="50"/>
      <c r="AJ1860" s="50"/>
      <c r="AK1860" s="50"/>
      <c r="AL1860" s="54" t="s">
        <v>15</v>
      </c>
      <c r="AM1860" s="56" t="s">
        <v>32</v>
      </c>
      <c r="AN1860" s="71" t="s">
        <v>9</v>
      </c>
      <c r="BA1860" s="630" t="s">
        <v>15</v>
      </c>
      <c r="BB1860" s="632" t="s">
        <v>32</v>
      </c>
      <c r="BC1860" s="627"/>
      <c r="BD1860" s="630" t="s">
        <v>15</v>
      </c>
      <c r="BE1860" s="632" t="s">
        <v>32</v>
      </c>
      <c r="BF1860" s="50"/>
      <c r="BG1860" s="54" t="s">
        <v>15</v>
      </c>
      <c r="BH1860" s="57" t="s">
        <v>32</v>
      </c>
      <c r="BI1860" s="50"/>
      <c r="BJ1860" s="54" t="s">
        <v>15</v>
      </c>
      <c r="BK1860" s="56" t="s">
        <v>32</v>
      </c>
      <c r="BL1860" s="71" t="s">
        <v>9</v>
      </c>
      <c r="BM1860" s="50"/>
      <c r="BN1860" s="50"/>
    </row>
    <row r="1861" spans="1:66" ht="16.5" thickBot="1">
      <c r="A1861" s="20"/>
      <c r="E1861" s="4"/>
      <c r="H1861" s="4"/>
      <c r="K1861" s="4"/>
      <c r="N1861" s="4"/>
      <c r="Q1861" s="4"/>
      <c r="T1861" s="4"/>
      <c r="W1861" s="4"/>
      <c r="X1861" s="3"/>
      <c r="AC1861" s="4"/>
      <c r="AF1861" s="4"/>
      <c r="AG1861" s="4"/>
      <c r="AH1861" s="4"/>
      <c r="AI1861" s="4"/>
      <c r="AJ1861" s="4"/>
      <c r="AK1861" s="4"/>
      <c r="BC1861" s="611"/>
      <c r="BF1861" s="4"/>
      <c r="BI1861" s="4"/>
      <c r="BM1861" s="4"/>
      <c r="BN1861" s="4"/>
    </row>
    <row r="1862" spans="1:66">
      <c r="A1862" s="1150" t="s">
        <v>703</v>
      </c>
      <c r="B1862" s="84" t="s">
        <v>19</v>
      </c>
      <c r="C1862" s="254">
        <v>4</v>
      </c>
      <c r="D1862" s="255"/>
      <c r="E1862" s="24"/>
      <c r="F1862" s="254">
        <v>0</v>
      </c>
      <c r="G1862" s="256"/>
      <c r="H1862" s="24"/>
      <c r="I1862" s="254">
        <v>0</v>
      </c>
      <c r="J1862" s="256"/>
      <c r="K1862" s="24"/>
      <c r="L1862" s="254">
        <v>0</v>
      </c>
      <c r="M1862" s="256"/>
      <c r="N1862" s="24"/>
      <c r="O1862" s="254">
        <v>0</v>
      </c>
      <c r="P1862" s="256"/>
      <c r="Q1862" s="24"/>
      <c r="R1862" s="254">
        <v>0</v>
      </c>
      <c r="S1862" s="256"/>
      <c r="T1862" s="24"/>
      <c r="U1862" s="254">
        <v>0</v>
      </c>
      <c r="V1862" s="256"/>
      <c r="W1862" s="24"/>
      <c r="X1862" s="254">
        <v>0</v>
      </c>
      <c r="Y1862" s="256"/>
      <c r="Z1862" s="133"/>
      <c r="AA1862" s="254">
        <v>0</v>
      </c>
      <c r="AB1862" s="256"/>
      <c r="AC1862" s="24"/>
      <c r="AD1862" s="254">
        <v>0</v>
      </c>
      <c r="AE1862" s="256"/>
      <c r="AF1862" s="24"/>
      <c r="AG1862" s="24"/>
      <c r="AH1862" s="24"/>
      <c r="AI1862" s="24"/>
      <c r="AJ1862" s="24"/>
      <c r="AK1862" s="24"/>
      <c r="AL1862" s="254">
        <f>SUM(C1862,F1862,I1862,L1862,O1862,R1862,U1862,X1862,AA1862,AD1862)</f>
        <v>4</v>
      </c>
      <c r="AM1862" s="255">
        <f>SUM(D1862,G1862,J1862,M1862,P1862,S1862,V1862,Y1862,AB1862,AE1862)</f>
        <v>0</v>
      </c>
      <c r="AN1862" s="256">
        <f>SUM(AL1862:AM1862)</f>
        <v>4</v>
      </c>
      <c r="BA1862" s="254">
        <v>0</v>
      </c>
      <c r="BB1862" s="256"/>
      <c r="BC1862" s="618"/>
      <c r="BD1862" s="254">
        <v>0</v>
      </c>
      <c r="BE1862" s="256"/>
      <c r="BF1862" s="24"/>
      <c r="BG1862" s="254">
        <v>0</v>
      </c>
      <c r="BH1862" s="256"/>
      <c r="BI1862" s="24"/>
      <c r="BJ1862" s="254">
        <f t="shared" ref="BJ1862:BK1864" si="1087">SUM(AF1862,AI1862,AL1862,AO1862,AR1862,AU1862,AX1862,BA1862,BD1862,BG1862)</f>
        <v>4</v>
      </c>
      <c r="BK1862" s="255">
        <f t="shared" si="1087"/>
        <v>0</v>
      </c>
      <c r="BL1862" s="256">
        <f>SUM(BJ1862:BK1862)</f>
        <v>4</v>
      </c>
      <c r="BM1862" s="24"/>
      <c r="BN1862" s="24"/>
    </row>
    <row r="1863" spans="1:66">
      <c r="A1863" s="1151"/>
      <c r="B1863" s="85" t="s">
        <v>21</v>
      </c>
      <c r="C1863" s="257">
        <v>2</v>
      </c>
      <c r="D1863" s="15"/>
      <c r="E1863" s="24"/>
      <c r="F1863" s="257">
        <v>0</v>
      </c>
      <c r="G1863" s="258"/>
      <c r="H1863" s="24"/>
      <c r="I1863" s="257">
        <v>0</v>
      </c>
      <c r="J1863" s="258"/>
      <c r="K1863" s="24"/>
      <c r="L1863" s="257">
        <v>0</v>
      </c>
      <c r="M1863" s="258"/>
      <c r="N1863" s="24"/>
      <c r="O1863" s="257">
        <v>0</v>
      </c>
      <c r="P1863" s="258"/>
      <c r="Q1863" s="24"/>
      <c r="R1863" s="257">
        <v>0</v>
      </c>
      <c r="S1863" s="258"/>
      <c r="T1863" s="24"/>
      <c r="U1863" s="257">
        <v>0</v>
      </c>
      <c r="V1863" s="258"/>
      <c r="W1863" s="24"/>
      <c r="X1863" s="257">
        <v>0</v>
      </c>
      <c r="Y1863" s="258"/>
      <c r="Z1863" s="395"/>
      <c r="AA1863" s="257">
        <v>0</v>
      </c>
      <c r="AB1863" s="258"/>
      <c r="AC1863" s="24"/>
      <c r="AD1863" s="257">
        <v>0</v>
      </c>
      <c r="AE1863" s="258"/>
      <c r="AF1863" s="24"/>
      <c r="AG1863" s="24"/>
      <c r="AH1863" s="24"/>
      <c r="AI1863" s="24"/>
      <c r="AJ1863" s="24"/>
      <c r="AK1863" s="24"/>
      <c r="AL1863" s="257">
        <f t="shared" ref="AL1863:AM1864" si="1088">SUM(C1863,F1863,I1863,L1863,O1863,R1863,U1863,X1863,AA1863,AD1863)</f>
        <v>2</v>
      </c>
      <c r="AM1863" s="15">
        <f t="shared" si="1088"/>
        <v>0</v>
      </c>
      <c r="AN1863" s="258">
        <f t="shared" ref="AN1863:AN1864" si="1089">SUM(AL1863:AM1863)</f>
        <v>2</v>
      </c>
      <c r="BA1863" s="257">
        <v>0</v>
      </c>
      <c r="BB1863" s="258"/>
      <c r="BC1863" s="618"/>
      <c r="BD1863" s="257">
        <v>0</v>
      </c>
      <c r="BE1863" s="258"/>
      <c r="BF1863" s="24"/>
      <c r="BG1863" s="257">
        <v>0</v>
      </c>
      <c r="BH1863" s="258"/>
      <c r="BI1863" s="24"/>
      <c r="BJ1863" s="257">
        <f t="shared" si="1087"/>
        <v>2</v>
      </c>
      <c r="BK1863" s="15">
        <f t="shared" si="1087"/>
        <v>0</v>
      </c>
      <c r="BL1863" s="258">
        <f t="shared" ref="BL1863:BL1864" si="1090">SUM(BJ1863:BK1863)</f>
        <v>2</v>
      </c>
      <c r="BM1863" s="24"/>
      <c r="BN1863" s="24"/>
    </row>
    <row r="1864" spans="1:66" ht="16.5" thickBot="1">
      <c r="A1864" s="1152"/>
      <c r="B1864" s="86" t="s">
        <v>22</v>
      </c>
      <c r="C1864" s="259">
        <v>0</v>
      </c>
      <c r="D1864" s="260"/>
      <c r="E1864" s="24"/>
      <c r="F1864" s="259">
        <v>0</v>
      </c>
      <c r="G1864" s="261"/>
      <c r="H1864" s="24"/>
      <c r="I1864" s="259">
        <v>0</v>
      </c>
      <c r="J1864" s="261"/>
      <c r="K1864" s="24"/>
      <c r="L1864" s="259">
        <v>0</v>
      </c>
      <c r="M1864" s="261"/>
      <c r="N1864" s="24"/>
      <c r="O1864" s="259">
        <v>0</v>
      </c>
      <c r="P1864" s="261"/>
      <c r="Q1864" s="24"/>
      <c r="R1864" s="259">
        <v>0</v>
      </c>
      <c r="S1864" s="261"/>
      <c r="T1864" s="24"/>
      <c r="U1864" s="259">
        <v>0</v>
      </c>
      <c r="V1864" s="261"/>
      <c r="W1864" s="24"/>
      <c r="X1864" s="259">
        <v>0</v>
      </c>
      <c r="Y1864" s="261"/>
      <c r="Z1864" s="396"/>
      <c r="AA1864" s="259">
        <v>0</v>
      </c>
      <c r="AB1864" s="261"/>
      <c r="AC1864" s="24"/>
      <c r="AD1864" s="259">
        <v>0</v>
      </c>
      <c r="AE1864" s="261"/>
      <c r="AF1864" s="24"/>
      <c r="AG1864" s="24"/>
      <c r="AH1864" s="24"/>
      <c r="AI1864" s="24"/>
      <c r="AJ1864" s="24"/>
      <c r="AK1864" s="24"/>
      <c r="AL1864" s="259">
        <f t="shared" si="1088"/>
        <v>0</v>
      </c>
      <c r="AM1864" s="260">
        <f t="shared" si="1088"/>
        <v>0</v>
      </c>
      <c r="AN1864" s="261">
        <f t="shared" si="1089"/>
        <v>0</v>
      </c>
      <c r="BA1864" s="259">
        <v>0</v>
      </c>
      <c r="BB1864" s="261"/>
      <c r="BC1864" s="618"/>
      <c r="BD1864" s="259">
        <v>0</v>
      </c>
      <c r="BE1864" s="261"/>
      <c r="BF1864" s="24"/>
      <c r="BG1864" s="259">
        <v>0</v>
      </c>
      <c r="BH1864" s="261"/>
      <c r="BI1864" s="24"/>
      <c r="BJ1864" s="259">
        <f t="shared" si="1087"/>
        <v>0</v>
      </c>
      <c r="BK1864" s="260">
        <f t="shared" si="1087"/>
        <v>0</v>
      </c>
      <c r="BL1864" s="261">
        <f t="shared" si="1090"/>
        <v>0</v>
      </c>
      <c r="BM1864" s="24"/>
      <c r="BN1864" s="24"/>
    </row>
    <row r="1865" spans="1:66" ht="16.5" thickBot="1">
      <c r="A1865" s="349"/>
      <c r="C1865" s="2"/>
      <c r="D1865" s="2"/>
      <c r="E1865" s="24"/>
      <c r="F1865" s="2"/>
      <c r="G1865" s="2"/>
      <c r="H1865" s="24"/>
      <c r="I1865" s="2"/>
      <c r="J1865" s="2"/>
      <c r="K1865" s="24"/>
      <c r="L1865" s="2"/>
      <c r="M1865" s="2"/>
      <c r="N1865" s="24"/>
      <c r="O1865" s="2"/>
      <c r="P1865" s="2"/>
      <c r="Q1865" s="24"/>
      <c r="R1865" s="2"/>
      <c r="S1865" s="2"/>
      <c r="T1865" s="24"/>
      <c r="U1865" s="2"/>
      <c r="V1865" s="2"/>
      <c r="W1865" s="24"/>
      <c r="Y1865" s="2"/>
      <c r="Z1865" s="2"/>
      <c r="AA1865" s="2"/>
      <c r="AB1865" s="2"/>
      <c r="AC1865" s="24"/>
      <c r="AD1865" s="2"/>
      <c r="AE1865" s="2"/>
      <c r="AF1865" s="24"/>
      <c r="AG1865" s="24"/>
      <c r="AH1865" s="24"/>
      <c r="AI1865" s="24"/>
      <c r="AJ1865" s="24"/>
      <c r="AK1865" s="24"/>
      <c r="AL1865" s="2"/>
      <c r="AM1865" s="467"/>
      <c r="AN1865" s="2"/>
      <c r="BA1865" s="2"/>
      <c r="BB1865" s="2"/>
      <c r="BC1865" s="618"/>
      <c r="BD1865" s="2"/>
      <c r="BE1865" s="2"/>
      <c r="BF1865" s="24"/>
      <c r="BG1865" s="2"/>
      <c r="BH1865" s="2"/>
      <c r="BI1865" s="24"/>
      <c r="BJ1865" s="2"/>
      <c r="BK1865" s="721"/>
      <c r="BL1865" s="721"/>
      <c r="BM1865" s="24"/>
      <c r="BN1865" s="24"/>
    </row>
    <row r="1866" spans="1:66">
      <c r="A1866" s="274"/>
      <c r="B1866" s="84" t="s">
        <v>19</v>
      </c>
      <c r="C1866" s="254"/>
      <c r="D1866" s="255"/>
      <c r="E1866" s="24"/>
      <c r="F1866" s="254"/>
      <c r="G1866" s="256"/>
      <c r="H1866" s="24"/>
      <c r="I1866" s="254"/>
      <c r="J1866" s="256"/>
      <c r="K1866" s="24"/>
      <c r="L1866" s="254"/>
      <c r="M1866" s="256"/>
      <c r="N1866" s="24"/>
      <c r="O1866" s="254"/>
      <c r="P1866" s="256"/>
      <c r="Q1866" s="24"/>
      <c r="R1866" s="254"/>
      <c r="S1866" s="256"/>
      <c r="T1866" s="24"/>
      <c r="U1866" s="254"/>
      <c r="V1866" s="256"/>
      <c r="W1866" s="24"/>
      <c r="X1866" s="254"/>
      <c r="Y1866" s="256"/>
      <c r="Z1866" s="133"/>
      <c r="AA1866" s="254"/>
      <c r="AB1866" s="256"/>
      <c r="AC1866" s="24"/>
      <c r="AD1866" s="254"/>
      <c r="AE1866" s="256"/>
      <c r="AF1866" s="24"/>
      <c r="AG1866" s="24"/>
      <c r="AH1866" s="24"/>
      <c r="AI1866" s="24"/>
      <c r="AJ1866" s="24"/>
      <c r="AK1866" s="24"/>
      <c r="AL1866" s="254">
        <f>SUM(C1866,F1866,I1866,L1866,O1866,R1866,U1866,X1866,AA1866,AD1866)</f>
        <v>0</v>
      </c>
      <c r="AM1866" s="255">
        <f t="shared" ref="AM1866:AM1872" si="1091">SUM(D1866,G1866,J1866,M1866,P1866,S1866,V1866,Y1866,AB1866,AE1866)</f>
        <v>0</v>
      </c>
      <c r="AN1866" s="256">
        <f t="shared" ref="AN1866:AN1868" si="1092">SUM(AL1866:AM1866)</f>
        <v>0</v>
      </c>
      <c r="BA1866" s="254"/>
      <c r="BB1866" s="256"/>
      <c r="BC1866" s="618"/>
      <c r="BD1866" s="254"/>
      <c r="BE1866" s="256"/>
      <c r="BF1866" s="24"/>
      <c r="BG1866" s="254"/>
      <c r="BH1866" s="256"/>
      <c r="BI1866" s="24"/>
      <c r="BJ1866" s="254">
        <f t="shared" ref="BJ1866:BK1868" si="1093">SUM(AF1866,AI1866,AL1866,AO1866,AR1866,AU1866,AX1866,BA1866,BD1866,BG1866)</f>
        <v>0</v>
      </c>
      <c r="BK1866" s="255">
        <f t="shared" si="1093"/>
        <v>0</v>
      </c>
      <c r="BL1866" s="256">
        <f t="shared" ref="BL1866:BL1868" si="1094">SUM(BJ1866:BK1866)</f>
        <v>0</v>
      </c>
      <c r="BM1866" s="24"/>
      <c r="BN1866" s="24"/>
    </row>
    <row r="1867" spans="1:66">
      <c r="A1867" s="88"/>
      <c r="B1867" s="85" t="s">
        <v>21</v>
      </c>
      <c r="C1867" s="257"/>
      <c r="D1867" s="15"/>
      <c r="E1867" s="24"/>
      <c r="F1867" s="257"/>
      <c r="G1867" s="258"/>
      <c r="H1867" s="24"/>
      <c r="I1867" s="257"/>
      <c r="J1867" s="258"/>
      <c r="K1867" s="24"/>
      <c r="L1867" s="257"/>
      <c r="M1867" s="258"/>
      <c r="N1867" s="24"/>
      <c r="O1867" s="257"/>
      <c r="P1867" s="258"/>
      <c r="Q1867" s="24"/>
      <c r="R1867" s="257"/>
      <c r="S1867" s="258"/>
      <c r="T1867" s="24"/>
      <c r="U1867" s="257"/>
      <c r="V1867" s="258"/>
      <c r="W1867" s="24"/>
      <c r="X1867" s="257"/>
      <c r="Y1867" s="258"/>
      <c r="Z1867" s="395"/>
      <c r="AA1867" s="257"/>
      <c r="AB1867" s="258"/>
      <c r="AC1867" s="24"/>
      <c r="AD1867" s="257"/>
      <c r="AE1867" s="258"/>
      <c r="AF1867" s="24"/>
      <c r="AG1867" s="24"/>
      <c r="AH1867" s="24"/>
      <c r="AI1867" s="24"/>
      <c r="AJ1867" s="24"/>
      <c r="AK1867" s="24"/>
      <c r="AL1867" s="257">
        <f t="shared" ref="AL1867:AL1868" si="1095">SUM(C1867,F1867,I1867,L1867,O1867,R1867,U1867,X1867,AA1867,AD1867)</f>
        <v>0</v>
      </c>
      <c r="AM1867" s="15">
        <f t="shared" si="1091"/>
        <v>0</v>
      </c>
      <c r="AN1867" s="258">
        <f t="shared" si="1092"/>
        <v>0</v>
      </c>
      <c r="BA1867" s="257"/>
      <c r="BB1867" s="258"/>
      <c r="BC1867" s="618"/>
      <c r="BD1867" s="257"/>
      <c r="BE1867" s="258"/>
      <c r="BF1867" s="24"/>
      <c r="BG1867" s="257"/>
      <c r="BH1867" s="258"/>
      <c r="BI1867" s="24"/>
      <c r="BJ1867" s="257">
        <f t="shared" si="1093"/>
        <v>0</v>
      </c>
      <c r="BK1867" s="15">
        <f t="shared" si="1093"/>
        <v>0</v>
      </c>
      <c r="BL1867" s="258">
        <f t="shared" si="1094"/>
        <v>0</v>
      </c>
      <c r="BM1867" s="24"/>
      <c r="BN1867" s="24"/>
    </row>
    <row r="1868" spans="1:66" ht="16.5" thickBot="1">
      <c r="A1868" s="141"/>
      <c r="B1868" s="86" t="s">
        <v>22</v>
      </c>
      <c r="C1868" s="259"/>
      <c r="D1868" s="260"/>
      <c r="E1868" s="24"/>
      <c r="F1868" s="259"/>
      <c r="G1868" s="261"/>
      <c r="H1868" s="24"/>
      <c r="I1868" s="259"/>
      <c r="J1868" s="261"/>
      <c r="K1868" s="24"/>
      <c r="L1868" s="259"/>
      <c r="M1868" s="261"/>
      <c r="N1868" s="24"/>
      <c r="O1868" s="259"/>
      <c r="P1868" s="261"/>
      <c r="Q1868" s="24"/>
      <c r="R1868" s="259"/>
      <c r="S1868" s="261"/>
      <c r="T1868" s="24"/>
      <c r="U1868" s="259"/>
      <c r="V1868" s="261"/>
      <c r="W1868" s="24"/>
      <c r="X1868" s="259"/>
      <c r="Y1868" s="261"/>
      <c r="Z1868" s="396"/>
      <c r="AA1868" s="259"/>
      <c r="AB1868" s="261"/>
      <c r="AC1868" s="24"/>
      <c r="AD1868" s="259"/>
      <c r="AE1868" s="261"/>
      <c r="AF1868" s="24"/>
      <c r="AG1868" s="24"/>
      <c r="AH1868" s="24"/>
      <c r="AI1868" s="24"/>
      <c r="AJ1868" s="24"/>
      <c r="AK1868" s="24"/>
      <c r="AL1868" s="259">
        <f t="shared" si="1095"/>
        <v>0</v>
      </c>
      <c r="AM1868" s="260">
        <f t="shared" si="1091"/>
        <v>0</v>
      </c>
      <c r="AN1868" s="261">
        <f t="shared" si="1092"/>
        <v>0</v>
      </c>
      <c r="BA1868" s="259"/>
      <c r="BB1868" s="261"/>
      <c r="BC1868" s="618"/>
      <c r="BD1868" s="259"/>
      <c r="BE1868" s="261"/>
      <c r="BF1868" s="24"/>
      <c r="BG1868" s="259"/>
      <c r="BH1868" s="261"/>
      <c r="BI1868" s="24"/>
      <c r="BJ1868" s="259">
        <f t="shared" si="1093"/>
        <v>0</v>
      </c>
      <c r="BK1868" s="260">
        <f t="shared" si="1093"/>
        <v>0</v>
      </c>
      <c r="BL1868" s="261">
        <f t="shared" si="1094"/>
        <v>0</v>
      </c>
      <c r="BM1868" s="24"/>
      <c r="BN1868" s="24"/>
    </row>
    <row r="1869" spans="1:66" ht="16.5" thickBot="1">
      <c r="A1869" s="349"/>
      <c r="C1869" s="2"/>
      <c r="D1869" s="2"/>
      <c r="E1869" s="24"/>
      <c r="F1869" s="2"/>
      <c r="G1869" s="2"/>
      <c r="H1869" s="24"/>
      <c r="I1869" s="2"/>
      <c r="J1869" s="2"/>
      <c r="K1869" s="24"/>
      <c r="L1869" s="2"/>
      <c r="M1869" s="2"/>
      <c r="N1869" s="24"/>
      <c r="O1869" s="2"/>
      <c r="P1869" s="2"/>
      <c r="Q1869" s="24"/>
      <c r="R1869" s="2"/>
      <c r="S1869" s="2"/>
      <c r="T1869" s="24"/>
      <c r="U1869" s="2"/>
      <c r="V1869" s="2"/>
      <c r="W1869" s="24"/>
      <c r="Y1869" s="2"/>
      <c r="Z1869" s="2"/>
      <c r="AA1869" s="2"/>
      <c r="AB1869" s="2"/>
      <c r="AC1869" s="24"/>
      <c r="AD1869" s="2"/>
      <c r="AE1869" s="2"/>
      <c r="AF1869" s="24"/>
      <c r="AG1869" s="24"/>
      <c r="AH1869" s="24"/>
      <c r="AI1869" s="24"/>
      <c r="AJ1869" s="24"/>
      <c r="AK1869" s="24"/>
      <c r="AL1869" s="2"/>
      <c r="AM1869" s="467"/>
      <c r="AN1869" s="2"/>
      <c r="BA1869" s="2"/>
      <c r="BB1869" s="2"/>
      <c r="BC1869" s="618"/>
      <c r="BD1869" s="2"/>
      <c r="BE1869" s="2"/>
      <c r="BF1869" s="24"/>
      <c r="BG1869" s="2"/>
      <c r="BH1869" s="2"/>
      <c r="BI1869" s="24"/>
      <c r="BJ1869" s="2"/>
      <c r="BK1869" s="721"/>
      <c r="BL1869" s="721"/>
      <c r="BM1869" s="24"/>
      <c r="BN1869" s="24"/>
    </row>
    <row r="1870" spans="1:66">
      <c r="A1870" s="140"/>
      <c r="B1870" s="84" t="s">
        <v>19</v>
      </c>
      <c r="C1870" s="254"/>
      <c r="D1870" s="255"/>
      <c r="E1870" s="24"/>
      <c r="F1870" s="254"/>
      <c r="G1870" s="256"/>
      <c r="H1870" s="24"/>
      <c r="I1870" s="254"/>
      <c r="J1870" s="256"/>
      <c r="K1870" s="24"/>
      <c r="L1870" s="254"/>
      <c r="M1870" s="256"/>
      <c r="N1870" s="24"/>
      <c r="O1870" s="254"/>
      <c r="P1870" s="256"/>
      <c r="Q1870" s="24"/>
      <c r="R1870" s="254"/>
      <c r="S1870" s="256"/>
      <c r="T1870" s="24"/>
      <c r="U1870" s="254"/>
      <c r="V1870" s="256"/>
      <c r="W1870" s="24"/>
      <c r="X1870" s="254"/>
      <c r="Y1870" s="256"/>
      <c r="Z1870" s="133"/>
      <c r="AA1870" s="254"/>
      <c r="AB1870" s="256"/>
      <c r="AC1870" s="24"/>
      <c r="AD1870" s="254"/>
      <c r="AE1870" s="256"/>
      <c r="AF1870" s="24"/>
      <c r="AG1870" s="24"/>
      <c r="AH1870" s="24"/>
      <c r="AI1870" s="24"/>
      <c r="AJ1870" s="24"/>
      <c r="AK1870" s="24"/>
      <c r="AL1870" s="254">
        <f>SUM(C1870,F1870,I1870,L1870,O1870,R1870,U1870,X1870,AA1870,AD1870)</f>
        <v>0</v>
      </c>
      <c r="AM1870" s="255">
        <f t="shared" si="1091"/>
        <v>0</v>
      </c>
      <c r="AN1870" s="256">
        <f t="shared" ref="AN1870:AN1872" si="1096">SUM(AL1870:AM1870)</f>
        <v>0</v>
      </c>
      <c r="BA1870" s="254"/>
      <c r="BB1870" s="256"/>
      <c r="BC1870" s="618"/>
      <c r="BD1870" s="254"/>
      <c r="BE1870" s="256"/>
      <c r="BF1870" s="24"/>
      <c r="BG1870" s="254"/>
      <c r="BH1870" s="256"/>
      <c r="BI1870" s="24"/>
      <c r="BJ1870" s="254">
        <f t="shared" ref="BJ1870:BK1872" si="1097">SUM(AF1870,AI1870,AL1870,AO1870,AR1870,AU1870,AX1870,BA1870,BD1870,BG1870)</f>
        <v>0</v>
      </c>
      <c r="BK1870" s="255">
        <f t="shared" si="1097"/>
        <v>0</v>
      </c>
      <c r="BL1870" s="256">
        <f t="shared" ref="BL1870:BL1872" si="1098">SUM(BJ1870:BK1870)</f>
        <v>0</v>
      </c>
      <c r="BM1870" s="24"/>
      <c r="BN1870" s="24"/>
    </row>
    <row r="1871" spans="1:66">
      <c r="A1871" s="88"/>
      <c r="B1871" s="85" t="s">
        <v>21</v>
      </c>
      <c r="C1871" s="257"/>
      <c r="D1871" s="15"/>
      <c r="E1871" s="24"/>
      <c r="F1871" s="257"/>
      <c r="G1871" s="258"/>
      <c r="H1871" s="24"/>
      <c r="I1871" s="257"/>
      <c r="J1871" s="258"/>
      <c r="K1871" s="24"/>
      <c r="L1871" s="257"/>
      <c r="M1871" s="258"/>
      <c r="N1871" s="24"/>
      <c r="O1871" s="257"/>
      <c r="P1871" s="258"/>
      <c r="Q1871" s="24"/>
      <c r="R1871" s="257"/>
      <c r="S1871" s="258"/>
      <c r="T1871" s="24"/>
      <c r="U1871" s="257"/>
      <c r="V1871" s="258"/>
      <c r="W1871" s="24"/>
      <c r="X1871" s="257"/>
      <c r="Y1871" s="258"/>
      <c r="Z1871" s="395"/>
      <c r="AA1871" s="257"/>
      <c r="AB1871" s="258"/>
      <c r="AC1871" s="24"/>
      <c r="AD1871" s="257"/>
      <c r="AE1871" s="258"/>
      <c r="AF1871" s="24"/>
      <c r="AG1871" s="24"/>
      <c r="AH1871" s="24"/>
      <c r="AI1871" s="24"/>
      <c r="AJ1871" s="24"/>
      <c r="AK1871" s="24"/>
      <c r="AL1871" s="257">
        <f t="shared" ref="AL1871:AL1872" si="1099">SUM(C1871,F1871,I1871,L1871,O1871,R1871,U1871,X1871,AA1871,AD1871)</f>
        <v>0</v>
      </c>
      <c r="AM1871" s="15">
        <f t="shared" si="1091"/>
        <v>0</v>
      </c>
      <c r="AN1871" s="258">
        <f t="shared" si="1096"/>
        <v>0</v>
      </c>
      <c r="BA1871" s="257"/>
      <c r="BB1871" s="258"/>
      <c r="BC1871" s="618"/>
      <c r="BD1871" s="257"/>
      <c r="BE1871" s="258"/>
      <c r="BF1871" s="24"/>
      <c r="BG1871" s="257"/>
      <c r="BH1871" s="258"/>
      <c r="BI1871" s="24"/>
      <c r="BJ1871" s="257">
        <f t="shared" si="1097"/>
        <v>0</v>
      </c>
      <c r="BK1871" s="15">
        <f t="shared" si="1097"/>
        <v>0</v>
      </c>
      <c r="BL1871" s="258">
        <f t="shared" si="1098"/>
        <v>0</v>
      </c>
      <c r="BM1871" s="24"/>
      <c r="BN1871" s="24"/>
    </row>
    <row r="1872" spans="1:66" ht="16.5" thickBot="1">
      <c r="A1872" s="141"/>
      <c r="B1872" s="86" t="s">
        <v>22</v>
      </c>
      <c r="C1872" s="259"/>
      <c r="D1872" s="260"/>
      <c r="E1872" s="24"/>
      <c r="F1872" s="259"/>
      <c r="G1872" s="261"/>
      <c r="H1872" s="24"/>
      <c r="I1872" s="259"/>
      <c r="J1872" s="261"/>
      <c r="K1872" s="24"/>
      <c r="L1872" s="259"/>
      <c r="M1872" s="261"/>
      <c r="N1872" s="24"/>
      <c r="O1872" s="259"/>
      <c r="P1872" s="261"/>
      <c r="Q1872" s="24"/>
      <c r="R1872" s="259"/>
      <c r="S1872" s="261"/>
      <c r="T1872" s="24"/>
      <c r="U1872" s="259"/>
      <c r="V1872" s="261"/>
      <c r="W1872" s="24"/>
      <c r="X1872" s="259"/>
      <c r="Y1872" s="261"/>
      <c r="Z1872" s="396"/>
      <c r="AA1872" s="259"/>
      <c r="AB1872" s="261"/>
      <c r="AC1872" s="24"/>
      <c r="AD1872" s="259"/>
      <c r="AE1872" s="261"/>
      <c r="AF1872" s="24"/>
      <c r="AG1872" s="24"/>
      <c r="AH1872" s="24"/>
      <c r="AI1872" s="24"/>
      <c r="AJ1872" s="24"/>
      <c r="AK1872" s="24"/>
      <c r="AL1872" s="259">
        <f t="shared" si="1099"/>
        <v>0</v>
      </c>
      <c r="AM1872" s="260">
        <f t="shared" si="1091"/>
        <v>0</v>
      </c>
      <c r="AN1872" s="261">
        <f t="shared" si="1096"/>
        <v>0</v>
      </c>
      <c r="BA1872" s="259"/>
      <c r="BB1872" s="261"/>
      <c r="BC1872" s="618"/>
      <c r="BD1872" s="259"/>
      <c r="BE1872" s="261"/>
      <c r="BF1872" s="24"/>
      <c r="BG1872" s="259"/>
      <c r="BH1872" s="261"/>
      <c r="BI1872" s="24"/>
      <c r="BJ1872" s="259">
        <f t="shared" si="1097"/>
        <v>0</v>
      </c>
      <c r="BK1872" s="260">
        <f t="shared" si="1097"/>
        <v>0</v>
      </c>
      <c r="BL1872" s="261">
        <f t="shared" si="1098"/>
        <v>0</v>
      </c>
      <c r="BM1872" s="24"/>
      <c r="BN1872" s="24"/>
    </row>
    <row r="1873" spans="1:66" ht="16.5" thickBot="1">
      <c r="A1873" s="349"/>
      <c r="C1873" s="2"/>
      <c r="D1873" s="2"/>
      <c r="E1873" s="24"/>
      <c r="F1873" s="2"/>
      <c r="G1873" s="2"/>
      <c r="H1873" s="24"/>
      <c r="I1873" s="2"/>
      <c r="J1873" s="2"/>
      <c r="K1873" s="24"/>
      <c r="L1873" s="2"/>
      <c r="M1873" s="2"/>
      <c r="N1873" s="24"/>
      <c r="O1873" s="2"/>
      <c r="P1873" s="2"/>
      <c r="Q1873" s="24"/>
      <c r="R1873" s="2"/>
      <c r="S1873" s="2"/>
      <c r="T1873" s="24"/>
      <c r="U1873" s="2"/>
      <c r="V1873" s="2"/>
      <c r="W1873" s="24"/>
      <c r="Y1873" s="2"/>
      <c r="Z1873" s="2"/>
      <c r="AA1873" s="2"/>
      <c r="AB1873" s="2"/>
      <c r="AC1873" s="24"/>
      <c r="AD1873" s="2"/>
      <c r="AE1873" s="2"/>
      <c r="AF1873" s="24"/>
      <c r="AG1873" s="24"/>
      <c r="AH1873" s="24"/>
      <c r="AI1873" s="24"/>
      <c r="AJ1873" s="24"/>
      <c r="AK1873" s="24"/>
      <c r="AL1873" s="2"/>
      <c r="AM1873" s="467"/>
      <c r="AN1873" s="2"/>
      <c r="BA1873" s="2"/>
      <c r="BB1873" s="2"/>
      <c r="BC1873" s="618"/>
      <c r="BD1873" s="2"/>
      <c r="BE1873" s="2"/>
      <c r="BF1873" s="24"/>
      <c r="BG1873" s="2"/>
      <c r="BH1873" s="2"/>
      <c r="BI1873" s="24"/>
      <c r="BJ1873" s="2"/>
      <c r="BK1873" s="721"/>
      <c r="BL1873" s="721"/>
      <c r="BM1873" s="24"/>
      <c r="BN1873" s="24"/>
    </row>
    <row r="1874" spans="1:66">
      <c r="A1874" s="140"/>
      <c r="B1874" s="84" t="s">
        <v>19</v>
      </c>
      <c r="C1874" s="254"/>
      <c r="D1874" s="255"/>
      <c r="E1874" s="24"/>
      <c r="F1874" s="254"/>
      <c r="G1874" s="256"/>
      <c r="H1874" s="24"/>
      <c r="I1874" s="254"/>
      <c r="J1874" s="256"/>
      <c r="K1874" s="24"/>
      <c r="L1874" s="254"/>
      <c r="M1874" s="256"/>
      <c r="N1874" s="24"/>
      <c r="O1874" s="254"/>
      <c r="P1874" s="256"/>
      <c r="Q1874" s="24"/>
      <c r="R1874" s="254"/>
      <c r="S1874" s="256"/>
      <c r="T1874" s="24"/>
      <c r="U1874" s="254"/>
      <c r="V1874" s="256"/>
      <c r="W1874" s="24"/>
      <c r="X1874" s="254"/>
      <c r="Y1874" s="256"/>
      <c r="Z1874" s="133"/>
      <c r="AA1874" s="254"/>
      <c r="AB1874" s="256"/>
      <c r="AC1874" s="24"/>
      <c r="AD1874" s="254"/>
      <c r="AE1874" s="256"/>
      <c r="AF1874" s="24"/>
      <c r="AG1874" s="24"/>
      <c r="AH1874" s="24"/>
      <c r="AI1874" s="24"/>
      <c r="AJ1874" s="24"/>
      <c r="AK1874" s="24"/>
      <c r="AL1874" s="254">
        <f>SUM(C1874,F1874,I1874,L1874,O1874,R1874,U1874,X1874,AA1874,AD1874)</f>
        <v>0</v>
      </c>
      <c r="AM1874" s="255">
        <f t="shared" ref="AM1874:AM1876" si="1100">SUM(D1874,G1874,J1874,M1874,P1874,S1874,V1874,Y1874,AB1874,AE1874)</f>
        <v>0</v>
      </c>
      <c r="AN1874" s="256">
        <f t="shared" ref="AN1874:AN1876" si="1101">SUM(AL1874:AM1874)</f>
        <v>0</v>
      </c>
      <c r="BA1874" s="254"/>
      <c r="BB1874" s="256"/>
      <c r="BC1874" s="618"/>
      <c r="BD1874" s="254"/>
      <c r="BE1874" s="256"/>
      <c r="BF1874" s="24"/>
      <c r="BG1874" s="254"/>
      <c r="BH1874" s="256"/>
      <c r="BI1874" s="24"/>
      <c r="BJ1874" s="254">
        <f t="shared" ref="BJ1874:BK1876" si="1102">SUM(AF1874,AI1874,AL1874,AO1874,AR1874,AU1874,AX1874,BA1874,BD1874,BG1874)</f>
        <v>0</v>
      </c>
      <c r="BK1874" s="255">
        <f t="shared" si="1102"/>
        <v>0</v>
      </c>
      <c r="BL1874" s="256">
        <f t="shared" ref="BL1874:BL1876" si="1103">SUM(BJ1874:BK1874)</f>
        <v>0</v>
      </c>
      <c r="BM1874" s="24"/>
      <c r="BN1874" s="24"/>
    </row>
    <row r="1875" spans="1:66">
      <c r="A1875" s="88"/>
      <c r="B1875" s="85" t="s">
        <v>21</v>
      </c>
      <c r="C1875" s="257"/>
      <c r="D1875" s="15"/>
      <c r="E1875" s="24"/>
      <c r="F1875" s="257"/>
      <c r="G1875" s="258"/>
      <c r="H1875" s="24"/>
      <c r="I1875" s="257"/>
      <c r="J1875" s="258"/>
      <c r="K1875" s="24"/>
      <c r="L1875" s="257"/>
      <c r="M1875" s="258"/>
      <c r="N1875" s="24"/>
      <c r="O1875" s="257"/>
      <c r="P1875" s="258"/>
      <c r="Q1875" s="24"/>
      <c r="R1875" s="257"/>
      <c r="S1875" s="258"/>
      <c r="T1875" s="24"/>
      <c r="U1875" s="257"/>
      <c r="V1875" s="258"/>
      <c r="W1875" s="24"/>
      <c r="X1875" s="257"/>
      <c r="Y1875" s="258"/>
      <c r="Z1875" s="395"/>
      <c r="AA1875" s="257"/>
      <c r="AB1875" s="258"/>
      <c r="AC1875" s="24"/>
      <c r="AD1875" s="257"/>
      <c r="AE1875" s="258"/>
      <c r="AF1875" s="24"/>
      <c r="AG1875" s="24"/>
      <c r="AH1875" s="24"/>
      <c r="AI1875" s="24"/>
      <c r="AJ1875" s="24"/>
      <c r="AK1875" s="24"/>
      <c r="AL1875" s="257">
        <f t="shared" ref="AL1875:AL1876" si="1104">SUM(C1875,F1875,I1875,L1875,O1875,R1875,U1875,X1875,AA1875,AD1875)</f>
        <v>0</v>
      </c>
      <c r="AM1875" s="15">
        <f t="shared" si="1100"/>
        <v>0</v>
      </c>
      <c r="AN1875" s="258">
        <f t="shared" si="1101"/>
        <v>0</v>
      </c>
      <c r="BA1875" s="257"/>
      <c r="BB1875" s="258"/>
      <c r="BC1875" s="618"/>
      <c r="BD1875" s="257"/>
      <c r="BE1875" s="258"/>
      <c r="BF1875" s="24"/>
      <c r="BG1875" s="257"/>
      <c r="BH1875" s="258"/>
      <c r="BI1875" s="24"/>
      <c r="BJ1875" s="257">
        <f t="shared" si="1102"/>
        <v>0</v>
      </c>
      <c r="BK1875" s="15">
        <f t="shared" si="1102"/>
        <v>0</v>
      </c>
      <c r="BL1875" s="258">
        <f t="shared" si="1103"/>
        <v>0</v>
      </c>
      <c r="BM1875" s="24"/>
      <c r="BN1875" s="24"/>
    </row>
    <row r="1876" spans="1:66" ht="16.5" thickBot="1">
      <c r="A1876" s="141"/>
      <c r="B1876" s="86" t="s">
        <v>22</v>
      </c>
      <c r="C1876" s="259"/>
      <c r="D1876" s="260"/>
      <c r="E1876" s="24"/>
      <c r="F1876" s="259"/>
      <c r="G1876" s="261"/>
      <c r="H1876" s="24"/>
      <c r="I1876" s="259"/>
      <c r="J1876" s="261"/>
      <c r="K1876" s="24"/>
      <c r="L1876" s="259"/>
      <c r="M1876" s="261"/>
      <c r="N1876" s="24"/>
      <c r="O1876" s="259"/>
      <c r="P1876" s="261"/>
      <c r="Q1876" s="24"/>
      <c r="R1876" s="259"/>
      <c r="S1876" s="261"/>
      <c r="T1876" s="24"/>
      <c r="U1876" s="259"/>
      <c r="V1876" s="261"/>
      <c r="W1876" s="24"/>
      <c r="X1876" s="259"/>
      <c r="Y1876" s="261"/>
      <c r="Z1876" s="396"/>
      <c r="AA1876" s="259"/>
      <c r="AB1876" s="261"/>
      <c r="AC1876" s="24"/>
      <c r="AD1876" s="259"/>
      <c r="AE1876" s="261"/>
      <c r="AF1876" s="24"/>
      <c r="AG1876" s="24"/>
      <c r="AH1876" s="24"/>
      <c r="AI1876" s="24"/>
      <c r="AJ1876" s="24"/>
      <c r="AK1876" s="24"/>
      <c r="AL1876" s="259">
        <f t="shared" si="1104"/>
        <v>0</v>
      </c>
      <c r="AM1876" s="260">
        <f t="shared" si="1100"/>
        <v>0</v>
      </c>
      <c r="AN1876" s="261">
        <f t="shared" si="1101"/>
        <v>0</v>
      </c>
      <c r="BA1876" s="259"/>
      <c r="BB1876" s="261"/>
      <c r="BC1876" s="618"/>
      <c r="BD1876" s="259"/>
      <c r="BE1876" s="261"/>
      <c r="BF1876" s="24"/>
      <c r="BG1876" s="259"/>
      <c r="BH1876" s="261"/>
      <c r="BI1876" s="24"/>
      <c r="BJ1876" s="259">
        <f t="shared" si="1102"/>
        <v>0</v>
      </c>
      <c r="BK1876" s="260">
        <f t="shared" si="1102"/>
        <v>0</v>
      </c>
      <c r="BL1876" s="261">
        <f t="shared" si="1103"/>
        <v>0</v>
      </c>
      <c r="BM1876" s="24"/>
      <c r="BN1876" s="24"/>
    </row>
    <row r="1877" spans="1:66" ht="16.5" thickBot="1">
      <c r="A1877" s="349"/>
      <c r="C1877" s="2"/>
      <c r="D1877" s="2"/>
      <c r="E1877" s="24"/>
      <c r="F1877" s="2"/>
      <c r="G1877" s="2"/>
      <c r="H1877" s="24"/>
      <c r="I1877" s="2"/>
      <c r="J1877" s="2"/>
      <c r="K1877" s="24"/>
      <c r="L1877" s="2"/>
      <c r="M1877" s="2"/>
      <c r="N1877" s="24"/>
      <c r="O1877" s="2"/>
      <c r="P1877" s="2"/>
      <c r="Q1877" s="24"/>
      <c r="R1877" s="2"/>
      <c r="S1877" s="2"/>
      <c r="T1877" s="24"/>
      <c r="U1877" s="2"/>
      <c r="V1877" s="2"/>
      <c r="W1877" s="24"/>
      <c r="Y1877" s="2"/>
      <c r="Z1877" s="2"/>
      <c r="AA1877" s="2"/>
      <c r="AB1877" s="2"/>
      <c r="AC1877" s="24"/>
      <c r="AD1877" s="2"/>
      <c r="AE1877" s="2"/>
      <c r="AF1877" s="24"/>
      <c r="AG1877" s="24"/>
      <c r="AH1877" s="24"/>
      <c r="AI1877" s="24"/>
      <c r="AJ1877" s="24"/>
      <c r="AK1877" s="24"/>
      <c r="AL1877" s="2"/>
      <c r="AM1877" s="467"/>
      <c r="AN1877" s="2"/>
      <c r="BA1877" s="2"/>
      <c r="BB1877" s="2"/>
      <c r="BC1877" s="618"/>
      <c r="BD1877" s="2"/>
      <c r="BE1877" s="2"/>
      <c r="BF1877" s="24"/>
      <c r="BG1877" s="2"/>
      <c r="BH1877" s="2"/>
      <c r="BI1877" s="24"/>
      <c r="BJ1877" s="2"/>
      <c r="BK1877" s="721"/>
      <c r="BL1877" s="721"/>
      <c r="BM1877" s="24"/>
      <c r="BN1877" s="24"/>
    </row>
    <row r="1878" spans="1:66">
      <c r="A1878" s="274"/>
      <c r="B1878" s="84" t="s">
        <v>19</v>
      </c>
      <c r="C1878" s="254"/>
      <c r="D1878" s="255"/>
      <c r="E1878" s="24"/>
      <c r="F1878" s="254"/>
      <c r="G1878" s="256"/>
      <c r="H1878" s="24"/>
      <c r="I1878" s="254"/>
      <c r="J1878" s="256"/>
      <c r="K1878" s="24"/>
      <c r="L1878" s="254"/>
      <c r="M1878" s="256"/>
      <c r="N1878" s="24"/>
      <c r="O1878" s="254"/>
      <c r="P1878" s="256"/>
      <c r="Q1878" s="24"/>
      <c r="R1878" s="254"/>
      <c r="S1878" s="256"/>
      <c r="T1878" s="24"/>
      <c r="U1878" s="254"/>
      <c r="V1878" s="256"/>
      <c r="W1878" s="24"/>
      <c r="X1878" s="254"/>
      <c r="Y1878" s="256"/>
      <c r="Z1878" s="133"/>
      <c r="AA1878" s="254"/>
      <c r="AB1878" s="256"/>
      <c r="AC1878" s="24"/>
      <c r="AD1878" s="254"/>
      <c r="AE1878" s="256"/>
      <c r="AF1878" s="24"/>
      <c r="AG1878" s="24"/>
      <c r="AH1878" s="24"/>
      <c r="AI1878" s="24"/>
      <c r="AJ1878" s="24"/>
      <c r="AK1878" s="24"/>
      <c r="AL1878" s="254">
        <f>SUM(C1878,F1878,I1878,L1878,O1878,R1878,U1878,X1878,AA1878,AD1878)</f>
        <v>0</v>
      </c>
      <c r="AM1878" s="255">
        <f t="shared" ref="AM1878:AM1880" si="1105">SUM(D1878,G1878,J1878,M1878,P1878,S1878,V1878,Y1878,AB1878,AE1878)</f>
        <v>0</v>
      </c>
      <c r="AN1878" s="256">
        <f>SUM(AL1878:AM1878)</f>
        <v>0</v>
      </c>
      <c r="BA1878" s="254"/>
      <c r="BB1878" s="256"/>
      <c r="BC1878" s="618"/>
      <c r="BD1878" s="254"/>
      <c r="BE1878" s="256"/>
      <c r="BF1878" s="24"/>
      <c r="BG1878" s="254"/>
      <c r="BH1878" s="256"/>
      <c r="BI1878" s="24"/>
      <c r="BJ1878" s="254">
        <f t="shared" ref="BJ1878:BK1880" si="1106">SUM(AF1878,AI1878,AL1878,AO1878,AR1878,AU1878,AX1878,BA1878,BD1878,BG1878)</f>
        <v>0</v>
      </c>
      <c r="BK1878" s="255">
        <f t="shared" si="1106"/>
        <v>0</v>
      </c>
      <c r="BL1878" s="256">
        <f>SUM(BJ1878:BK1878)</f>
        <v>0</v>
      </c>
      <c r="BM1878" s="24"/>
      <c r="BN1878" s="24"/>
    </row>
    <row r="1879" spans="1:66">
      <c r="A1879" s="88"/>
      <c r="B1879" s="85" t="s">
        <v>21</v>
      </c>
      <c r="C1879" s="257"/>
      <c r="D1879" s="15"/>
      <c r="E1879" s="24"/>
      <c r="F1879" s="257"/>
      <c r="G1879" s="258"/>
      <c r="H1879" s="24"/>
      <c r="I1879" s="257"/>
      <c r="J1879" s="258"/>
      <c r="K1879" s="24"/>
      <c r="L1879" s="257"/>
      <c r="M1879" s="258"/>
      <c r="N1879" s="24"/>
      <c r="O1879" s="257"/>
      <c r="P1879" s="258"/>
      <c r="Q1879" s="24"/>
      <c r="R1879" s="257"/>
      <c r="S1879" s="258"/>
      <c r="T1879" s="24"/>
      <c r="U1879" s="257"/>
      <c r="V1879" s="258"/>
      <c r="W1879" s="24"/>
      <c r="X1879" s="257"/>
      <c r="Y1879" s="258"/>
      <c r="Z1879" s="395"/>
      <c r="AA1879" s="257"/>
      <c r="AB1879" s="258"/>
      <c r="AC1879" s="24"/>
      <c r="AD1879" s="257"/>
      <c r="AE1879" s="258"/>
      <c r="AF1879" s="24"/>
      <c r="AG1879" s="24"/>
      <c r="AH1879" s="24"/>
      <c r="AI1879" s="24"/>
      <c r="AJ1879" s="24"/>
      <c r="AK1879" s="24"/>
      <c r="AL1879" s="257">
        <f t="shared" ref="AL1879:AL1880" si="1107">SUM(C1879,F1879,I1879,L1879,O1879,R1879,U1879,X1879,AA1879,AD1879)</f>
        <v>0</v>
      </c>
      <c r="AM1879" s="15">
        <f t="shared" si="1105"/>
        <v>0</v>
      </c>
      <c r="AN1879" s="258">
        <f t="shared" ref="AN1879:AN1880" si="1108">SUM(AL1879:AM1879)</f>
        <v>0</v>
      </c>
      <c r="BA1879" s="257"/>
      <c r="BB1879" s="258"/>
      <c r="BC1879" s="618"/>
      <c r="BD1879" s="257"/>
      <c r="BE1879" s="258"/>
      <c r="BF1879" s="24"/>
      <c r="BG1879" s="257"/>
      <c r="BH1879" s="258"/>
      <c r="BI1879" s="24"/>
      <c r="BJ1879" s="257">
        <f t="shared" si="1106"/>
        <v>0</v>
      </c>
      <c r="BK1879" s="15">
        <f t="shared" si="1106"/>
        <v>0</v>
      </c>
      <c r="BL1879" s="258">
        <f t="shared" ref="BL1879:BL1880" si="1109">SUM(BJ1879:BK1879)</f>
        <v>0</v>
      </c>
      <c r="BM1879" s="24"/>
      <c r="BN1879" s="24"/>
    </row>
    <row r="1880" spans="1:66" ht="16.5" thickBot="1">
      <c r="A1880" s="141"/>
      <c r="B1880" s="86" t="s">
        <v>22</v>
      </c>
      <c r="C1880" s="259"/>
      <c r="D1880" s="260"/>
      <c r="E1880" s="24"/>
      <c r="F1880" s="259"/>
      <c r="G1880" s="261"/>
      <c r="H1880" s="24"/>
      <c r="I1880" s="259"/>
      <c r="J1880" s="261"/>
      <c r="K1880" s="24"/>
      <c r="L1880" s="259"/>
      <c r="M1880" s="261"/>
      <c r="N1880" s="24"/>
      <c r="O1880" s="259"/>
      <c r="P1880" s="261"/>
      <c r="Q1880" s="24"/>
      <c r="R1880" s="259"/>
      <c r="S1880" s="261"/>
      <c r="T1880" s="24"/>
      <c r="U1880" s="259"/>
      <c r="V1880" s="261"/>
      <c r="W1880" s="24"/>
      <c r="X1880" s="259"/>
      <c r="Y1880" s="261"/>
      <c r="Z1880" s="396"/>
      <c r="AA1880" s="259"/>
      <c r="AB1880" s="261"/>
      <c r="AC1880" s="24"/>
      <c r="AD1880" s="259"/>
      <c r="AE1880" s="261"/>
      <c r="AF1880" s="24"/>
      <c r="AG1880" s="24"/>
      <c r="AH1880" s="24"/>
      <c r="AI1880" s="24"/>
      <c r="AJ1880" s="24"/>
      <c r="AK1880" s="24"/>
      <c r="AL1880" s="259">
        <f t="shared" si="1107"/>
        <v>0</v>
      </c>
      <c r="AM1880" s="260">
        <f t="shared" si="1105"/>
        <v>0</v>
      </c>
      <c r="AN1880" s="261">
        <f t="shared" si="1108"/>
        <v>0</v>
      </c>
      <c r="BA1880" s="259"/>
      <c r="BB1880" s="261"/>
      <c r="BC1880" s="618"/>
      <c r="BD1880" s="259"/>
      <c r="BE1880" s="261"/>
      <c r="BF1880" s="24"/>
      <c r="BG1880" s="259"/>
      <c r="BH1880" s="261"/>
      <c r="BI1880" s="24"/>
      <c r="BJ1880" s="259">
        <f t="shared" si="1106"/>
        <v>0</v>
      </c>
      <c r="BK1880" s="260">
        <f t="shared" si="1106"/>
        <v>0</v>
      </c>
      <c r="BL1880" s="261">
        <f t="shared" si="1109"/>
        <v>0</v>
      </c>
      <c r="BM1880" s="24"/>
      <c r="BN1880" s="24"/>
    </row>
    <row r="1881" spans="1:66" ht="16.5" thickBot="1">
      <c r="A1881" s="349"/>
      <c r="C1881" s="2"/>
      <c r="D1881" s="2"/>
      <c r="E1881" s="24"/>
      <c r="F1881" s="2"/>
      <c r="G1881" s="2"/>
      <c r="H1881" s="24"/>
      <c r="I1881" s="2"/>
      <c r="J1881" s="2"/>
      <c r="K1881" s="24"/>
      <c r="L1881" s="2"/>
      <c r="M1881" s="2"/>
      <c r="N1881" s="24"/>
      <c r="O1881" s="2"/>
      <c r="P1881" s="2"/>
      <c r="Q1881" s="24"/>
      <c r="R1881" s="2"/>
      <c r="S1881" s="2"/>
      <c r="T1881" s="24"/>
      <c r="U1881" s="2"/>
      <c r="V1881" s="2"/>
      <c r="W1881" s="24"/>
      <c r="Y1881" s="2"/>
      <c r="Z1881" s="2"/>
      <c r="AA1881" s="2"/>
      <c r="AB1881" s="2"/>
      <c r="AC1881" s="24"/>
      <c r="AD1881" s="2"/>
      <c r="AE1881" s="2"/>
      <c r="AF1881" s="24"/>
      <c r="AG1881" s="24"/>
      <c r="AH1881" s="24"/>
      <c r="AI1881" s="24"/>
      <c r="AJ1881" s="24"/>
      <c r="AK1881" s="24"/>
      <c r="AL1881" s="2"/>
      <c r="AM1881" s="467"/>
      <c r="AN1881" s="2"/>
      <c r="BA1881" s="2"/>
      <c r="BB1881" s="2"/>
      <c r="BC1881" s="618"/>
      <c r="BD1881" s="2"/>
      <c r="BE1881" s="2"/>
      <c r="BF1881" s="24"/>
      <c r="BG1881" s="2"/>
      <c r="BH1881" s="2"/>
      <c r="BI1881" s="24"/>
      <c r="BJ1881" s="2"/>
      <c r="BK1881" s="721"/>
      <c r="BL1881" s="721"/>
      <c r="BM1881" s="24"/>
      <c r="BN1881" s="24"/>
    </row>
    <row r="1882" spans="1:66">
      <c r="A1882" s="274"/>
      <c r="B1882" s="84" t="s">
        <v>19</v>
      </c>
      <c r="C1882" s="254"/>
      <c r="D1882" s="255"/>
      <c r="E1882" s="24"/>
      <c r="F1882" s="254"/>
      <c r="G1882" s="256"/>
      <c r="H1882" s="24"/>
      <c r="I1882" s="254"/>
      <c r="J1882" s="256"/>
      <c r="K1882" s="24"/>
      <c r="L1882" s="254"/>
      <c r="M1882" s="256"/>
      <c r="N1882" s="24"/>
      <c r="O1882" s="254"/>
      <c r="P1882" s="256"/>
      <c r="Q1882" s="24"/>
      <c r="R1882" s="254"/>
      <c r="S1882" s="256"/>
      <c r="T1882" s="24"/>
      <c r="U1882" s="254"/>
      <c r="V1882" s="256"/>
      <c r="W1882" s="24"/>
      <c r="X1882" s="254"/>
      <c r="Y1882" s="256"/>
      <c r="Z1882" s="133"/>
      <c r="AA1882" s="254"/>
      <c r="AB1882" s="256"/>
      <c r="AC1882" s="24"/>
      <c r="AD1882" s="254"/>
      <c r="AE1882" s="256"/>
      <c r="AF1882" s="24"/>
      <c r="AG1882" s="24"/>
      <c r="AH1882" s="24"/>
      <c r="AI1882" s="24"/>
      <c r="AJ1882" s="24"/>
      <c r="AK1882" s="24"/>
      <c r="AL1882" s="254">
        <f>SUM(C1882,F1882,I1882,L1882,O1882,R1882,U1882,X1882,AA1882,AD1882)</f>
        <v>0</v>
      </c>
      <c r="AM1882" s="255">
        <f t="shared" ref="AM1882:AM1884" si="1110">SUM(D1882,G1882,J1882,M1882,P1882,S1882,V1882,Y1882,AB1882,AE1882)</f>
        <v>0</v>
      </c>
      <c r="AN1882" s="256">
        <f t="shared" ref="AN1882:AN1884" si="1111">SUM(AL1882:AM1882)</f>
        <v>0</v>
      </c>
      <c r="BA1882" s="254"/>
      <c r="BB1882" s="256"/>
      <c r="BC1882" s="618"/>
      <c r="BD1882" s="254"/>
      <c r="BE1882" s="256"/>
      <c r="BF1882" s="24"/>
      <c r="BG1882" s="254"/>
      <c r="BH1882" s="256"/>
      <c r="BI1882" s="24"/>
      <c r="BJ1882" s="254">
        <f t="shared" ref="BJ1882:BK1884" si="1112">SUM(AF1882,AI1882,AL1882,AO1882,AR1882,AU1882,AX1882,BA1882,BD1882,BG1882)</f>
        <v>0</v>
      </c>
      <c r="BK1882" s="255">
        <f t="shared" si="1112"/>
        <v>0</v>
      </c>
      <c r="BL1882" s="256">
        <f t="shared" ref="BL1882:BL1884" si="1113">SUM(BJ1882:BK1882)</f>
        <v>0</v>
      </c>
      <c r="BM1882" s="24"/>
      <c r="BN1882" s="24"/>
    </row>
    <row r="1883" spans="1:66">
      <c r="A1883" s="88"/>
      <c r="B1883" s="85" t="s">
        <v>21</v>
      </c>
      <c r="C1883" s="257"/>
      <c r="D1883" s="15"/>
      <c r="E1883" s="24"/>
      <c r="F1883" s="257"/>
      <c r="G1883" s="258"/>
      <c r="H1883" s="24"/>
      <c r="I1883" s="257"/>
      <c r="J1883" s="258"/>
      <c r="K1883" s="24"/>
      <c r="L1883" s="257"/>
      <c r="M1883" s="258"/>
      <c r="N1883" s="24"/>
      <c r="O1883" s="257"/>
      <c r="P1883" s="258"/>
      <c r="Q1883" s="24"/>
      <c r="R1883" s="257"/>
      <c r="S1883" s="258"/>
      <c r="T1883" s="24"/>
      <c r="U1883" s="257"/>
      <c r="V1883" s="258"/>
      <c r="W1883" s="24"/>
      <c r="X1883" s="257"/>
      <c r="Y1883" s="258"/>
      <c r="Z1883" s="395"/>
      <c r="AA1883" s="257"/>
      <c r="AB1883" s="258"/>
      <c r="AC1883" s="24"/>
      <c r="AD1883" s="257"/>
      <c r="AE1883" s="258"/>
      <c r="AF1883" s="24"/>
      <c r="AG1883" s="24"/>
      <c r="AH1883" s="24"/>
      <c r="AI1883" s="24"/>
      <c r="AJ1883" s="24"/>
      <c r="AK1883" s="24"/>
      <c r="AL1883" s="257">
        <f t="shared" ref="AL1883:AL1884" si="1114">SUM(C1883,F1883,I1883,L1883,O1883,R1883,U1883,X1883,AA1883,AD1883)</f>
        <v>0</v>
      </c>
      <c r="AM1883" s="15">
        <f t="shared" si="1110"/>
        <v>0</v>
      </c>
      <c r="AN1883" s="258">
        <f t="shared" si="1111"/>
        <v>0</v>
      </c>
      <c r="BA1883" s="257"/>
      <c r="BB1883" s="258"/>
      <c r="BC1883" s="618"/>
      <c r="BD1883" s="257"/>
      <c r="BE1883" s="258"/>
      <c r="BF1883" s="24"/>
      <c r="BG1883" s="257"/>
      <c r="BH1883" s="258"/>
      <c r="BI1883" s="24"/>
      <c r="BJ1883" s="257">
        <f t="shared" si="1112"/>
        <v>0</v>
      </c>
      <c r="BK1883" s="15">
        <f t="shared" si="1112"/>
        <v>0</v>
      </c>
      <c r="BL1883" s="258">
        <f t="shared" si="1113"/>
        <v>0</v>
      </c>
      <c r="BM1883" s="24"/>
      <c r="BN1883" s="24"/>
    </row>
    <row r="1884" spans="1:66" ht="16.5" thickBot="1">
      <c r="A1884" s="141"/>
      <c r="B1884" s="86" t="s">
        <v>22</v>
      </c>
      <c r="C1884" s="259"/>
      <c r="D1884" s="260"/>
      <c r="E1884" s="24"/>
      <c r="F1884" s="259"/>
      <c r="G1884" s="261"/>
      <c r="H1884" s="24"/>
      <c r="I1884" s="259"/>
      <c r="J1884" s="261"/>
      <c r="K1884" s="24"/>
      <c r="L1884" s="259"/>
      <c r="M1884" s="261"/>
      <c r="N1884" s="24"/>
      <c r="O1884" s="259"/>
      <c r="P1884" s="261"/>
      <c r="Q1884" s="24"/>
      <c r="R1884" s="259"/>
      <c r="S1884" s="261"/>
      <c r="T1884" s="24"/>
      <c r="U1884" s="259"/>
      <c r="V1884" s="261"/>
      <c r="W1884" s="24"/>
      <c r="X1884" s="259"/>
      <c r="Y1884" s="261"/>
      <c r="Z1884" s="396"/>
      <c r="AA1884" s="259"/>
      <c r="AB1884" s="261"/>
      <c r="AC1884" s="24"/>
      <c r="AD1884" s="259"/>
      <c r="AE1884" s="261"/>
      <c r="AF1884" s="24"/>
      <c r="AG1884" s="24"/>
      <c r="AH1884" s="24"/>
      <c r="AI1884" s="24"/>
      <c r="AJ1884" s="24"/>
      <c r="AK1884" s="24"/>
      <c r="AL1884" s="259">
        <f t="shared" si="1114"/>
        <v>0</v>
      </c>
      <c r="AM1884" s="260">
        <f t="shared" si="1110"/>
        <v>0</v>
      </c>
      <c r="AN1884" s="261">
        <f t="shared" si="1111"/>
        <v>0</v>
      </c>
      <c r="BA1884" s="259"/>
      <c r="BB1884" s="261"/>
      <c r="BC1884" s="618"/>
      <c r="BD1884" s="259"/>
      <c r="BE1884" s="261"/>
      <c r="BF1884" s="24"/>
      <c r="BG1884" s="259"/>
      <c r="BH1884" s="261"/>
      <c r="BI1884" s="24"/>
      <c r="BJ1884" s="259">
        <f t="shared" si="1112"/>
        <v>0</v>
      </c>
      <c r="BK1884" s="260">
        <f t="shared" si="1112"/>
        <v>0</v>
      </c>
      <c r="BL1884" s="261">
        <f t="shared" si="1113"/>
        <v>0</v>
      </c>
      <c r="BM1884" s="24"/>
      <c r="BN1884" s="24"/>
    </row>
    <row r="1885" spans="1:66" ht="16.5" thickBot="1">
      <c r="A1885" s="349"/>
      <c r="C1885" s="2"/>
      <c r="D1885" s="2"/>
      <c r="E1885" s="24"/>
      <c r="F1885" s="2"/>
      <c r="G1885" s="2"/>
      <c r="H1885" s="24"/>
      <c r="I1885" s="2"/>
      <c r="J1885" s="2"/>
      <c r="K1885" s="24"/>
      <c r="L1885" s="2"/>
      <c r="M1885" s="2"/>
      <c r="N1885" s="24"/>
      <c r="O1885" s="2"/>
      <c r="P1885" s="2"/>
      <c r="Q1885" s="24"/>
      <c r="R1885" s="2"/>
      <c r="S1885" s="2"/>
      <c r="T1885" s="24"/>
      <c r="U1885" s="2"/>
      <c r="V1885" s="2"/>
      <c r="W1885" s="24"/>
      <c r="Y1885" s="2"/>
      <c r="Z1885" s="2"/>
      <c r="AA1885" s="2"/>
      <c r="AB1885" s="2"/>
      <c r="AC1885" s="24"/>
      <c r="AD1885" s="2"/>
      <c r="AE1885" s="2"/>
      <c r="AF1885" s="24"/>
      <c r="AG1885" s="24"/>
      <c r="AH1885" s="24"/>
      <c r="AI1885" s="24"/>
      <c r="AJ1885" s="24"/>
      <c r="AK1885" s="24"/>
      <c r="AL1885" s="2"/>
      <c r="AM1885" s="467"/>
      <c r="AN1885" s="2"/>
      <c r="BA1885" s="2"/>
      <c r="BB1885" s="2"/>
      <c r="BC1885" s="618"/>
      <c r="BD1885" s="2"/>
      <c r="BE1885" s="2"/>
      <c r="BF1885" s="24"/>
      <c r="BG1885" s="2"/>
      <c r="BH1885" s="2"/>
      <c r="BI1885" s="24"/>
      <c r="BJ1885" s="2"/>
      <c r="BK1885" s="721"/>
      <c r="BL1885" s="721"/>
      <c r="BM1885" s="24"/>
      <c r="BN1885" s="24"/>
    </row>
    <row r="1886" spans="1:66">
      <c r="A1886" s="140"/>
      <c r="B1886" s="84" t="s">
        <v>19</v>
      </c>
      <c r="C1886" s="254"/>
      <c r="D1886" s="255"/>
      <c r="E1886" s="24"/>
      <c r="F1886" s="254"/>
      <c r="G1886" s="256"/>
      <c r="H1886" s="24"/>
      <c r="I1886" s="254"/>
      <c r="J1886" s="256"/>
      <c r="K1886" s="24"/>
      <c r="L1886" s="254"/>
      <c r="M1886" s="256"/>
      <c r="N1886" s="24"/>
      <c r="O1886" s="254"/>
      <c r="P1886" s="256"/>
      <c r="Q1886" s="24"/>
      <c r="R1886" s="254"/>
      <c r="S1886" s="256"/>
      <c r="T1886" s="24"/>
      <c r="U1886" s="254"/>
      <c r="V1886" s="256"/>
      <c r="W1886" s="24"/>
      <c r="X1886" s="254"/>
      <c r="Y1886" s="256"/>
      <c r="Z1886" s="133"/>
      <c r="AA1886" s="254"/>
      <c r="AB1886" s="256"/>
      <c r="AC1886" s="24"/>
      <c r="AD1886" s="254"/>
      <c r="AE1886" s="256"/>
      <c r="AF1886" s="24"/>
      <c r="AG1886" s="24"/>
      <c r="AH1886" s="24"/>
      <c r="AI1886" s="24"/>
      <c r="AJ1886" s="24"/>
      <c r="AK1886" s="24"/>
      <c r="AL1886" s="254">
        <f>SUM(C1886,F1886,I1886,L1886,O1886,R1886,U1886,X1886,AA1886,AD1886)</f>
        <v>0</v>
      </c>
      <c r="AM1886" s="255">
        <f t="shared" ref="AM1886:AM1888" si="1115">SUM(D1886,G1886,J1886,M1886,P1886,S1886,V1886,Y1886,AB1886,AE1886)</f>
        <v>0</v>
      </c>
      <c r="AN1886" s="256">
        <f t="shared" ref="AN1886:AN1888" si="1116">SUM(AL1886:AM1886)</f>
        <v>0</v>
      </c>
      <c r="BA1886" s="254"/>
      <c r="BB1886" s="256"/>
      <c r="BC1886" s="618"/>
      <c r="BD1886" s="254"/>
      <c r="BE1886" s="256"/>
      <c r="BF1886" s="24"/>
      <c r="BG1886" s="254"/>
      <c r="BH1886" s="256"/>
      <c r="BI1886" s="24"/>
      <c r="BJ1886" s="254">
        <f t="shared" ref="BJ1886:BK1888" si="1117">SUM(AF1886,AI1886,AL1886,AO1886,AR1886,AU1886,AX1886,BA1886,BD1886,BG1886)</f>
        <v>0</v>
      </c>
      <c r="BK1886" s="255">
        <f t="shared" si="1117"/>
        <v>0</v>
      </c>
      <c r="BL1886" s="256">
        <f t="shared" ref="BL1886:BL1888" si="1118">SUM(BJ1886:BK1886)</f>
        <v>0</v>
      </c>
      <c r="BM1886" s="24"/>
      <c r="BN1886" s="24"/>
    </row>
    <row r="1887" spans="1:66">
      <c r="A1887" s="88"/>
      <c r="B1887" s="85" t="s">
        <v>21</v>
      </c>
      <c r="C1887" s="257"/>
      <c r="D1887" s="15"/>
      <c r="E1887" s="24"/>
      <c r="F1887" s="257"/>
      <c r="G1887" s="258"/>
      <c r="H1887" s="24"/>
      <c r="I1887" s="257"/>
      <c r="J1887" s="258"/>
      <c r="K1887" s="24"/>
      <c r="L1887" s="257"/>
      <c r="M1887" s="258"/>
      <c r="N1887" s="24"/>
      <c r="O1887" s="257"/>
      <c r="P1887" s="258"/>
      <c r="Q1887" s="24"/>
      <c r="R1887" s="257"/>
      <c r="S1887" s="258"/>
      <c r="T1887" s="24"/>
      <c r="U1887" s="257"/>
      <c r="V1887" s="258"/>
      <c r="W1887" s="24"/>
      <c r="X1887" s="257"/>
      <c r="Y1887" s="258"/>
      <c r="Z1887" s="395"/>
      <c r="AA1887" s="257"/>
      <c r="AB1887" s="258"/>
      <c r="AC1887" s="24"/>
      <c r="AD1887" s="257"/>
      <c r="AE1887" s="258"/>
      <c r="AF1887" s="24"/>
      <c r="AG1887" s="24"/>
      <c r="AH1887" s="24"/>
      <c r="AI1887" s="24"/>
      <c r="AJ1887" s="24"/>
      <c r="AK1887" s="24"/>
      <c r="AL1887" s="257">
        <f t="shared" ref="AL1887:AL1888" si="1119">SUM(C1887,F1887,I1887,L1887,O1887,R1887,U1887,X1887,AA1887,AD1887)</f>
        <v>0</v>
      </c>
      <c r="AM1887" s="15">
        <f t="shared" si="1115"/>
        <v>0</v>
      </c>
      <c r="AN1887" s="258">
        <f t="shared" si="1116"/>
        <v>0</v>
      </c>
      <c r="BA1887" s="257"/>
      <c r="BB1887" s="258"/>
      <c r="BC1887" s="618"/>
      <c r="BD1887" s="257"/>
      <c r="BE1887" s="258"/>
      <c r="BF1887" s="24"/>
      <c r="BG1887" s="257"/>
      <c r="BH1887" s="258"/>
      <c r="BI1887" s="24"/>
      <c r="BJ1887" s="257">
        <f t="shared" si="1117"/>
        <v>0</v>
      </c>
      <c r="BK1887" s="15">
        <f t="shared" si="1117"/>
        <v>0</v>
      </c>
      <c r="BL1887" s="258">
        <f t="shared" si="1118"/>
        <v>0</v>
      </c>
      <c r="BM1887" s="24"/>
      <c r="BN1887" s="24"/>
    </row>
    <row r="1888" spans="1:66" ht="16.5" thickBot="1">
      <c r="A1888" s="141"/>
      <c r="B1888" s="86" t="s">
        <v>22</v>
      </c>
      <c r="C1888" s="259"/>
      <c r="D1888" s="260"/>
      <c r="E1888" s="24"/>
      <c r="F1888" s="259"/>
      <c r="G1888" s="261"/>
      <c r="H1888" s="24"/>
      <c r="I1888" s="259"/>
      <c r="J1888" s="261"/>
      <c r="K1888" s="24"/>
      <c r="L1888" s="259"/>
      <c r="M1888" s="261"/>
      <c r="N1888" s="24"/>
      <c r="O1888" s="259"/>
      <c r="P1888" s="261"/>
      <c r="Q1888" s="24"/>
      <c r="R1888" s="259"/>
      <c r="S1888" s="261"/>
      <c r="T1888" s="24"/>
      <c r="U1888" s="259"/>
      <c r="V1888" s="261"/>
      <c r="W1888" s="24"/>
      <c r="X1888" s="259"/>
      <c r="Y1888" s="261"/>
      <c r="Z1888" s="396"/>
      <c r="AA1888" s="259"/>
      <c r="AB1888" s="261"/>
      <c r="AC1888" s="24"/>
      <c r="AD1888" s="259"/>
      <c r="AE1888" s="261"/>
      <c r="AF1888" s="24"/>
      <c r="AG1888" s="24"/>
      <c r="AH1888" s="24"/>
      <c r="AI1888" s="24"/>
      <c r="AJ1888" s="24"/>
      <c r="AK1888" s="24"/>
      <c r="AL1888" s="259">
        <f t="shared" si="1119"/>
        <v>0</v>
      </c>
      <c r="AM1888" s="260">
        <f t="shared" si="1115"/>
        <v>0</v>
      </c>
      <c r="AN1888" s="261">
        <f t="shared" si="1116"/>
        <v>0</v>
      </c>
      <c r="BA1888" s="259"/>
      <c r="BB1888" s="261"/>
      <c r="BC1888" s="618"/>
      <c r="BD1888" s="259"/>
      <c r="BE1888" s="261"/>
      <c r="BF1888" s="24"/>
      <c r="BG1888" s="259"/>
      <c r="BH1888" s="261"/>
      <c r="BI1888" s="24"/>
      <c r="BJ1888" s="259">
        <f t="shared" si="1117"/>
        <v>0</v>
      </c>
      <c r="BK1888" s="260">
        <f t="shared" si="1117"/>
        <v>0</v>
      </c>
      <c r="BL1888" s="261">
        <f t="shared" si="1118"/>
        <v>0</v>
      </c>
      <c r="BM1888" s="24"/>
      <c r="BN1888" s="24"/>
    </row>
    <row r="1889" spans="1:66" ht="16.5" thickBot="1">
      <c r="A1889" s="349"/>
      <c r="C1889" s="2"/>
      <c r="D1889" s="2"/>
      <c r="E1889" s="24"/>
      <c r="F1889" s="2"/>
      <c r="G1889" s="2"/>
      <c r="H1889" s="24"/>
      <c r="I1889" s="2"/>
      <c r="J1889" s="2"/>
      <c r="K1889" s="24"/>
      <c r="L1889" s="2"/>
      <c r="M1889" s="2"/>
      <c r="N1889" s="24"/>
      <c r="O1889" s="2"/>
      <c r="P1889" s="2"/>
      <c r="Q1889" s="24"/>
      <c r="R1889" s="2"/>
      <c r="S1889" s="2"/>
      <c r="T1889" s="24"/>
      <c r="U1889" s="2"/>
      <c r="V1889" s="2"/>
      <c r="W1889" s="24"/>
      <c r="Y1889" s="2"/>
      <c r="Z1889" s="2"/>
      <c r="AA1889" s="2"/>
      <c r="AB1889" s="2"/>
      <c r="AC1889" s="24"/>
      <c r="AD1889" s="2"/>
      <c r="AE1889" s="2"/>
      <c r="AF1889" s="24"/>
      <c r="AG1889" s="24"/>
      <c r="AH1889" s="24"/>
      <c r="AI1889" s="24"/>
      <c r="AJ1889" s="24"/>
      <c r="AK1889" s="24"/>
      <c r="AL1889" s="2"/>
      <c r="AM1889" s="467"/>
      <c r="AN1889" s="2"/>
      <c r="BA1889" s="2"/>
      <c r="BB1889" s="2"/>
      <c r="BC1889" s="618"/>
      <c r="BD1889" s="2"/>
      <c r="BE1889" s="2"/>
      <c r="BF1889" s="24"/>
      <c r="BG1889" s="2"/>
      <c r="BH1889" s="2"/>
      <c r="BI1889" s="24"/>
      <c r="BJ1889" s="721"/>
      <c r="BK1889" s="618"/>
      <c r="BL1889" s="721"/>
      <c r="BM1889" s="24"/>
      <c r="BN1889" s="24"/>
    </row>
    <row r="1890" spans="1:66">
      <c r="A1890" s="140"/>
      <c r="B1890" s="84" t="s">
        <v>19</v>
      </c>
      <c r="C1890" s="254"/>
      <c r="D1890" s="255"/>
      <c r="E1890" s="24"/>
      <c r="F1890" s="254"/>
      <c r="G1890" s="256"/>
      <c r="H1890" s="24"/>
      <c r="I1890" s="254"/>
      <c r="J1890" s="256"/>
      <c r="K1890" s="24"/>
      <c r="L1890" s="254"/>
      <c r="M1890" s="256"/>
      <c r="N1890" s="24"/>
      <c r="O1890" s="254"/>
      <c r="P1890" s="256"/>
      <c r="Q1890" s="24"/>
      <c r="R1890" s="254"/>
      <c r="S1890" s="256"/>
      <c r="T1890" s="24"/>
      <c r="U1890" s="254"/>
      <c r="V1890" s="256"/>
      <c r="W1890" s="24"/>
      <c r="X1890" s="254"/>
      <c r="Y1890" s="256"/>
      <c r="Z1890" s="133"/>
      <c r="AA1890" s="254"/>
      <c r="AB1890" s="256"/>
      <c r="AC1890" s="24"/>
      <c r="AD1890" s="254"/>
      <c r="AE1890" s="256"/>
      <c r="AF1890" s="24"/>
      <c r="AG1890" s="24"/>
      <c r="AH1890" s="24"/>
      <c r="AI1890" s="24"/>
      <c r="AJ1890" s="24"/>
      <c r="AK1890" s="24"/>
      <c r="AL1890" s="254">
        <f t="shared" ref="AL1890:AL1892" si="1120">C1890+F1890+I1890</f>
        <v>0</v>
      </c>
      <c r="AM1890" s="255">
        <f t="shared" ref="AM1890:AM1892" si="1121">SUM(D1890,G1890,J1890,M1890,P1890,S1890,V1890,Y1890,AB1890,AE1890)</f>
        <v>0</v>
      </c>
      <c r="AN1890" s="256">
        <f t="shared" ref="AN1890:AN1892" si="1122">SUM(AL1890:AM1890)</f>
        <v>0</v>
      </c>
      <c r="BA1890" s="254"/>
      <c r="BB1890" s="256"/>
      <c r="BC1890" s="618"/>
      <c r="BD1890" s="254"/>
      <c r="BE1890" s="256"/>
      <c r="BF1890" s="24"/>
      <c r="BG1890" s="254"/>
      <c r="BH1890" s="256"/>
      <c r="BI1890" s="24"/>
      <c r="BJ1890" s="254">
        <f>AF1890+AI1890+AL1890</f>
        <v>0</v>
      </c>
      <c r="BK1890" s="255">
        <f>SUM(AG1890,AJ1890,AM1890,AP1890,AS1890,AV1890,AY1890,BB1890,BE1890,BH1890)</f>
        <v>0</v>
      </c>
      <c r="BL1890" s="256">
        <f t="shared" ref="BL1890:BL1892" si="1123">SUM(BJ1890:BK1890)</f>
        <v>0</v>
      </c>
      <c r="BM1890" s="24"/>
      <c r="BN1890" s="24"/>
    </row>
    <row r="1891" spans="1:66">
      <c r="A1891" s="88"/>
      <c r="B1891" s="85" t="s">
        <v>21</v>
      </c>
      <c r="C1891" s="257"/>
      <c r="D1891" s="15"/>
      <c r="E1891" s="24"/>
      <c r="F1891" s="257"/>
      <c r="G1891" s="258"/>
      <c r="H1891" s="24"/>
      <c r="I1891" s="257"/>
      <c r="J1891" s="258"/>
      <c r="K1891" s="24"/>
      <c r="L1891" s="257"/>
      <c r="M1891" s="258"/>
      <c r="N1891" s="24"/>
      <c r="O1891" s="257"/>
      <c r="P1891" s="258"/>
      <c r="Q1891" s="24"/>
      <c r="R1891" s="257"/>
      <c r="S1891" s="258"/>
      <c r="T1891" s="24"/>
      <c r="U1891" s="257"/>
      <c r="V1891" s="258"/>
      <c r="W1891" s="24"/>
      <c r="X1891" s="257"/>
      <c r="Y1891" s="258"/>
      <c r="Z1891" s="395"/>
      <c r="AA1891" s="257"/>
      <c r="AB1891" s="258"/>
      <c r="AC1891" s="24"/>
      <c r="AD1891" s="257"/>
      <c r="AE1891" s="258"/>
      <c r="AF1891" s="24"/>
      <c r="AG1891" s="24"/>
      <c r="AH1891" s="24"/>
      <c r="AI1891" s="24"/>
      <c r="AJ1891" s="24"/>
      <c r="AK1891" s="24"/>
      <c r="AL1891" s="257">
        <f t="shared" si="1120"/>
        <v>0</v>
      </c>
      <c r="AM1891" s="15">
        <f t="shared" si="1121"/>
        <v>0</v>
      </c>
      <c r="AN1891" s="258">
        <f t="shared" si="1122"/>
        <v>0</v>
      </c>
      <c r="BA1891" s="257"/>
      <c r="BB1891" s="258"/>
      <c r="BC1891" s="618"/>
      <c r="BD1891" s="257"/>
      <c r="BE1891" s="258"/>
      <c r="BF1891" s="24"/>
      <c r="BG1891" s="257"/>
      <c r="BH1891" s="258"/>
      <c r="BI1891" s="24"/>
      <c r="BJ1891" s="257">
        <f>AF1891+AI1891+AL1891</f>
        <v>0</v>
      </c>
      <c r="BK1891" s="15">
        <f>SUM(AG1891,AJ1891,AM1891,AP1891,AS1891,AV1891,AY1891,BB1891,BE1891,BH1891)</f>
        <v>0</v>
      </c>
      <c r="BL1891" s="258">
        <f t="shared" si="1123"/>
        <v>0</v>
      </c>
      <c r="BM1891" s="24"/>
      <c r="BN1891" s="24"/>
    </row>
    <row r="1892" spans="1:66" ht="16.5" thickBot="1">
      <c r="A1892" s="141"/>
      <c r="B1892" s="86" t="s">
        <v>22</v>
      </c>
      <c r="C1892" s="259"/>
      <c r="D1892" s="260"/>
      <c r="E1892" s="24"/>
      <c r="F1892" s="259"/>
      <c r="G1892" s="261"/>
      <c r="H1892" s="24"/>
      <c r="I1892" s="259"/>
      <c r="J1892" s="261"/>
      <c r="K1892" s="24"/>
      <c r="L1892" s="259"/>
      <c r="M1892" s="261"/>
      <c r="N1892" s="24"/>
      <c r="O1892" s="259"/>
      <c r="P1892" s="261"/>
      <c r="Q1892" s="24"/>
      <c r="R1892" s="259"/>
      <c r="S1892" s="261"/>
      <c r="T1892" s="24"/>
      <c r="U1892" s="259"/>
      <c r="V1892" s="261"/>
      <c r="W1892" s="24"/>
      <c r="X1892" s="259"/>
      <c r="Y1892" s="261"/>
      <c r="Z1892" s="396"/>
      <c r="AA1892" s="259"/>
      <c r="AB1892" s="261"/>
      <c r="AC1892" s="24"/>
      <c r="AD1892" s="259"/>
      <c r="AE1892" s="261"/>
      <c r="AF1892" s="24"/>
      <c r="AG1892" s="24"/>
      <c r="AH1892" s="24"/>
      <c r="AI1892" s="24"/>
      <c r="AJ1892" s="24"/>
      <c r="AK1892" s="24"/>
      <c r="AL1892" s="259">
        <f t="shared" si="1120"/>
        <v>0</v>
      </c>
      <c r="AM1892" s="260">
        <f t="shared" si="1121"/>
        <v>0</v>
      </c>
      <c r="AN1892" s="261">
        <f t="shared" si="1122"/>
        <v>0</v>
      </c>
      <c r="BA1892" s="259"/>
      <c r="BB1892" s="261"/>
      <c r="BC1892" s="618"/>
      <c r="BD1892" s="259"/>
      <c r="BE1892" s="261"/>
      <c r="BF1892" s="24"/>
      <c r="BG1892" s="259"/>
      <c r="BH1892" s="261"/>
      <c r="BI1892" s="24"/>
      <c r="BJ1892" s="259">
        <f>AF1892+AI1892+AL1892</f>
        <v>0</v>
      </c>
      <c r="BK1892" s="260">
        <f>SUM(AG1892,AJ1892,AM1892,AP1892,AS1892,AV1892,AY1892,BB1892,BE1892,BH1892)</f>
        <v>0</v>
      </c>
      <c r="BL1892" s="261">
        <f t="shared" si="1123"/>
        <v>0</v>
      </c>
      <c r="BM1892" s="24"/>
      <c r="BN1892" s="24"/>
    </row>
    <row r="1893" spans="1:66" ht="16.5" thickBot="1">
      <c r="A1893" s="349"/>
      <c r="C1893" s="2"/>
      <c r="D1893" s="2"/>
      <c r="E1893" s="24"/>
      <c r="F1893" s="2"/>
      <c r="G1893" s="2"/>
      <c r="H1893" s="24"/>
      <c r="I1893" s="2"/>
      <c r="J1893" s="2"/>
      <c r="K1893" s="24"/>
      <c r="L1893" s="2"/>
      <c r="M1893" s="2"/>
      <c r="N1893" s="24"/>
      <c r="O1893" s="2"/>
      <c r="P1893" s="2"/>
      <c r="Q1893" s="24"/>
      <c r="R1893" s="2"/>
      <c r="S1893" s="2"/>
      <c r="T1893" s="24"/>
      <c r="U1893" s="2"/>
      <c r="V1893" s="2"/>
      <c r="W1893" s="24"/>
      <c r="Y1893" s="2"/>
      <c r="Z1893" s="2"/>
      <c r="AA1893" s="2"/>
      <c r="AB1893" s="2"/>
      <c r="AC1893" s="24"/>
      <c r="AD1893" s="2"/>
      <c r="AE1893" s="2"/>
      <c r="AF1893" s="24"/>
      <c r="AG1893" s="24"/>
      <c r="AH1893" s="24"/>
      <c r="AI1893" s="24"/>
      <c r="AJ1893" s="24"/>
      <c r="AK1893" s="24"/>
      <c r="AL1893" s="2"/>
      <c r="AM1893" s="467"/>
      <c r="AN1893" s="2"/>
      <c r="BA1893" s="2"/>
      <c r="BB1893" s="2"/>
      <c r="BC1893" s="618"/>
      <c r="BD1893" s="2"/>
      <c r="BE1893" s="2"/>
      <c r="BF1893" s="24"/>
      <c r="BG1893" s="2"/>
      <c r="BH1893" s="2"/>
      <c r="BI1893" s="24"/>
      <c r="BJ1893" s="2"/>
      <c r="BK1893" s="721"/>
      <c r="BL1893" s="721"/>
      <c r="BM1893" s="24"/>
      <c r="BN1893" s="24"/>
    </row>
    <row r="1894" spans="1:66">
      <c r="A1894" s="274"/>
      <c r="B1894" s="84" t="s">
        <v>19</v>
      </c>
      <c r="C1894" s="254"/>
      <c r="D1894" s="255"/>
      <c r="E1894" s="24"/>
      <c r="F1894" s="254"/>
      <c r="G1894" s="256"/>
      <c r="H1894" s="24"/>
      <c r="I1894" s="254"/>
      <c r="J1894" s="256"/>
      <c r="K1894" s="24"/>
      <c r="L1894" s="254"/>
      <c r="M1894" s="256"/>
      <c r="N1894" s="24"/>
      <c r="O1894" s="254"/>
      <c r="P1894" s="256"/>
      <c r="Q1894" s="24"/>
      <c r="R1894" s="254"/>
      <c r="S1894" s="256"/>
      <c r="T1894" s="24"/>
      <c r="U1894" s="254"/>
      <c r="V1894" s="256"/>
      <c r="W1894" s="24"/>
      <c r="X1894" s="254"/>
      <c r="Y1894" s="256"/>
      <c r="Z1894" s="133"/>
      <c r="AA1894" s="254"/>
      <c r="AB1894" s="256"/>
      <c r="AC1894" s="24"/>
      <c r="AD1894" s="254"/>
      <c r="AE1894" s="256"/>
      <c r="AF1894" s="24"/>
      <c r="AG1894" s="24"/>
      <c r="AH1894" s="24"/>
      <c r="AI1894" s="24"/>
      <c r="AJ1894" s="24"/>
      <c r="AK1894" s="24"/>
      <c r="AL1894" s="254">
        <f t="shared" ref="AL1894:AL1896" si="1124">C1894+F1894+I1894</f>
        <v>0</v>
      </c>
      <c r="AM1894" s="255">
        <f t="shared" ref="AM1894:AM1896" si="1125">SUM(D1894,G1894,J1894,M1894,P1894,S1894,V1894,Y1894,AB1894,AE1894)</f>
        <v>0</v>
      </c>
      <c r="AN1894" s="256">
        <f t="shared" ref="AN1894:AN1896" si="1126">SUM(AL1894:AM1894)</f>
        <v>0</v>
      </c>
      <c r="BA1894" s="254"/>
      <c r="BB1894" s="256"/>
      <c r="BC1894" s="618"/>
      <c r="BD1894" s="254"/>
      <c r="BE1894" s="256"/>
      <c r="BF1894" s="24"/>
      <c r="BG1894" s="254"/>
      <c r="BH1894" s="256"/>
      <c r="BI1894" s="24"/>
      <c r="BJ1894" s="254">
        <f>AF1894+AI1894+AL1894</f>
        <v>0</v>
      </c>
      <c r="BK1894" s="255">
        <f>SUM(AG1894,AJ1894,AM1894,AP1894,AS1894,AV1894,AY1894,BB1894,BE1894,BH1894)</f>
        <v>0</v>
      </c>
      <c r="BL1894" s="256">
        <f t="shared" ref="BL1894:BL1896" si="1127">SUM(BJ1894:BK1894)</f>
        <v>0</v>
      </c>
      <c r="BM1894" s="24"/>
      <c r="BN1894" s="24"/>
    </row>
    <row r="1895" spans="1:66">
      <c r="A1895" s="88"/>
      <c r="B1895" s="85" t="s">
        <v>21</v>
      </c>
      <c r="C1895" s="257"/>
      <c r="D1895" s="15"/>
      <c r="E1895" s="24"/>
      <c r="F1895" s="257"/>
      <c r="G1895" s="258"/>
      <c r="H1895" s="24"/>
      <c r="I1895" s="257"/>
      <c r="J1895" s="258"/>
      <c r="K1895" s="24"/>
      <c r="L1895" s="257"/>
      <c r="M1895" s="258"/>
      <c r="N1895" s="24"/>
      <c r="O1895" s="257"/>
      <c r="P1895" s="258"/>
      <c r="Q1895" s="24"/>
      <c r="R1895" s="257"/>
      <c r="S1895" s="258"/>
      <c r="T1895" s="24"/>
      <c r="U1895" s="257"/>
      <c r="V1895" s="258"/>
      <c r="W1895" s="24"/>
      <c r="X1895" s="257"/>
      <c r="Y1895" s="258"/>
      <c r="Z1895" s="395"/>
      <c r="AA1895" s="257"/>
      <c r="AB1895" s="258"/>
      <c r="AC1895" s="24"/>
      <c r="AD1895" s="257"/>
      <c r="AE1895" s="258"/>
      <c r="AF1895" s="24"/>
      <c r="AG1895" s="24"/>
      <c r="AH1895" s="24"/>
      <c r="AI1895" s="24"/>
      <c r="AJ1895" s="24"/>
      <c r="AK1895" s="24"/>
      <c r="AL1895" s="257">
        <f t="shared" si="1124"/>
        <v>0</v>
      </c>
      <c r="AM1895" s="15">
        <f t="shared" si="1125"/>
        <v>0</v>
      </c>
      <c r="AN1895" s="258">
        <f t="shared" si="1126"/>
        <v>0</v>
      </c>
      <c r="BA1895" s="257"/>
      <c r="BB1895" s="258"/>
      <c r="BC1895" s="618"/>
      <c r="BD1895" s="257"/>
      <c r="BE1895" s="258"/>
      <c r="BF1895" s="24"/>
      <c r="BG1895" s="257"/>
      <c r="BH1895" s="258"/>
      <c r="BI1895" s="24"/>
      <c r="BJ1895" s="257">
        <f>AF1895+AI1895+AL1895</f>
        <v>0</v>
      </c>
      <c r="BK1895" s="15">
        <f>SUM(AG1895,AJ1895,AM1895,AP1895,AS1895,AV1895,AY1895,BB1895,BE1895,BH1895)</f>
        <v>0</v>
      </c>
      <c r="BL1895" s="258">
        <f t="shared" si="1127"/>
        <v>0</v>
      </c>
      <c r="BM1895" s="24"/>
      <c r="BN1895" s="24"/>
    </row>
    <row r="1896" spans="1:66" ht="16.5" thickBot="1">
      <c r="A1896" s="141"/>
      <c r="B1896" s="86" t="s">
        <v>22</v>
      </c>
      <c r="C1896" s="259"/>
      <c r="D1896" s="260"/>
      <c r="E1896" s="24"/>
      <c r="F1896" s="259"/>
      <c r="G1896" s="261"/>
      <c r="H1896" s="24"/>
      <c r="I1896" s="259"/>
      <c r="J1896" s="261"/>
      <c r="K1896" s="24"/>
      <c r="L1896" s="259"/>
      <c r="M1896" s="261"/>
      <c r="N1896" s="24"/>
      <c r="O1896" s="259"/>
      <c r="P1896" s="261"/>
      <c r="Q1896" s="24"/>
      <c r="R1896" s="259"/>
      <c r="S1896" s="261"/>
      <c r="T1896" s="24"/>
      <c r="U1896" s="259"/>
      <c r="V1896" s="261"/>
      <c r="W1896" s="24"/>
      <c r="X1896" s="259"/>
      <c r="Y1896" s="261"/>
      <c r="Z1896" s="396"/>
      <c r="AA1896" s="259"/>
      <c r="AB1896" s="261"/>
      <c r="AC1896" s="24"/>
      <c r="AD1896" s="259"/>
      <c r="AE1896" s="261"/>
      <c r="AF1896" s="24"/>
      <c r="AG1896" s="24"/>
      <c r="AH1896" s="24"/>
      <c r="AI1896" s="24"/>
      <c r="AJ1896" s="24"/>
      <c r="AK1896" s="24"/>
      <c r="AL1896" s="259">
        <f t="shared" si="1124"/>
        <v>0</v>
      </c>
      <c r="AM1896" s="260">
        <f t="shared" si="1125"/>
        <v>0</v>
      </c>
      <c r="AN1896" s="261">
        <f t="shared" si="1126"/>
        <v>0</v>
      </c>
      <c r="BA1896" s="259"/>
      <c r="BB1896" s="261"/>
      <c r="BC1896" s="618"/>
      <c r="BD1896" s="259"/>
      <c r="BE1896" s="261"/>
      <c r="BF1896" s="24"/>
      <c r="BG1896" s="259"/>
      <c r="BH1896" s="261"/>
      <c r="BI1896" s="24"/>
      <c r="BJ1896" s="259">
        <f>AF1896+AI1896+AL1896</f>
        <v>0</v>
      </c>
      <c r="BK1896" s="260">
        <f>SUM(AG1896,AJ1896,AM1896,AP1896,AS1896,AV1896,AY1896,BB1896,BE1896,BH1896)</f>
        <v>0</v>
      </c>
      <c r="BL1896" s="261">
        <f t="shared" si="1127"/>
        <v>0</v>
      </c>
      <c r="BM1896" s="24"/>
      <c r="BN1896" s="24"/>
    </row>
    <row r="1897" spans="1:66" ht="16.5" thickBot="1">
      <c r="A1897" s="20"/>
      <c r="C1897" s="2"/>
      <c r="D1897" s="2"/>
      <c r="E1897" s="24"/>
      <c r="F1897" s="2"/>
      <c r="G1897" s="2"/>
      <c r="H1897" s="24"/>
      <c r="I1897" s="2"/>
      <c r="J1897" s="2"/>
      <c r="K1897" s="24"/>
      <c r="L1897" s="2"/>
      <c r="M1897" s="2"/>
      <c r="N1897" s="24"/>
      <c r="O1897" s="2"/>
      <c r="P1897" s="2"/>
      <c r="Q1897" s="24"/>
      <c r="R1897" s="2"/>
      <c r="S1897" s="2"/>
      <c r="T1897" s="24"/>
      <c r="U1897" s="2"/>
      <c r="V1897" s="2"/>
      <c r="W1897" s="24"/>
      <c r="Y1897" s="2"/>
      <c r="Z1897" s="2"/>
      <c r="AA1897" s="2"/>
      <c r="AB1897" s="2"/>
      <c r="AC1897" s="24"/>
      <c r="AD1897" s="2"/>
      <c r="AE1897" s="2"/>
      <c r="AF1897" s="24"/>
      <c r="AG1897" s="24"/>
      <c r="AH1897" s="24"/>
      <c r="AI1897" s="24"/>
      <c r="AJ1897" s="24"/>
      <c r="AK1897" s="24"/>
      <c r="AL1897" s="2"/>
      <c r="AM1897" s="467"/>
      <c r="AN1897" s="2"/>
      <c r="BA1897" s="2"/>
      <c r="BB1897" s="2"/>
      <c r="BC1897" s="618"/>
      <c r="BD1897" s="2"/>
      <c r="BE1897" s="2"/>
      <c r="BF1897" s="24"/>
      <c r="BG1897" s="2"/>
      <c r="BH1897" s="2"/>
      <c r="BI1897" s="24"/>
      <c r="BJ1897" s="2"/>
      <c r="BK1897" s="721"/>
      <c r="BL1897" s="721"/>
      <c r="BM1897" s="24"/>
      <c r="BN1897" s="24"/>
    </row>
    <row r="1898" spans="1:66">
      <c r="A1898" s="87"/>
      <c r="B1898" s="84" t="s">
        <v>19</v>
      </c>
      <c r="C1898" s="254">
        <f t="shared" ref="C1898:AE1900" si="1128">SUM(C1862,C1866,C1870,C1874,C1878,C1882,C1886)</f>
        <v>4</v>
      </c>
      <c r="D1898" s="256">
        <f t="shared" si="1128"/>
        <v>0</v>
      </c>
      <c r="E1898" s="618">
        <f t="shared" si="1128"/>
        <v>0</v>
      </c>
      <c r="F1898" s="254">
        <f t="shared" si="1128"/>
        <v>0</v>
      </c>
      <c r="G1898" s="256">
        <f t="shared" si="1128"/>
        <v>0</v>
      </c>
      <c r="H1898" s="618">
        <f t="shared" si="1128"/>
        <v>0</v>
      </c>
      <c r="I1898" s="254">
        <f t="shared" si="1128"/>
        <v>0</v>
      </c>
      <c r="J1898" s="256">
        <f t="shared" si="1128"/>
        <v>0</v>
      </c>
      <c r="K1898" s="618">
        <f t="shared" si="1128"/>
        <v>0</v>
      </c>
      <c r="L1898" s="254">
        <f t="shared" si="1128"/>
        <v>0</v>
      </c>
      <c r="M1898" s="256">
        <f t="shared" si="1128"/>
        <v>0</v>
      </c>
      <c r="N1898" s="618">
        <f t="shared" si="1128"/>
        <v>0</v>
      </c>
      <c r="O1898" s="254">
        <f t="shared" si="1128"/>
        <v>0</v>
      </c>
      <c r="P1898" s="256">
        <f t="shared" si="1128"/>
        <v>0</v>
      </c>
      <c r="Q1898" s="618">
        <f t="shared" si="1128"/>
        <v>0</v>
      </c>
      <c r="R1898" s="254">
        <f t="shared" si="1128"/>
        <v>0</v>
      </c>
      <c r="S1898" s="256">
        <f t="shared" si="1128"/>
        <v>0</v>
      </c>
      <c r="T1898" s="618">
        <f t="shared" si="1128"/>
        <v>0</v>
      </c>
      <c r="U1898" s="254">
        <f t="shared" si="1128"/>
        <v>0</v>
      </c>
      <c r="V1898" s="256">
        <f t="shared" si="1128"/>
        <v>0</v>
      </c>
      <c r="W1898" s="133">
        <f t="shared" si="1128"/>
        <v>0</v>
      </c>
      <c r="X1898" s="254">
        <f t="shared" si="1128"/>
        <v>0</v>
      </c>
      <c r="Y1898" s="256">
        <f t="shared" si="1128"/>
        <v>0</v>
      </c>
      <c r="Z1898" s="133">
        <f t="shared" si="1128"/>
        <v>0</v>
      </c>
      <c r="AA1898" s="254">
        <f t="shared" si="1128"/>
        <v>0</v>
      </c>
      <c r="AB1898" s="256">
        <f t="shared" si="1128"/>
        <v>0</v>
      </c>
      <c r="AC1898" s="133">
        <f t="shared" si="1128"/>
        <v>0</v>
      </c>
      <c r="AD1898" s="254">
        <f t="shared" si="1128"/>
        <v>0</v>
      </c>
      <c r="AE1898" s="256">
        <f t="shared" si="1128"/>
        <v>0</v>
      </c>
      <c r="AF1898" s="24"/>
      <c r="AG1898" s="24"/>
      <c r="AH1898" s="24"/>
      <c r="AI1898" s="24"/>
      <c r="AJ1898" s="24"/>
      <c r="AK1898" s="24"/>
      <c r="AL1898" s="254">
        <f t="shared" ref="AL1898:AM1900" si="1129">SUM(C1898,F1898,I1898,L1898,O1898,R1898,U1898,X1898,AA1898,AD1898)</f>
        <v>4</v>
      </c>
      <c r="AM1898" s="255">
        <f t="shared" si="1129"/>
        <v>0</v>
      </c>
      <c r="AN1898" s="256">
        <f t="shared" ref="AN1898:AN1900" si="1130">SUM(AL1898:AM1898)</f>
        <v>4</v>
      </c>
      <c r="BA1898" s="254">
        <f t="shared" ref="BA1898:BH1900" si="1131">SUM(BA1862,BA1866,BA1870,BA1874,BA1878,BA1882,BA1886)</f>
        <v>0</v>
      </c>
      <c r="BB1898" s="256">
        <f t="shared" si="1131"/>
        <v>0</v>
      </c>
      <c r="BC1898" s="618"/>
      <c r="BD1898" s="254">
        <f t="shared" si="1131"/>
        <v>0</v>
      </c>
      <c r="BE1898" s="256">
        <f t="shared" si="1131"/>
        <v>0</v>
      </c>
      <c r="BF1898" s="618">
        <f t="shared" si="1131"/>
        <v>0</v>
      </c>
      <c r="BG1898" s="254">
        <f t="shared" si="1131"/>
        <v>0</v>
      </c>
      <c r="BH1898" s="256">
        <f t="shared" si="1131"/>
        <v>0</v>
      </c>
      <c r="BI1898" s="24"/>
      <c r="BJ1898" s="254">
        <f t="shared" ref="BJ1898:BK1900" si="1132">SUM(AF1898,AI1898,AL1898,AO1898,AR1898,AU1898,AX1898,BA1898,BD1898,BG1898)</f>
        <v>4</v>
      </c>
      <c r="BK1898" s="255">
        <f t="shared" si="1132"/>
        <v>0</v>
      </c>
      <c r="BL1898" s="256">
        <f t="shared" ref="BL1898:BL1900" si="1133">SUM(BJ1898:BK1898)</f>
        <v>4</v>
      </c>
      <c r="BM1898" s="24"/>
      <c r="BN1898" s="24"/>
    </row>
    <row r="1899" spans="1:66">
      <c r="A1899" s="275" t="s">
        <v>9</v>
      </c>
      <c r="B1899" s="85" t="s">
        <v>21</v>
      </c>
      <c r="C1899" s="257">
        <f t="shared" si="1128"/>
        <v>2</v>
      </c>
      <c r="D1899" s="258">
        <f t="shared" si="1128"/>
        <v>0</v>
      </c>
      <c r="E1899" s="618">
        <f t="shared" si="1128"/>
        <v>0</v>
      </c>
      <c r="F1899" s="257">
        <f t="shared" si="1128"/>
        <v>0</v>
      </c>
      <c r="G1899" s="258">
        <f t="shared" si="1128"/>
        <v>0</v>
      </c>
      <c r="H1899" s="618">
        <f t="shared" si="1128"/>
        <v>0</v>
      </c>
      <c r="I1899" s="257">
        <f t="shared" si="1128"/>
        <v>0</v>
      </c>
      <c r="J1899" s="258">
        <f t="shared" si="1128"/>
        <v>0</v>
      </c>
      <c r="K1899" s="618">
        <f t="shared" si="1128"/>
        <v>0</v>
      </c>
      <c r="L1899" s="257">
        <f t="shared" si="1128"/>
        <v>0</v>
      </c>
      <c r="M1899" s="258">
        <f t="shared" si="1128"/>
        <v>0</v>
      </c>
      <c r="N1899" s="618">
        <f t="shared" si="1128"/>
        <v>0</v>
      </c>
      <c r="O1899" s="257">
        <f t="shared" si="1128"/>
        <v>0</v>
      </c>
      <c r="P1899" s="258">
        <f t="shared" si="1128"/>
        <v>0</v>
      </c>
      <c r="Q1899" s="618">
        <f t="shared" si="1128"/>
        <v>0</v>
      </c>
      <c r="R1899" s="257">
        <f t="shared" si="1128"/>
        <v>0</v>
      </c>
      <c r="S1899" s="258">
        <f t="shared" si="1128"/>
        <v>0</v>
      </c>
      <c r="T1899" s="618">
        <f t="shared" si="1128"/>
        <v>0</v>
      </c>
      <c r="U1899" s="257">
        <f t="shared" si="1128"/>
        <v>0</v>
      </c>
      <c r="V1899" s="258">
        <f t="shared" si="1128"/>
        <v>0</v>
      </c>
      <c r="W1899" s="395">
        <f t="shared" si="1128"/>
        <v>0</v>
      </c>
      <c r="X1899" s="257">
        <f t="shared" si="1128"/>
        <v>0</v>
      </c>
      <c r="Y1899" s="258">
        <f t="shared" si="1128"/>
        <v>0</v>
      </c>
      <c r="Z1899" s="395">
        <f t="shared" si="1128"/>
        <v>0</v>
      </c>
      <c r="AA1899" s="257">
        <f t="shared" si="1128"/>
        <v>0</v>
      </c>
      <c r="AB1899" s="258">
        <f t="shared" si="1128"/>
        <v>0</v>
      </c>
      <c r="AC1899" s="395">
        <f t="shared" si="1128"/>
        <v>0</v>
      </c>
      <c r="AD1899" s="257">
        <f t="shared" si="1128"/>
        <v>0</v>
      </c>
      <c r="AE1899" s="258">
        <f t="shared" si="1128"/>
        <v>0</v>
      </c>
      <c r="AF1899" s="24"/>
      <c r="AG1899" s="24"/>
      <c r="AH1899" s="24"/>
      <c r="AI1899" s="24"/>
      <c r="AJ1899" s="24"/>
      <c r="AK1899" s="24"/>
      <c r="AL1899" s="257">
        <f t="shared" si="1129"/>
        <v>2</v>
      </c>
      <c r="AM1899" s="15">
        <f t="shared" si="1129"/>
        <v>0</v>
      </c>
      <c r="AN1899" s="258">
        <f t="shared" si="1130"/>
        <v>2</v>
      </c>
      <c r="BA1899" s="257">
        <f t="shared" si="1131"/>
        <v>0</v>
      </c>
      <c r="BB1899" s="258">
        <f t="shared" si="1131"/>
        <v>0</v>
      </c>
      <c r="BC1899" s="618"/>
      <c r="BD1899" s="257">
        <f t="shared" si="1131"/>
        <v>0</v>
      </c>
      <c r="BE1899" s="258">
        <f t="shared" si="1131"/>
        <v>0</v>
      </c>
      <c r="BF1899" s="618">
        <f t="shared" si="1131"/>
        <v>0</v>
      </c>
      <c r="BG1899" s="257">
        <f t="shared" si="1131"/>
        <v>0</v>
      </c>
      <c r="BH1899" s="258">
        <f t="shared" si="1131"/>
        <v>0</v>
      </c>
      <c r="BI1899" s="24"/>
      <c r="BJ1899" s="257">
        <f t="shared" si="1132"/>
        <v>2</v>
      </c>
      <c r="BK1899" s="15">
        <f t="shared" si="1132"/>
        <v>0</v>
      </c>
      <c r="BL1899" s="258">
        <f t="shared" si="1133"/>
        <v>2</v>
      </c>
      <c r="BM1899" s="24"/>
      <c r="BN1899" s="24"/>
    </row>
    <row r="1900" spans="1:66" ht="16.5" thickBot="1">
      <c r="A1900" s="602"/>
      <c r="B1900" s="86" t="s">
        <v>22</v>
      </c>
      <c r="C1900" s="259">
        <f t="shared" si="1128"/>
        <v>0</v>
      </c>
      <c r="D1900" s="261">
        <f t="shared" si="1128"/>
        <v>0</v>
      </c>
      <c r="E1900" s="618">
        <f t="shared" si="1128"/>
        <v>0</v>
      </c>
      <c r="F1900" s="259">
        <f t="shared" si="1128"/>
        <v>0</v>
      </c>
      <c r="G1900" s="261">
        <f t="shared" si="1128"/>
        <v>0</v>
      </c>
      <c r="H1900" s="618">
        <f t="shared" si="1128"/>
        <v>0</v>
      </c>
      <c r="I1900" s="259">
        <f t="shared" si="1128"/>
        <v>0</v>
      </c>
      <c r="J1900" s="261">
        <f t="shared" si="1128"/>
        <v>0</v>
      </c>
      <c r="K1900" s="618"/>
      <c r="L1900" s="259">
        <f t="shared" si="1128"/>
        <v>0</v>
      </c>
      <c r="M1900" s="261">
        <f t="shared" si="1128"/>
        <v>0</v>
      </c>
      <c r="N1900" s="618">
        <f t="shared" si="1128"/>
        <v>0</v>
      </c>
      <c r="O1900" s="259">
        <f t="shared" si="1128"/>
        <v>0</v>
      </c>
      <c r="P1900" s="261">
        <f t="shared" si="1128"/>
        <v>0</v>
      </c>
      <c r="Q1900" s="618">
        <f t="shared" si="1128"/>
        <v>0</v>
      </c>
      <c r="R1900" s="259">
        <f t="shared" si="1128"/>
        <v>0</v>
      </c>
      <c r="S1900" s="261">
        <f t="shared" si="1128"/>
        <v>0</v>
      </c>
      <c r="T1900" s="618"/>
      <c r="U1900" s="259">
        <f t="shared" si="1128"/>
        <v>0</v>
      </c>
      <c r="V1900" s="261">
        <f t="shared" si="1128"/>
        <v>0</v>
      </c>
      <c r="W1900" s="395">
        <f t="shared" si="1128"/>
        <v>0</v>
      </c>
      <c r="X1900" s="259">
        <f t="shared" si="1128"/>
        <v>0</v>
      </c>
      <c r="Y1900" s="261">
        <f t="shared" si="1128"/>
        <v>0</v>
      </c>
      <c r="Z1900" s="395">
        <f t="shared" si="1128"/>
        <v>0</v>
      </c>
      <c r="AA1900" s="259">
        <f t="shared" si="1128"/>
        <v>0</v>
      </c>
      <c r="AB1900" s="261">
        <f t="shared" si="1128"/>
        <v>0</v>
      </c>
      <c r="AC1900" s="395">
        <f t="shared" si="1128"/>
        <v>0</v>
      </c>
      <c r="AD1900" s="259">
        <f t="shared" si="1128"/>
        <v>0</v>
      </c>
      <c r="AE1900" s="261">
        <f t="shared" si="1128"/>
        <v>0</v>
      </c>
      <c r="AF1900" s="24"/>
      <c r="AG1900" s="24"/>
      <c r="AH1900" s="24"/>
      <c r="AI1900" s="24"/>
      <c r="AJ1900" s="24"/>
      <c r="AK1900" s="24"/>
      <c r="AL1900" s="259">
        <f t="shared" si="1129"/>
        <v>0</v>
      </c>
      <c r="AM1900" s="260">
        <f t="shared" si="1129"/>
        <v>0</v>
      </c>
      <c r="AN1900" s="261">
        <f t="shared" si="1130"/>
        <v>0</v>
      </c>
      <c r="BA1900" s="259">
        <f t="shared" si="1131"/>
        <v>0</v>
      </c>
      <c r="BB1900" s="261">
        <f t="shared" si="1131"/>
        <v>0</v>
      </c>
      <c r="BC1900" s="618"/>
      <c r="BD1900" s="259">
        <f t="shared" si="1131"/>
        <v>0</v>
      </c>
      <c r="BE1900" s="261">
        <f t="shared" si="1131"/>
        <v>0</v>
      </c>
      <c r="BF1900" s="618">
        <f t="shared" si="1131"/>
        <v>0</v>
      </c>
      <c r="BG1900" s="259">
        <f t="shared" si="1131"/>
        <v>0</v>
      </c>
      <c r="BH1900" s="261">
        <f t="shared" si="1131"/>
        <v>0</v>
      </c>
      <c r="BI1900" s="24"/>
      <c r="BJ1900" s="259">
        <f t="shared" si="1132"/>
        <v>0</v>
      </c>
      <c r="BK1900" s="260">
        <f t="shared" si="1132"/>
        <v>0</v>
      </c>
      <c r="BL1900" s="261">
        <f t="shared" si="1133"/>
        <v>0</v>
      </c>
      <c r="BM1900" s="24"/>
      <c r="BN1900" s="24"/>
    </row>
    <row r="1901" spans="1:66" ht="16.5" thickBot="1">
      <c r="A1901" s="633"/>
      <c r="B1901" s="24"/>
      <c r="C1901" s="25"/>
      <c r="D1901" s="25"/>
      <c r="E1901" s="619"/>
      <c r="F1901" s="25"/>
      <c r="G1901" s="25"/>
      <c r="H1901" s="619"/>
      <c r="I1901" s="25"/>
      <c r="J1901" s="25"/>
      <c r="K1901" s="619"/>
      <c r="L1901" s="25"/>
      <c r="M1901" s="25"/>
      <c r="N1901" s="619"/>
      <c r="O1901" s="25"/>
      <c r="P1901" s="25"/>
      <c r="Q1901" s="619"/>
      <c r="R1901" s="25"/>
      <c r="S1901" s="25"/>
      <c r="T1901" s="619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BC1901" s="611"/>
    </row>
    <row r="1902" spans="1:66" ht="16.5" thickBot="1">
      <c r="A1902" s="1135" t="s">
        <v>1046</v>
      </c>
      <c r="B1902" s="84" t="s">
        <v>19</v>
      </c>
      <c r="C1902" s="254">
        <f>C1841+C1898</f>
        <v>17</v>
      </c>
      <c r="D1902" s="701">
        <f t="shared" ref="D1902:BH1904" si="1134">D1841+D1898</f>
        <v>0</v>
      </c>
      <c r="E1902" s="618">
        <f t="shared" si="1134"/>
        <v>0</v>
      </c>
      <c r="F1902" s="254">
        <f t="shared" si="1134"/>
        <v>6</v>
      </c>
      <c r="G1902" s="701">
        <f t="shared" si="1134"/>
        <v>0</v>
      </c>
      <c r="H1902" s="618">
        <f t="shared" si="1134"/>
        <v>0</v>
      </c>
      <c r="I1902" s="254">
        <f t="shared" si="1134"/>
        <v>3</v>
      </c>
      <c r="J1902" s="701">
        <f t="shared" si="1134"/>
        <v>0</v>
      </c>
      <c r="K1902" s="618">
        <f t="shared" si="1134"/>
        <v>0</v>
      </c>
      <c r="L1902" s="254">
        <f t="shared" si="1134"/>
        <v>7</v>
      </c>
      <c r="M1902" s="701">
        <f t="shared" si="1134"/>
        <v>0</v>
      </c>
      <c r="N1902" s="618">
        <f t="shared" si="1134"/>
        <v>0</v>
      </c>
      <c r="O1902" s="254">
        <f t="shared" si="1134"/>
        <v>15</v>
      </c>
      <c r="P1902" s="701">
        <f t="shared" si="1134"/>
        <v>0</v>
      </c>
      <c r="Q1902" s="618">
        <f t="shared" si="1134"/>
        <v>0</v>
      </c>
      <c r="R1902" s="254">
        <f t="shared" si="1134"/>
        <v>5</v>
      </c>
      <c r="S1902" s="701">
        <f t="shared" si="1134"/>
        <v>0</v>
      </c>
      <c r="T1902" s="618">
        <f t="shared" si="1134"/>
        <v>0</v>
      </c>
      <c r="U1902" s="254">
        <f t="shared" si="1134"/>
        <v>8</v>
      </c>
      <c r="V1902" s="701">
        <f t="shared" si="1134"/>
        <v>0</v>
      </c>
      <c r="W1902" s="278">
        <f t="shared" si="1134"/>
        <v>0</v>
      </c>
      <c r="X1902" s="278">
        <f t="shared" si="1134"/>
        <v>0</v>
      </c>
      <c r="Y1902" s="278">
        <f t="shared" si="1134"/>
        <v>0</v>
      </c>
      <c r="Z1902" s="278">
        <f t="shared" si="1134"/>
        <v>0</v>
      </c>
      <c r="AA1902" s="278">
        <f t="shared" si="1134"/>
        <v>0</v>
      </c>
      <c r="AB1902" s="278">
        <f t="shared" si="1134"/>
        <v>0</v>
      </c>
      <c r="AC1902" s="278">
        <f t="shared" si="1134"/>
        <v>0</v>
      </c>
      <c r="AD1902" s="278">
        <f t="shared" si="1134"/>
        <v>0</v>
      </c>
      <c r="AE1902" s="278">
        <f t="shared" si="1134"/>
        <v>0</v>
      </c>
      <c r="AF1902" s="278">
        <f t="shared" si="1134"/>
        <v>0</v>
      </c>
      <c r="AG1902" s="278">
        <f t="shared" si="1134"/>
        <v>0</v>
      </c>
      <c r="AH1902" s="278">
        <f t="shared" si="1134"/>
        <v>0</v>
      </c>
      <c r="AI1902" s="278">
        <f t="shared" si="1134"/>
        <v>0</v>
      </c>
      <c r="AJ1902" s="278">
        <f t="shared" si="1134"/>
        <v>0</v>
      </c>
      <c r="AK1902" s="278">
        <f t="shared" si="1134"/>
        <v>0</v>
      </c>
      <c r="AL1902" s="278">
        <f t="shared" si="1134"/>
        <v>61</v>
      </c>
      <c r="AM1902" s="278">
        <f t="shared" si="1134"/>
        <v>0</v>
      </c>
      <c r="AN1902" s="278">
        <f t="shared" si="1134"/>
        <v>61</v>
      </c>
      <c r="AO1902" s="278">
        <f t="shared" si="1134"/>
        <v>0</v>
      </c>
      <c r="AP1902" s="278">
        <f t="shared" si="1134"/>
        <v>0</v>
      </c>
      <c r="AQ1902" s="278">
        <f t="shared" si="1134"/>
        <v>0</v>
      </c>
      <c r="AR1902" s="278">
        <f t="shared" si="1134"/>
        <v>0</v>
      </c>
      <c r="AS1902" s="278">
        <f t="shared" si="1134"/>
        <v>0</v>
      </c>
      <c r="AT1902" s="278">
        <f t="shared" si="1134"/>
        <v>0</v>
      </c>
      <c r="AU1902" s="278">
        <f t="shared" si="1134"/>
        <v>0</v>
      </c>
      <c r="AV1902" s="278">
        <f t="shared" si="1134"/>
        <v>0</v>
      </c>
      <c r="AW1902" s="278">
        <f t="shared" si="1134"/>
        <v>0</v>
      </c>
      <c r="AX1902" s="278">
        <f t="shared" si="1134"/>
        <v>0</v>
      </c>
      <c r="AY1902" s="133">
        <f t="shared" si="1134"/>
        <v>0</v>
      </c>
      <c r="AZ1902" s="618"/>
      <c r="BA1902" s="254">
        <f t="shared" si="1134"/>
        <v>0</v>
      </c>
      <c r="BB1902" s="701">
        <f t="shared" si="1134"/>
        <v>0</v>
      </c>
      <c r="BC1902" s="618"/>
      <c r="BD1902" s="254">
        <f t="shared" si="1134"/>
        <v>0</v>
      </c>
      <c r="BE1902" s="701">
        <f t="shared" si="1134"/>
        <v>0</v>
      </c>
      <c r="BF1902" s="618">
        <f t="shared" si="1134"/>
        <v>0</v>
      </c>
      <c r="BG1902" s="254">
        <f t="shared" si="1134"/>
        <v>0</v>
      </c>
      <c r="BH1902" s="701">
        <f t="shared" si="1134"/>
        <v>0</v>
      </c>
      <c r="BI1902" s="24"/>
      <c r="BJ1902" s="254">
        <f t="shared" ref="BJ1902:BJ1904" si="1135">SUM(AF1902,AI1902,AL1902,AO1902,AR1902,AU1902,AX1902,BA1902,BD1902,BG1902)</f>
        <v>61</v>
      </c>
      <c r="BK1902" s="255">
        <f t="shared" ref="BK1902:BK1904" si="1136">SUM(AG1902,AJ1902,AM1902,AP1902,AS1902,AV1902,AY1902,BB1902,BE1902,BH1902)</f>
        <v>0</v>
      </c>
      <c r="BL1902" s="256">
        <f t="shared" ref="BL1902:BL1904" si="1137">SUM(BJ1902:BK1902)</f>
        <v>61</v>
      </c>
    </row>
    <row r="1903" spans="1:66" ht="16.5" thickBot="1">
      <c r="A1903" s="1136"/>
      <c r="B1903" s="85" t="s">
        <v>21</v>
      </c>
      <c r="C1903" s="254">
        <f t="shared" ref="C1903:R1904" si="1138">C1842+C1899</f>
        <v>11</v>
      </c>
      <c r="D1903" s="701">
        <f t="shared" si="1138"/>
        <v>0</v>
      </c>
      <c r="E1903" s="618">
        <f t="shared" si="1138"/>
        <v>0</v>
      </c>
      <c r="F1903" s="254">
        <f t="shared" si="1138"/>
        <v>3</v>
      </c>
      <c r="G1903" s="701">
        <f t="shared" si="1138"/>
        <v>0</v>
      </c>
      <c r="H1903" s="618">
        <f t="shared" si="1138"/>
        <v>0</v>
      </c>
      <c r="I1903" s="254">
        <f t="shared" si="1138"/>
        <v>3</v>
      </c>
      <c r="J1903" s="701">
        <f t="shared" si="1138"/>
        <v>0</v>
      </c>
      <c r="K1903" s="618">
        <f t="shared" si="1138"/>
        <v>0</v>
      </c>
      <c r="L1903" s="254">
        <f t="shared" si="1138"/>
        <v>6</v>
      </c>
      <c r="M1903" s="701">
        <f t="shared" si="1138"/>
        <v>0</v>
      </c>
      <c r="N1903" s="618">
        <f t="shared" si="1138"/>
        <v>0</v>
      </c>
      <c r="O1903" s="254">
        <f t="shared" si="1138"/>
        <v>10</v>
      </c>
      <c r="P1903" s="701">
        <f t="shared" si="1138"/>
        <v>0</v>
      </c>
      <c r="Q1903" s="618">
        <f t="shared" si="1138"/>
        <v>0</v>
      </c>
      <c r="R1903" s="254">
        <f t="shared" si="1138"/>
        <v>3</v>
      </c>
      <c r="S1903" s="701">
        <f t="shared" si="1134"/>
        <v>0</v>
      </c>
      <c r="T1903" s="618">
        <f t="shared" si="1134"/>
        <v>0</v>
      </c>
      <c r="U1903" s="254">
        <f t="shared" si="1134"/>
        <v>5</v>
      </c>
      <c r="V1903" s="701">
        <f t="shared" si="1134"/>
        <v>0</v>
      </c>
      <c r="W1903" s="278">
        <f t="shared" si="1134"/>
        <v>0</v>
      </c>
      <c r="X1903" s="278">
        <f t="shared" si="1134"/>
        <v>0</v>
      </c>
      <c r="Y1903" s="278">
        <f t="shared" si="1134"/>
        <v>0</v>
      </c>
      <c r="Z1903" s="278">
        <f t="shared" si="1134"/>
        <v>0</v>
      </c>
      <c r="AA1903" s="278">
        <f t="shared" si="1134"/>
        <v>0</v>
      </c>
      <c r="AB1903" s="278">
        <f t="shared" si="1134"/>
        <v>0</v>
      </c>
      <c r="AC1903" s="278">
        <f t="shared" si="1134"/>
        <v>0</v>
      </c>
      <c r="AD1903" s="278">
        <f t="shared" si="1134"/>
        <v>0</v>
      </c>
      <c r="AE1903" s="278">
        <f t="shared" si="1134"/>
        <v>0</v>
      </c>
      <c r="AF1903" s="278">
        <f t="shared" si="1134"/>
        <v>0</v>
      </c>
      <c r="AG1903" s="278">
        <f t="shared" si="1134"/>
        <v>0</v>
      </c>
      <c r="AH1903" s="278">
        <f t="shared" si="1134"/>
        <v>0</v>
      </c>
      <c r="AI1903" s="278">
        <f t="shared" si="1134"/>
        <v>0</v>
      </c>
      <c r="AJ1903" s="278">
        <f t="shared" si="1134"/>
        <v>0</v>
      </c>
      <c r="AK1903" s="278">
        <f t="shared" si="1134"/>
        <v>0</v>
      </c>
      <c r="AL1903" s="278">
        <f t="shared" si="1134"/>
        <v>41</v>
      </c>
      <c r="AM1903" s="278">
        <f t="shared" si="1134"/>
        <v>0</v>
      </c>
      <c r="AN1903" s="278">
        <f t="shared" si="1134"/>
        <v>41</v>
      </c>
      <c r="AO1903" s="278">
        <f t="shared" si="1134"/>
        <v>0</v>
      </c>
      <c r="AP1903" s="278">
        <f t="shared" si="1134"/>
        <v>0</v>
      </c>
      <c r="AQ1903" s="278">
        <f t="shared" si="1134"/>
        <v>0</v>
      </c>
      <c r="AR1903" s="278">
        <f t="shared" si="1134"/>
        <v>0</v>
      </c>
      <c r="AS1903" s="278">
        <f t="shared" si="1134"/>
        <v>0</v>
      </c>
      <c r="AT1903" s="278">
        <f t="shared" si="1134"/>
        <v>0</v>
      </c>
      <c r="AU1903" s="278">
        <f t="shared" si="1134"/>
        <v>0</v>
      </c>
      <c r="AV1903" s="278">
        <f t="shared" si="1134"/>
        <v>0</v>
      </c>
      <c r="AW1903" s="278">
        <f t="shared" si="1134"/>
        <v>0</v>
      </c>
      <c r="AX1903" s="278">
        <f t="shared" si="1134"/>
        <v>0</v>
      </c>
      <c r="AY1903" s="133">
        <f t="shared" si="1134"/>
        <v>0</v>
      </c>
      <c r="AZ1903" s="618"/>
      <c r="BA1903" s="254">
        <f t="shared" si="1134"/>
        <v>0</v>
      </c>
      <c r="BB1903" s="701">
        <f t="shared" si="1134"/>
        <v>0</v>
      </c>
      <c r="BC1903" s="618"/>
      <c r="BD1903" s="254">
        <f t="shared" si="1134"/>
        <v>0</v>
      </c>
      <c r="BE1903" s="701">
        <f t="shared" si="1134"/>
        <v>0</v>
      </c>
      <c r="BF1903" s="618">
        <f t="shared" si="1134"/>
        <v>0</v>
      </c>
      <c r="BG1903" s="254">
        <f t="shared" si="1134"/>
        <v>0</v>
      </c>
      <c r="BH1903" s="701">
        <f t="shared" si="1134"/>
        <v>0</v>
      </c>
      <c r="BI1903" s="24"/>
      <c r="BJ1903" s="257">
        <f t="shared" si="1135"/>
        <v>41</v>
      </c>
      <c r="BK1903" s="15">
        <f t="shared" si="1136"/>
        <v>0</v>
      </c>
      <c r="BL1903" s="258">
        <f t="shared" si="1137"/>
        <v>41</v>
      </c>
    </row>
    <row r="1904" spans="1:66" ht="16.5" thickBot="1">
      <c r="A1904" s="1137"/>
      <c r="B1904" s="86" t="s">
        <v>22</v>
      </c>
      <c r="C1904" s="741">
        <f t="shared" si="1138"/>
        <v>0</v>
      </c>
      <c r="D1904" s="742">
        <f t="shared" si="1134"/>
        <v>0</v>
      </c>
      <c r="E1904" s="618">
        <f t="shared" si="1134"/>
        <v>0</v>
      </c>
      <c r="F1904" s="741">
        <f t="shared" si="1134"/>
        <v>0</v>
      </c>
      <c r="G1904" s="742">
        <f t="shared" si="1134"/>
        <v>0</v>
      </c>
      <c r="H1904" s="618">
        <f t="shared" si="1134"/>
        <v>0</v>
      </c>
      <c r="I1904" s="741">
        <f t="shared" si="1134"/>
        <v>0</v>
      </c>
      <c r="J1904" s="742">
        <f t="shared" si="1134"/>
        <v>0</v>
      </c>
      <c r="K1904" s="618">
        <f t="shared" si="1134"/>
        <v>0</v>
      </c>
      <c r="L1904" s="741">
        <f t="shared" si="1134"/>
        <v>0</v>
      </c>
      <c r="M1904" s="742">
        <f t="shared" si="1134"/>
        <v>0</v>
      </c>
      <c r="N1904" s="618">
        <f t="shared" si="1134"/>
        <v>0</v>
      </c>
      <c r="O1904" s="741">
        <f t="shared" si="1134"/>
        <v>0</v>
      </c>
      <c r="P1904" s="742">
        <f t="shared" si="1134"/>
        <v>0</v>
      </c>
      <c r="Q1904" s="618">
        <f t="shared" si="1134"/>
        <v>0</v>
      </c>
      <c r="R1904" s="741">
        <f t="shared" si="1134"/>
        <v>0</v>
      </c>
      <c r="S1904" s="742">
        <f t="shared" si="1134"/>
        <v>0</v>
      </c>
      <c r="T1904" s="618">
        <f t="shared" si="1134"/>
        <v>0</v>
      </c>
      <c r="U1904" s="741">
        <f t="shared" si="1134"/>
        <v>0</v>
      </c>
      <c r="V1904" s="742">
        <f t="shared" si="1134"/>
        <v>0</v>
      </c>
      <c r="W1904" s="278">
        <f t="shared" si="1134"/>
        <v>0</v>
      </c>
      <c r="X1904" s="278">
        <f t="shared" si="1134"/>
        <v>0</v>
      </c>
      <c r="Y1904" s="278">
        <f t="shared" si="1134"/>
        <v>0</v>
      </c>
      <c r="Z1904" s="278">
        <f t="shared" si="1134"/>
        <v>0</v>
      </c>
      <c r="AA1904" s="278">
        <f t="shared" si="1134"/>
        <v>0</v>
      </c>
      <c r="AB1904" s="278">
        <f t="shared" si="1134"/>
        <v>0</v>
      </c>
      <c r="AC1904" s="278">
        <f t="shared" si="1134"/>
        <v>0</v>
      </c>
      <c r="AD1904" s="278">
        <f t="shared" si="1134"/>
        <v>0</v>
      </c>
      <c r="AE1904" s="278">
        <f t="shared" si="1134"/>
        <v>0</v>
      </c>
      <c r="AF1904" s="278">
        <f t="shared" si="1134"/>
        <v>0</v>
      </c>
      <c r="AG1904" s="278">
        <f t="shared" si="1134"/>
        <v>0</v>
      </c>
      <c r="AH1904" s="278">
        <f t="shared" si="1134"/>
        <v>0</v>
      </c>
      <c r="AI1904" s="278">
        <f t="shared" si="1134"/>
        <v>0</v>
      </c>
      <c r="AJ1904" s="278">
        <f t="shared" si="1134"/>
        <v>0</v>
      </c>
      <c r="AK1904" s="278">
        <f t="shared" si="1134"/>
        <v>0</v>
      </c>
      <c r="AL1904" s="278">
        <f t="shared" si="1134"/>
        <v>0</v>
      </c>
      <c r="AM1904" s="278">
        <f t="shared" si="1134"/>
        <v>0</v>
      </c>
      <c r="AN1904" s="278">
        <f t="shared" si="1134"/>
        <v>0</v>
      </c>
      <c r="AO1904" s="278">
        <f t="shared" si="1134"/>
        <v>0</v>
      </c>
      <c r="AP1904" s="278">
        <f t="shared" si="1134"/>
        <v>0</v>
      </c>
      <c r="AQ1904" s="278">
        <f t="shared" si="1134"/>
        <v>0</v>
      </c>
      <c r="AR1904" s="278">
        <f t="shared" si="1134"/>
        <v>0</v>
      </c>
      <c r="AS1904" s="278">
        <f t="shared" si="1134"/>
        <v>0</v>
      </c>
      <c r="AT1904" s="278">
        <f t="shared" si="1134"/>
        <v>0</v>
      </c>
      <c r="AU1904" s="278">
        <f t="shared" si="1134"/>
        <v>0</v>
      </c>
      <c r="AV1904" s="278">
        <f t="shared" si="1134"/>
        <v>0</v>
      </c>
      <c r="AW1904" s="278">
        <f t="shared" si="1134"/>
        <v>0</v>
      </c>
      <c r="AX1904" s="278">
        <f t="shared" si="1134"/>
        <v>0</v>
      </c>
      <c r="AY1904" s="133">
        <f t="shared" si="1134"/>
        <v>0</v>
      </c>
      <c r="AZ1904" s="618"/>
      <c r="BA1904" s="741">
        <f t="shared" si="1134"/>
        <v>0</v>
      </c>
      <c r="BB1904" s="742">
        <f t="shared" si="1134"/>
        <v>0</v>
      </c>
      <c r="BC1904" s="618"/>
      <c r="BD1904" s="741">
        <f t="shared" si="1134"/>
        <v>0</v>
      </c>
      <c r="BE1904" s="742">
        <f t="shared" si="1134"/>
        <v>0</v>
      </c>
      <c r="BF1904" s="618">
        <f t="shared" si="1134"/>
        <v>0</v>
      </c>
      <c r="BG1904" s="741">
        <f t="shared" si="1134"/>
        <v>0</v>
      </c>
      <c r="BH1904" s="742">
        <f t="shared" si="1134"/>
        <v>0</v>
      </c>
      <c r="BI1904" s="24"/>
      <c r="BJ1904" s="259">
        <f t="shared" si="1135"/>
        <v>0</v>
      </c>
      <c r="BK1904" s="260">
        <f t="shared" si="1136"/>
        <v>0</v>
      </c>
      <c r="BL1904" s="261">
        <f t="shared" si="1137"/>
        <v>0</v>
      </c>
    </row>
    <row r="1905" spans="1:64">
      <c r="A1905" s="89" t="s">
        <v>40</v>
      </c>
      <c r="B1905" s="24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BC1905" s="611"/>
    </row>
    <row r="1906" spans="1:64" ht="7.5" customHeight="1">
      <c r="A1906" s="23"/>
      <c r="B1906" s="24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</row>
    <row r="1907" spans="1:64">
      <c r="A1907" s="89" t="s">
        <v>54</v>
      </c>
      <c r="B1907" s="24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</row>
    <row r="1908" spans="1:64">
      <c r="A1908" s="89" t="s">
        <v>363</v>
      </c>
      <c r="B1908" s="24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</row>
    <row r="1909" spans="1:64">
      <c r="A1909" s="23"/>
      <c r="B1909" s="24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</row>
    <row r="1911" spans="1:64" ht="18.75">
      <c r="A1911" s="1222" t="s">
        <v>26</v>
      </c>
      <c r="B1911" s="1222"/>
      <c r="C1911" s="1222"/>
      <c r="D1911" s="1222"/>
      <c r="E1911" s="1222"/>
      <c r="F1911" s="1222"/>
      <c r="G1911" s="1222"/>
      <c r="H1911" s="1222"/>
      <c r="I1911" s="1222"/>
      <c r="J1911" s="1222"/>
      <c r="K1911" s="1222"/>
      <c r="L1911" s="1222"/>
      <c r="M1911" s="1222"/>
      <c r="N1911" s="1222"/>
      <c r="O1911" s="1222"/>
      <c r="P1911" s="1222"/>
      <c r="Q1911" s="1222"/>
      <c r="R1911" s="1222"/>
      <c r="S1911" s="1222"/>
      <c r="T1911" s="1222"/>
    </row>
    <row r="1912" spans="1:64" ht="16.5" thickBot="1">
      <c r="A1912" s="1225" t="s">
        <v>27</v>
      </c>
      <c r="B1912" s="1225"/>
      <c r="C1912" s="1225"/>
      <c r="D1912" s="1225"/>
      <c r="E1912" s="1225"/>
      <c r="F1912" s="1225"/>
      <c r="G1912" s="1225"/>
      <c r="H1912" s="1225"/>
      <c r="I1912" s="1225"/>
      <c r="J1912" s="1225"/>
      <c r="K1912" s="1225"/>
      <c r="L1912" s="1225"/>
      <c r="M1912" s="1225"/>
      <c r="N1912" s="1225"/>
      <c r="O1912" s="1225"/>
      <c r="P1912" s="1225"/>
      <c r="Q1912" s="1225"/>
      <c r="R1912" s="1225"/>
      <c r="S1912" s="1225"/>
      <c r="T1912" s="1225"/>
    </row>
    <row r="1913" spans="1:64" ht="24" thickBot="1">
      <c r="A1913" s="1226" t="s">
        <v>53</v>
      </c>
      <c r="B1913" s="1227"/>
      <c r="C1913" s="1227"/>
      <c r="D1913" s="1227"/>
      <c r="E1913" s="1227"/>
      <c r="F1913" s="1227"/>
      <c r="G1913" s="1227"/>
      <c r="H1913" s="1227"/>
      <c r="I1913" s="1227"/>
      <c r="J1913" s="1227"/>
      <c r="K1913" s="1227"/>
      <c r="L1913" s="1227"/>
      <c r="M1913" s="1227"/>
      <c r="N1913" s="1227"/>
      <c r="O1913" s="1227"/>
      <c r="P1913" s="1227"/>
      <c r="Q1913" s="1227"/>
      <c r="R1913" s="1227"/>
      <c r="S1913" s="1227"/>
      <c r="T1913" s="1228"/>
    </row>
    <row r="1914" spans="1:64" ht="16.5" thickBot="1">
      <c r="A1914" s="474"/>
      <c r="B1914" s="475"/>
      <c r="C1914" s="475"/>
      <c r="D1914" s="475"/>
      <c r="E1914" s="475"/>
      <c r="F1914" s="475"/>
      <c r="G1914" s="475"/>
      <c r="H1914" s="475"/>
      <c r="I1914" s="475"/>
      <c r="J1914" s="475"/>
      <c r="K1914" s="475"/>
      <c r="L1914" s="475"/>
      <c r="M1914" s="475"/>
      <c r="N1914" s="475"/>
      <c r="O1914" s="475"/>
      <c r="P1914" s="475"/>
      <c r="Q1914" s="475"/>
      <c r="R1914" s="475"/>
      <c r="S1914" s="475"/>
      <c r="T1914" s="475"/>
    </row>
    <row r="1915" spans="1:64" ht="16.5">
      <c r="A1915" s="476" t="s">
        <v>802</v>
      </c>
      <c r="B1915" s="477"/>
      <c r="C1915" s="477" t="s">
        <v>794</v>
      </c>
      <c r="D1915" s="477"/>
      <c r="E1915" s="477"/>
      <c r="F1915" s="477"/>
      <c r="G1915" s="477"/>
      <c r="H1915" s="477"/>
      <c r="I1915" s="477"/>
      <c r="J1915" s="477"/>
      <c r="K1915" s="477"/>
      <c r="L1915" s="477"/>
      <c r="M1915" s="477"/>
      <c r="N1915" s="477"/>
      <c r="O1915" s="477"/>
      <c r="P1915" s="477"/>
      <c r="Q1915" s="477"/>
      <c r="R1915" s="478"/>
      <c r="S1915" s="478"/>
      <c r="T1915" s="478"/>
      <c r="U1915" s="712"/>
      <c r="V1915" s="712"/>
      <c r="W1915" s="712"/>
      <c r="X1915" s="739"/>
      <c r="Y1915" s="712"/>
      <c r="Z1915" s="712"/>
      <c r="AA1915" s="712"/>
      <c r="AB1915" s="712"/>
      <c r="AC1915" s="712"/>
      <c r="AD1915" s="712"/>
      <c r="AE1915" s="712"/>
      <c r="AF1915" s="712"/>
      <c r="AG1915" s="712"/>
      <c r="AH1915" s="712"/>
      <c r="AI1915" s="712"/>
      <c r="AJ1915" s="712"/>
      <c r="AK1915" s="712"/>
      <c r="AL1915" s="712"/>
      <c r="AM1915" s="712"/>
      <c r="AN1915" s="712"/>
      <c r="AO1915" s="712"/>
      <c r="AP1915" s="712"/>
      <c r="AQ1915" s="712"/>
      <c r="AR1915" s="712"/>
      <c r="AS1915" s="712"/>
      <c r="AT1915" s="712"/>
      <c r="AU1915" s="712"/>
      <c r="AV1915" s="712"/>
      <c r="AW1915" s="712"/>
      <c r="AX1915" s="712"/>
      <c r="AY1915" s="712"/>
      <c r="AZ1915" s="712"/>
      <c r="BA1915" s="712"/>
      <c r="BB1915" s="712"/>
      <c r="BC1915" s="712"/>
      <c r="BD1915" s="712"/>
      <c r="BE1915" s="712"/>
      <c r="BF1915" s="712"/>
      <c r="BG1915" s="712"/>
      <c r="BH1915" s="712"/>
      <c r="BI1915" s="712"/>
      <c r="BJ1915" s="712"/>
      <c r="BK1915" s="712"/>
      <c r="BL1915" s="713"/>
    </row>
    <row r="1916" spans="1:64" ht="16.5">
      <c r="A1916" s="480" t="s">
        <v>798</v>
      </c>
      <c r="B1916" s="481"/>
      <c r="C1916" s="481" t="s">
        <v>891</v>
      </c>
      <c r="D1916" s="481"/>
      <c r="E1916" s="481"/>
      <c r="F1916" s="481"/>
      <c r="G1916" s="481"/>
      <c r="H1916" s="481"/>
      <c r="I1916" s="481"/>
      <c r="J1916" s="481"/>
      <c r="K1916" s="481"/>
      <c r="L1916" s="481"/>
      <c r="M1916" s="481"/>
      <c r="N1916" s="481"/>
      <c r="O1916" s="481"/>
      <c r="P1916" s="481"/>
      <c r="Q1916" s="481"/>
      <c r="R1916" s="482"/>
      <c r="S1916" s="482"/>
      <c r="T1916" s="482"/>
      <c r="U1916" s="611"/>
      <c r="V1916" s="611"/>
      <c r="W1916" s="611"/>
      <c r="X1916" s="618"/>
      <c r="Y1916" s="611"/>
      <c r="Z1916" s="611"/>
      <c r="AA1916" s="611"/>
      <c r="AB1916" s="611"/>
      <c r="AC1916" s="611"/>
      <c r="AD1916" s="611"/>
      <c r="AE1916" s="611"/>
      <c r="AF1916" s="611"/>
      <c r="AG1916" s="611"/>
      <c r="AH1916" s="611"/>
      <c r="AI1916" s="611"/>
      <c r="AJ1916" s="611"/>
      <c r="AK1916" s="611"/>
      <c r="AL1916" s="611"/>
      <c r="AM1916" s="611"/>
      <c r="AN1916" s="611"/>
      <c r="AO1916" s="611"/>
      <c r="AP1916" s="611"/>
      <c r="AQ1916" s="611"/>
      <c r="AR1916" s="611"/>
      <c r="AS1916" s="611"/>
      <c r="AT1916" s="611"/>
      <c r="AU1916" s="611"/>
      <c r="AV1916" s="611"/>
      <c r="AW1916" s="611"/>
      <c r="AX1916" s="611"/>
      <c r="AY1916" s="611"/>
      <c r="AZ1916" s="611"/>
      <c r="BA1916" s="611"/>
      <c r="BB1916" s="611"/>
      <c r="BC1916" s="611"/>
      <c r="BD1916" s="611"/>
      <c r="BE1916" s="611"/>
      <c r="BF1916" s="611"/>
      <c r="BG1916" s="611"/>
      <c r="BH1916" s="611"/>
      <c r="BI1916" s="611"/>
      <c r="BJ1916" s="611"/>
      <c r="BK1916" s="611"/>
      <c r="BL1916" s="714"/>
    </row>
    <row r="1917" spans="1:64" ht="17.25" thickBot="1">
      <c r="A1917" s="484" t="s">
        <v>808</v>
      </c>
      <c r="B1917" s="485"/>
      <c r="C1917" s="485" t="s">
        <v>281</v>
      </c>
      <c r="D1917" s="485"/>
      <c r="E1917" s="485"/>
      <c r="F1917" s="485"/>
      <c r="G1917" s="485"/>
      <c r="H1917" s="485"/>
      <c r="I1917" s="485"/>
      <c r="J1917" s="485"/>
      <c r="K1917" s="485"/>
      <c r="L1917" s="485"/>
      <c r="M1917" s="485"/>
      <c r="N1917" s="485"/>
      <c r="O1917" s="485"/>
      <c r="P1917" s="485"/>
      <c r="Q1917" s="485"/>
      <c r="R1917" s="486"/>
      <c r="S1917" s="486"/>
      <c r="T1917" s="486"/>
      <c r="U1917" s="715"/>
      <c r="V1917" s="715"/>
      <c r="W1917" s="715"/>
      <c r="X1917" s="783"/>
      <c r="Y1917" s="715"/>
      <c r="Z1917" s="715"/>
      <c r="AA1917" s="715"/>
      <c r="AB1917" s="715"/>
      <c r="AC1917" s="715"/>
      <c r="AD1917" s="715"/>
      <c r="AE1917" s="715"/>
      <c r="AF1917" s="715"/>
      <c r="AG1917" s="715"/>
      <c r="AH1917" s="715"/>
      <c r="AI1917" s="715"/>
      <c r="AJ1917" s="715"/>
      <c r="AK1917" s="715"/>
      <c r="AL1917" s="715"/>
      <c r="AM1917" s="715"/>
      <c r="AN1917" s="715"/>
      <c r="AO1917" s="715"/>
      <c r="AP1917" s="715"/>
      <c r="AQ1917" s="715"/>
      <c r="AR1917" s="715"/>
      <c r="AS1917" s="715"/>
      <c r="AT1917" s="715"/>
      <c r="AU1917" s="715"/>
      <c r="AV1917" s="715"/>
      <c r="AW1917" s="715"/>
      <c r="AX1917" s="715"/>
      <c r="AY1917" s="715"/>
      <c r="AZ1917" s="715"/>
      <c r="BA1917" s="715"/>
      <c r="BB1917" s="715"/>
      <c r="BC1917" s="715"/>
      <c r="BD1917" s="715"/>
      <c r="BE1917" s="715"/>
      <c r="BF1917" s="715"/>
      <c r="BG1917" s="715"/>
      <c r="BH1917" s="715"/>
      <c r="BI1917" s="715"/>
      <c r="BJ1917" s="715"/>
      <c r="BK1917" s="715"/>
      <c r="BL1917" s="716"/>
    </row>
    <row r="1918" spans="1:64" ht="16.5" thickBot="1">
      <c r="A1918" s="474"/>
      <c r="B1918" s="475"/>
      <c r="C1918" s="475"/>
      <c r="D1918" s="475"/>
      <c r="E1918" s="475"/>
      <c r="F1918" s="475"/>
      <c r="G1918" s="475"/>
      <c r="H1918" s="475"/>
      <c r="I1918" s="475"/>
      <c r="J1918" s="475"/>
      <c r="K1918" s="475"/>
      <c r="L1918" s="475"/>
      <c r="M1918" s="475"/>
      <c r="N1918" s="475"/>
      <c r="O1918" s="475"/>
      <c r="P1918" s="475"/>
      <c r="Q1918" s="475"/>
      <c r="R1918" s="475"/>
      <c r="S1918" s="475"/>
      <c r="T1918" s="475"/>
    </row>
    <row r="1919" spans="1:64" ht="17.25" thickBot="1">
      <c r="A1919" s="475"/>
      <c r="B1919" s="475"/>
      <c r="C1919" s="1223" t="s">
        <v>640</v>
      </c>
      <c r="D1919" s="1224"/>
      <c r="E1919" s="1224"/>
      <c r="F1919" s="1224"/>
      <c r="G1919" s="1224"/>
      <c r="H1919" s="1224"/>
      <c r="I1919" s="1224"/>
      <c r="J1919" s="1224"/>
      <c r="K1919" s="1224"/>
      <c r="L1919" s="1224"/>
      <c r="M1919" s="1224"/>
      <c r="N1919" s="1224"/>
      <c r="O1919" s="1224"/>
      <c r="P1919" s="1224"/>
      <c r="Q1919" s="1224"/>
      <c r="R1919" s="1224"/>
      <c r="S1919" s="1224"/>
      <c r="T1919" s="488"/>
    </row>
    <row r="1920" spans="1:64" ht="16.5" thickBot="1">
      <c r="A1920" s="1"/>
    </row>
    <row r="1921" spans="1:55" ht="45" customHeight="1">
      <c r="A1921" s="6"/>
      <c r="B1921" s="7"/>
      <c r="C1921" s="1210" t="s">
        <v>42</v>
      </c>
      <c r="D1921" s="1211"/>
      <c r="E1921" s="888"/>
      <c r="F1921" s="1216" t="s">
        <v>853</v>
      </c>
      <c r="G1921" s="1217"/>
      <c r="H1921" s="888"/>
      <c r="I1921" s="1216" t="s">
        <v>854</v>
      </c>
      <c r="J1921" s="1217"/>
      <c r="K1921" s="888"/>
      <c r="L1921" s="1216" t="s">
        <v>855</v>
      </c>
      <c r="M1921" s="1217"/>
      <c r="N1921" s="888"/>
      <c r="O1921" s="1216" t="s">
        <v>856</v>
      </c>
      <c r="P1921" s="1217"/>
      <c r="Q1921" s="888"/>
      <c r="R1921" s="1210" t="s">
        <v>628</v>
      </c>
      <c r="S1921" s="1211"/>
      <c r="T1921" s="938"/>
      <c r="U1921" s="1210" t="s">
        <v>629</v>
      </c>
      <c r="V1921" s="1211"/>
      <c r="W1921" s="698"/>
      <c r="X1921" s="610"/>
      <c r="Y1921" s="610"/>
      <c r="Z1921" s="610"/>
      <c r="AA1921" s="610"/>
      <c r="AB1921" s="610"/>
      <c r="AC1921" s="610"/>
      <c r="AD1921" s="610"/>
      <c r="AE1921" s="610"/>
      <c r="AF1921" s="610"/>
      <c r="AG1921" s="610"/>
      <c r="AH1921" s="610"/>
      <c r="AI1921" s="610"/>
      <c r="AJ1921" s="610"/>
      <c r="AK1921" s="610"/>
      <c r="AL1921" s="610"/>
      <c r="AM1921" s="610"/>
      <c r="AN1921" s="610"/>
      <c r="AO1921" s="610"/>
      <c r="AP1921" s="610"/>
      <c r="AQ1921" s="610"/>
      <c r="AR1921" s="610"/>
      <c r="AS1921" s="610"/>
      <c r="AT1921" s="610"/>
      <c r="AU1921" s="610"/>
      <c r="AV1921" s="610"/>
      <c r="AW1921" s="610"/>
      <c r="AX1921" s="610"/>
      <c r="AY1921" s="610"/>
      <c r="AZ1921" s="610"/>
      <c r="BA1921" s="132"/>
      <c r="BB1921" s="133" t="s">
        <v>9</v>
      </c>
      <c r="BC1921" s="134"/>
    </row>
    <row r="1922" spans="1:55" ht="133.5" thickBot="1">
      <c r="A1922" s="348"/>
      <c r="B1922" s="46"/>
      <c r="C1922" s="54" t="s">
        <v>41</v>
      </c>
      <c r="D1922" s="57" t="s">
        <v>32</v>
      </c>
      <c r="E1922" s="50"/>
      <c r="F1922" s="54" t="s">
        <v>15</v>
      </c>
      <c r="G1922" s="57" t="s">
        <v>32</v>
      </c>
      <c r="H1922" s="50"/>
      <c r="I1922" s="54" t="s">
        <v>15</v>
      </c>
      <c r="J1922" s="57" t="s">
        <v>32</v>
      </c>
      <c r="K1922" s="50"/>
      <c r="L1922" s="54" t="s">
        <v>15</v>
      </c>
      <c r="M1922" s="57" t="s">
        <v>32</v>
      </c>
      <c r="N1922" s="50"/>
      <c r="O1922" s="54" t="s">
        <v>15</v>
      </c>
      <c r="P1922" s="57" t="s">
        <v>32</v>
      </c>
      <c r="Q1922" s="50"/>
      <c r="R1922" s="893" t="s">
        <v>15</v>
      </c>
      <c r="S1922" s="895" t="s">
        <v>32</v>
      </c>
      <c r="T1922" s="729"/>
      <c r="U1922" s="630" t="s">
        <v>15</v>
      </c>
      <c r="V1922" s="632" t="s">
        <v>32</v>
      </c>
      <c r="W1922" s="747"/>
      <c r="X1922" s="610"/>
      <c r="Y1922" s="610"/>
      <c r="Z1922" s="610"/>
      <c r="AA1922" s="610"/>
      <c r="AB1922" s="610"/>
      <c r="AC1922" s="610"/>
      <c r="AD1922" s="610"/>
      <c r="AE1922" s="610"/>
      <c r="AF1922" s="610"/>
      <c r="AG1922" s="610"/>
      <c r="AH1922" s="610"/>
      <c r="AI1922" s="610"/>
      <c r="AJ1922" s="610"/>
      <c r="AK1922" s="610"/>
      <c r="AL1922" s="610"/>
      <c r="AM1922" s="610"/>
      <c r="AN1922" s="610"/>
      <c r="AO1922" s="610"/>
      <c r="AP1922" s="610"/>
      <c r="AQ1922" s="610"/>
      <c r="AR1922" s="610"/>
      <c r="AS1922" s="610"/>
      <c r="AT1922" s="610"/>
      <c r="AU1922" s="610"/>
      <c r="AV1922" s="610"/>
      <c r="AW1922" s="610"/>
      <c r="AX1922" s="610"/>
      <c r="AY1922" s="610"/>
      <c r="AZ1922" s="610"/>
      <c r="BA1922" s="630" t="s">
        <v>15</v>
      </c>
      <c r="BB1922" s="631" t="s">
        <v>32</v>
      </c>
      <c r="BC1922" s="71" t="s">
        <v>9</v>
      </c>
    </row>
    <row r="1923" spans="1:55" ht="16.5" thickBot="1">
      <c r="A1923" s="20"/>
      <c r="B1923" s="507"/>
      <c r="C1923" s="507"/>
      <c r="D1923" s="507"/>
      <c r="E1923" s="4"/>
      <c r="F1923" s="507"/>
      <c r="G1923" s="507"/>
      <c r="H1923" s="4"/>
      <c r="I1923" s="507"/>
      <c r="J1923" s="507"/>
      <c r="K1923" s="4"/>
      <c r="L1923" s="507"/>
      <c r="M1923" s="507"/>
      <c r="N1923" s="4"/>
      <c r="O1923" s="507"/>
      <c r="P1923" s="507"/>
      <c r="Q1923" s="4"/>
      <c r="R1923" s="507"/>
      <c r="S1923" s="507"/>
      <c r="T1923" s="707"/>
      <c r="U1923" s="507"/>
      <c r="V1923" s="507"/>
      <c r="W1923" s="507"/>
      <c r="X1923" s="610"/>
      <c r="Y1923" s="610"/>
      <c r="Z1923" s="610"/>
      <c r="AA1923" s="610"/>
      <c r="AB1923" s="610"/>
      <c r="AC1923" s="610"/>
      <c r="AD1923" s="610"/>
      <c r="AE1923" s="610"/>
      <c r="AF1923" s="610"/>
      <c r="AG1923" s="610"/>
      <c r="AH1923" s="610"/>
      <c r="AI1923" s="610"/>
      <c r="AJ1923" s="610"/>
      <c r="AK1923" s="610"/>
      <c r="AL1923" s="610"/>
      <c r="AM1923" s="610"/>
      <c r="AN1923" s="610"/>
      <c r="AO1923" s="610"/>
      <c r="AP1923" s="610"/>
      <c r="AQ1923" s="610"/>
      <c r="AR1923" s="610"/>
      <c r="AS1923" s="610"/>
      <c r="AT1923" s="610"/>
      <c r="AU1923" s="610"/>
      <c r="AV1923" s="610"/>
      <c r="AW1923" s="610"/>
      <c r="AX1923" s="610"/>
      <c r="AY1923" s="610"/>
      <c r="AZ1923" s="610"/>
      <c r="BA1923" s="507"/>
      <c r="BB1923" s="507"/>
      <c r="BC1923" s="507"/>
    </row>
    <row r="1924" spans="1:55" ht="16.5" thickBot="1">
      <c r="A1924" s="1177" t="s">
        <v>704</v>
      </c>
      <c r="B1924" s="84" t="s">
        <v>19</v>
      </c>
      <c r="C1924" s="683">
        <v>0</v>
      </c>
      <c r="D1924" s="684"/>
      <c r="E1924" s="617"/>
      <c r="F1924" s="683">
        <v>5</v>
      </c>
      <c r="G1924" s="685"/>
      <c r="H1924" s="617"/>
      <c r="I1924" s="683">
        <v>0</v>
      </c>
      <c r="J1924" s="685"/>
      <c r="K1924" s="617"/>
      <c r="L1924" s="683">
        <v>0</v>
      </c>
      <c r="M1924" s="685"/>
      <c r="N1924" s="617"/>
      <c r="O1924" s="683">
        <v>0</v>
      </c>
      <c r="P1924" s="685"/>
      <c r="Q1924" s="617"/>
      <c r="R1924" s="235">
        <v>0</v>
      </c>
      <c r="S1924" s="237"/>
      <c r="T1924" s="264"/>
      <c r="U1924" s="235">
        <v>0</v>
      </c>
      <c r="V1924" s="237"/>
      <c r="W1924" s="1001">
        <v>0</v>
      </c>
      <c r="X1924" s="616"/>
      <c r="Y1924" s="616"/>
      <c r="Z1924" s="616"/>
      <c r="AA1924" s="616"/>
      <c r="AB1924" s="616"/>
      <c r="AC1924" s="616"/>
      <c r="AD1924" s="616"/>
      <c r="AE1924" s="616"/>
      <c r="AF1924" s="616"/>
      <c r="AG1924" s="616"/>
      <c r="AH1924" s="616"/>
      <c r="AI1924" s="616"/>
      <c r="AJ1924" s="616"/>
      <c r="AK1924" s="616"/>
      <c r="AL1924" s="616"/>
      <c r="AM1924" s="616"/>
      <c r="AN1924" s="616"/>
      <c r="AO1924" s="616"/>
      <c r="AP1924" s="616"/>
      <c r="AQ1924" s="616"/>
      <c r="AR1924" s="616"/>
      <c r="AS1924" s="616"/>
      <c r="AT1924" s="616"/>
      <c r="AU1924" s="616"/>
      <c r="AV1924" s="616"/>
      <c r="AW1924" s="616"/>
      <c r="AX1924" s="616"/>
      <c r="AY1924" s="616"/>
      <c r="AZ1924" s="616"/>
      <c r="BA1924" s="235">
        <f>C1924+F1924+I1924+L1924+O1924+R1924+U1924</f>
        <v>5</v>
      </c>
      <c r="BB1924" s="235">
        <f>D1924+G1924+J1924+M1924+P1924+S1924+V1924</f>
        <v>0</v>
      </c>
      <c r="BC1924" s="237">
        <v>5</v>
      </c>
    </row>
    <row r="1925" spans="1:55" ht="16.5" thickBot="1">
      <c r="A1925" s="1178"/>
      <c r="B1925" s="85" t="s">
        <v>21</v>
      </c>
      <c r="C1925" s="686">
        <v>0</v>
      </c>
      <c r="D1925" s="687"/>
      <c r="E1925" s="617"/>
      <c r="F1925" s="686">
        <v>3</v>
      </c>
      <c r="G1925" s="688"/>
      <c r="H1925" s="617"/>
      <c r="I1925" s="686">
        <v>0</v>
      </c>
      <c r="J1925" s="688"/>
      <c r="K1925" s="617"/>
      <c r="L1925" s="686">
        <v>0</v>
      </c>
      <c r="M1925" s="688"/>
      <c r="N1925" s="617"/>
      <c r="O1925" s="686">
        <v>0</v>
      </c>
      <c r="P1925" s="688"/>
      <c r="Q1925" s="617"/>
      <c r="R1925" s="401">
        <v>0</v>
      </c>
      <c r="S1925" s="406"/>
      <c r="T1925" s="264"/>
      <c r="U1925" s="401">
        <v>0</v>
      </c>
      <c r="V1925" s="406"/>
      <c r="W1925" s="887">
        <v>0</v>
      </c>
      <c r="X1925" s="616"/>
      <c r="Y1925" s="616"/>
      <c r="Z1925" s="616"/>
      <c r="AA1925" s="616"/>
      <c r="AB1925" s="616"/>
      <c r="AC1925" s="616"/>
      <c r="AD1925" s="616"/>
      <c r="AE1925" s="616"/>
      <c r="AF1925" s="616"/>
      <c r="AG1925" s="616"/>
      <c r="AH1925" s="616"/>
      <c r="AI1925" s="616"/>
      <c r="AJ1925" s="616"/>
      <c r="AK1925" s="616"/>
      <c r="AL1925" s="616"/>
      <c r="AM1925" s="616"/>
      <c r="AN1925" s="616"/>
      <c r="AO1925" s="616"/>
      <c r="AP1925" s="616"/>
      <c r="AQ1925" s="616"/>
      <c r="AR1925" s="616"/>
      <c r="AS1925" s="616"/>
      <c r="AT1925" s="616"/>
      <c r="AU1925" s="616"/>
      <c r="AV1925" s="616"/>
      <c r="AW1925" s="616"/>
      <c r="AX1925" s="616"/>
      <c r="AY1925" s="616"/>
      <c r="AZ1925" s="616"/>
      <c r="BA1925" s="235">
        <f t="shared" ref="BA1925:BB1926" si="1139">C1925+F1925+I1925+L1925+O1925+R1925+U1925</f>
        <v>3</v>
      </c>
      <c r="BB1925" s="235">
        <f t="shared" si="1139"/>
        <v>0</v>
      </c>
      <c r="BC1925" s="406">
        <v>3</v>
      </c>
    </row>
    <row r="1926" spans="1:55" ht="16.5" thickBot="1">
      <c r="A1926" s="1179"/>
      <c r="B1926" s="86" t="s">
        <v>22</v>
      </c>
      <c r="C1926" s="689">
        <v>0</v>
      </c>
      <c r="D1926" s="690"/>
      <c r="E1926" s="617"/>
      <c r="F1926" s="689">
        <v>0</v>
      </c>
      <c r="G1926" s="691"/>
      <c r="H1926" s="617"/>
      <c r="I1926" s="689">
        <v>0</v>
      </c>
      <c r="J1926" s="691"/>
      <c r="K1926" s="617"/>
      <c r="L1926" s="689">
        <v>0</v>
      </c>
      <c r="M1926" s="691"/>
      <c r="N1926" s="617"/>
      <c r="O1926" s="689">
        <v>0</v>
      </c>
      <c r="P1926" s="691"/>
      <c r="Q1926" s="617"/>
      <c r="R1926" s="403">
        <v>0</v>
      </c>
      <c r="S1926" s="407"/>
      <c r="T1926" s="264"/>
      <c r="U1926" s="403">
        <v>0</v>
      </c>
      <c r="V1926" s="407"/>
      <c r="W1926" s="774">
        <v>0</v>
      </c>
      <c r="X1926" s="616"/>
      <c r="Y1926" s="616"/>
      <c r="Z1926" s="616"/>
      <c r="AA1926" s="616"/>
      <c r="AB1926" s="616"/>
      <c r="AC1926" s="616"/>
      <c r="AD1926" s="616"/>
      <c r="AE1926" s="616"/>
      <c r="AF1926" s="616"/>
      <c r="AG1926" s="616"/>
      <c r="AH1926" s="616"/>
      <c r="AI1926" s="616"/>
      <c r="AJ1926" s="616"/>
      <c r="AK1926" s="616"/>
      <c r="AL1926" s="616"/>
      <c r="AM1926" s="616"/>
      <c r="AN1926" s="616"/>
      <c r="AO1926" s="616"/>
      <c r="AP1926" s="616"/>
      <c r="AQ1926" s="616"/>
      <c r="AR1926" s="616"/>
      <c r="AS1926" s="616"/>
      <c r="AT1926" s="616"/>
      <c r="AU1926" s="616"/>
      <c r="AV1926" s="616"/>
      <c r="AW1926" s="616"/>
      <c r="AX1926" s="616"/>
      <c r="AY1926" s="616"/>
      <c r="AZ1926" s="616"/>
      <c r="BA1926" s="235">
        <f t="shared" si="1139"/>
        <v>0</v>
      </c>
      <c r="BB1926" s="235">
        <f t="shared" si="1139"/>
        <v>0</v>
      </c>
      <c r="BC1926" s="407">
        <v>0</v>
      </c>
    </row>
    <row r="1927" spans="1:55" ht="16.5" thickBot="1">
      <c r="A1927" s="14"/>
      <c r="B1927" s="507"/>
      <c r="C1927" s="1059"/>
      <c r="D1927" s="1059"/>
      <c r="E1927" s="617"/>
      <c r="F1927" s="1059"/>
      <c r="G1927" s="1059"/>
      <c r="H1927" s="617"/>
      <c r="I1927" s="1059"/>
      <c r="J1927" s="1059"/>
      <c r="K1927" s="617"/>
      <c r="L1927" s="1059"/>
      <c r="M1927" s="1059"/>
      <c r="N1927" s="617"/>
      <c r="O1927" s="1059"/>
      <c r="P1927" s="1059"/>
      <c r="Q1927" s="617"/>
      <c r="R1927" s="1059"/>
      <c r="S1927" s="1060"/>
      <c r="T1927" s="1061"/>
      <c r="U1927" s="1059"/>
      <c r="V1927" s="1059"/>
      <c r="W1927" s="1059"/>
      <c r="X1927" s="616"/>
      <c r="Y1927" s="616"/>
      <c r="Z1927" s="616"/>
      <c r="AA1927" s="616"/>
      <c r="AB1927" s="616"/>
      <c r="AC1927" s="616"/>
      <c r="AD1927" s="616"/>
      <c r="AE1927" s="616"/>
      <c r="AF1927" s="616"/>
      <c r="AG1927" s="616"/>
      <c r="AH1927" s="616"/>
      <c r="AI1927" s="616"/>
      <c r="AJ1927" s="616"/>
      <c r="AK1927" s="616"/>
      <c r="AL1927" s="616"/>
      <c r="AM1927" s="616"/>
      <c r="AN1927" s="616"/>
      <c r="AO1927" s="616"/>
      <c r="AP1927" s="616"/>
      <c r="AQ1927" s="616"/>
      <c r="AR1927" s="616"/>
      <c r="AS1927" s="616"/>
      <c r="AT1927" s="616"/>
      <c r="AU1927" s="616"/>
      <c r="AV1927" s="616"/>
      <c r="AW1927" s="616"/>
      <c r="AX1927" s="616"/>
      <c r="AY1927" s="616"/>
      <c r="AZ1927" s="616"/>
      <c r="BA1927" s="1059"/>
      <c r="BB1927" s="1059"/>
      <c r="BC1927" s="1059"/>
    </row>
    <row r="1928" spans="1:55" ht="16.5" thickBot="1">
      <c r="A1928" s="1163" t="s">
        <v>705</v>
      </c>
      <c r="B1928" s="84" t="s">
        <v>19</v>
      </c>
      <c r="C1928" s="683">
        <v>5</v>
      </c>
      <c r="D1928" s="684"/>
      <c r="E1928" s="617"/>
      <c r="F1928" s="683">
        <v>7</v>
      </c>
      <c r="G1928" s="685"/>
      <c r="H1928" s="617"/>
      <c r="I1928" s="683">
        <v>0</v>
      </c>
      <c r="J1928" s="685"/>
      <c r="K1928" s="617"/>
      <c r="L1928" s="683">
        <v>0</v>
      </c>
      <c r="M1928" s="685"/>
      <c r="N1928" s="617"/>
      <c r="O1928" s="683">
        <v>0</v>
      </c>
      <c r="P1928" s="685"/>
      <c r="Q1928" s="617"/>
      <c r="R1928" s="235">
        <v>0</v>
      </c>
      <c r="S1928" s="237"/>
      <c r="T1928" s="264"/>
      <c r="U1928" s="235">
        <v>0</v>
      </c>
      <c r="V1928" s="237"/>
      <c r="W1928" s="1001">
        <v>0</v>
      </c>
      <c r="X1928" s="616"/>
      <c r="Y1928" s="616"/>
      <c r="Z1928" s="616"/>
      <c r="AA1928" s="616"/>
      <c r="AB1928" s="616"/>
      <c r="AC1928" s="616"/>
      <c r="AD1928" s="616"/>
      <c r="AE1928" s="616"/>
      <c r="AF1928" s="616"/>
      <c r="AG1928" s="616"/>
      <c r="AH1928" s="616"/>
      <c r="AI1928" s="616"/>
      <c r="AJ1928" s="616"/>
      <c r="AK1928" s="616"/>
      <c r="AL1928" s="616"/>
      <c r="AM1928" s="616"/>
      <c r="AN1928" s="616"/>
      <c r="AO1928" s="616"/>
      <c r="AP1928" s="616"/>
      <c r="AQ1928" s="616"/>
      <c r="AR1928" s="616"/>
      <c r="AS1928" s="616"/>
      <c r="AT1928" s="616"/>
      <c r="AU1928" s="616"/>
      <c r="AV1928" s="616"/>
      <c r="AW1928" s="616"/>
      <c r="AX1928" s="616"/>
      <c r="AY1928" s="616"/>
      <c r="AZ1928" s="616"/>
      <c r="BA1928" s="235">
        <f>C1928+F1928+I1928+L1928+O1928+R1928+U1928</f>
        <v>12</v>
      </c>
      <c r="BB1928" s="235">
        <f>D1928+G1928+J1928+M1928+P1928+S1928+V1928</f>
        <v>0</v>
      </c>
      <c r="BC1928" s="237">
        <v>12</v>
      </c>
    </row>
    <row r="1929" spans="1:55" ht="16.5" thickBot="1">
      <c r="A1929" s="1145"/>
      <c r="B1929" s="85" t="s">
        <v>21</v>
      </c>
      <c r="C1929" s="686">
        <v>2</v>
      </c>
      <c r="D1929" s="687"/>
      <c r="E1929" s="617"/>
      <c r="F1929" s="686">
        <v>4</v>
      </c>
      <c r="G1929" s="688"/>
      <c r="H1929" s="617"/>
      <c r="I1929" s="686">
        <v>0</v>
      </c>
      <c r="J1929" s="688"/>
      <c r="K1929" s="617"/>
      <c r="L1929" s="686">
        <v>0</v>
      </c>
      <c r="M1929" s="688"/>
      <c r="N1929" s="617"/>
      <c r="O1929" s="686">
        <v>0</v>
      </c>
      <c r="P1929" s="688"/>
      <c r="Q1929" s="617"/>
      <c r="R1929" s="401">
        <v>0</v>
      </c>
      <c r="S1929" s="406"/>
      <c r="T1929" s="264"/>
      <c r="U1929" s="401">
        <v>0</v>
      </c>
      <c r="V1929" s="406"/>
      <c r="W1929" s="887">
        <v>0</v>
      </c>
      <c r="X1929" s="616"/>
      <c r="Y1929" s="616"/>
      <c r="Z1929" s="616"/>
      <c r="AA1929" s="616"/>
      <c r="AB1929" s="616"/>
      <c r="AC1929" s="616"/>
      <c r="AD1929" s="616"/>
      <c r="AE1929" s="616"/>
      <c r="AF1929" s="616"/>
      <c r="AG1929" s="616"/>
      <c r="AH1929" s="616"/>
      <c r="AI1929" s="616"/>
      <c r="AJ1929" s="616"/>
      <c r="AK1929" s="616"/>
      <c r="AL1929" s="616"/>
      <c r="AM1929" s="616"/>
      <c r="AN1929" s="616"/>
      <c r="AO1929" s="616"/>
      <c r="AP1929" s="616"/>
      <c r="AQ1929" s="616"/>
      <c r="AR1929" s="616"/>
      <c r="AS1929" s="616"/>
      <c r="AT1929" s="616"/>
      <c r="AU1929" s="616"/>
      <c r="AV1929" s="616"/>
      <c r="AW1929" s="616"/>
      <c r="AX1929" s="616"/>
      <c r="AY1929" s="616"/>
      <c r="AZ1929" s="616"/>
      <c r="BA1929" s="235">
        <f t="shared" ref="BA1929:BB1930" si="1140">C1929+F1929+I1929+L1929+O1929+R1929+U1929</f>
        <v>6</v>
      </c>
      <c r="BB1929" s="235">
        <f t="shared" si="1140"/>
        <v>0</v>
      </c>
      <c r="BC1929" s="406">
        <v>6</v>
      </c>
    </row>
    <row r="1930" spans="1:55" ht="16.5" thickBot="1">
      <c r="A1930" s="1146"/>
      <c r="B1930" s="86" t="s">
        <v>22</v>
      </c>
      <c r="C1930" s="689">
        <v>0</v>
      </c>
      <c r="D1930" s="690"/>
      <c r="E1930" s="617"/>
      <c r="F1930" s="689">
        <v>0</v>
      </c>
      <c r="G1930" s="691"/>
      <c r="H1930" s="617"/>
      <c r="I1930" s="689">
        <v>0</v>
      </c>
      <c r="J1930" s="691"/>
      <c r="K1930" s="617"/>
      <c r="L1930" s="689">
        <v>0</v>
      </c>
      <c r="M1930" s="691"/>
      <c r="N1930" s="617"/>
      <c r="O1930" s="689">
        <v>0</v>
      </c>
      <c r="P1930" s="691"/>
      <c r="Q1930" s="617"/>
      <c r="R1930" s="403">
        <v>0</v>
      </c>
      <c r="S1930" s="407"/>
      <c r="T1930" s="264"/>
      <c r="U1930" s="403">
        <v>0</v>
      </c>
      <c r="V1930" s="407"/>
      <c r="W1930" s="774">
        <v>0</v>
      </c>
      <c r="X1930" s="616"/>
      <c r="Y1930" s="616"/>
      <c r="Z1930" s="616"/>
      <c r="AA1930" s="616"/>
      <c r="AB1930" s="616"/>
      <c r="AC1930" s="616"/>
      <c r="AD1930" s="616"/>
      <c r="AE1930" s="616"/>
      <c r="AF1930" s="616"/>
      <c r="AG1930" s="616"/>
      <c r="AH1930" s="616"/>
      <c r="AI1930" s="616"/>
      <c r="AJ1930" s="616"/>
      <c r="AK1930" s="616"/>
      <c r="AL1930" s="616"/>
      <c r="AM1930" s="616"/>
      <c r="AN1930" s="616"/>
      <c r="AO1930" s="616"/>
      <c r="AP1930" s="616"/>
      <c r="AQ1930" s="616"/>
      <c r="AR1930" s="616"/>
      <c r="AS1930" s="616"/>
      <c r="AT1930" s="616"/>
      <c r="AU1930" s="616"/>
      <c r="AV1930" s="616"/>
      <c r="AW1930" s="616"/>
      <c r="AX1930" s="616"/>
      <c r="AY1930" s="616"/>
      <c r="AZ1930" s="616"/>
      <c r="BA1930" s="235">
        <f t="shared" si="1140"/>
        <v>0</v>
      </c>
      <c r="BB1930" s="235">
        <f t="shared" si="1140"/>
        <v>0</v>
      </c>
      <c r="BC1930" s="407">
        <v>0</v>
      </c>
    </row>
    <row r="1931" spans="1:55">
      <c r="A1931" s="14"/>
      <c r="B1931" s="507"/>
      <c r="C1931" s="507"/>
      <c r="D1931" s="507"/>
      <c r="E1931" s="4"/>
      <c r="F1931" s="507"/>
      <c r="G1931" s="507"/>
      <c r="H1931" s="4"/>
      <c r="I1931" s="507"/>
      <c r="J1931" s="507"/>
      <c r="K1931" s="4"/>
      <c r="L1931" s="507"/>
      <c r="M1931" s="507"/>
      <c r="N1931" s="4"/>
      <c r="O1931" s="507"/>
      <c r="P1931" s="507"/>
      <c r="Q1931" s="4"/>
      <c r="R1931" s="507"/>
      <c r="S1931" s="745"/>
      <c r="T1931" s="707"/>
      <c r="U1931" s="507"/>
      <c r="V1931" s="507"/>
      <c r="W1931" s="507"/>
      <c r="X1931" s="610"/>
      <c r="Y1931" s="610"/>
      <c r="Z1931" s="610"/>
      <c r="AA1931" s="610"/>
      <c r="AB1931" s="610"/>
      <c r="AC1931" s="610"/>
      <c r="AD1931" s="610"/>
      <c r="AE1931" s="610"/>
      <c r="AF1931" s="610"/>
      <c r="AG1931" s="610"/>
      <c r="AH1931" s="610"/>
      <c r="AI1931" s="610"/>
      <c r="AJ1931" s="610"/>
      <c r="AK1931" s="610"/>
      <c r="AL1931" s="610"/>
      <c r="AM1931" s="610"/>
      <c r="AN1931" s="610"/>
      <c r="AO1931" s="610"/>
      <c r="AP1931" s="610"/>
      <c r="AQ1931" s="610"/>
      <c r="AR1931" s="610"/>
      <c r="AS1931" s="610"/>
      <c r="AT1931" s="610"/>
      <c r="AU1931" s="610"/>
      <c r="AV1931" s="610"/>
      <c r="AW1931" s="610"/>
      <c r="AX1931" s="610"/>
      <c r="AY1931" s="610"/>
      <c r="AZ1931" s="610"/>
      <c r="BA1931" s="507"/>
      <c r="BB1931" s="507"/>
      <c r="BC1931" s="507"/>
    </row>
    <row r="1932" spans="1:55" ht="16.5" thickBot="1">
      <c r="A1932" s="14"/>
      <c r="B1932" s="507"/>
      <c r="C1932" s="507"/>
      <c r="D1932" s="507"/>
      <c r="E1932" s="4"/>
      <c r="F1932" s="507"/>
      <c r="G1932" s="507"/>
      <c r="H1932" s="4"/>
      <c r="I1932" s="507"/>
      <c r="J1932" s="507"/>
      <c r="K1932" s="4"/>
      <c r="L1932" s="507"/>
      <c r="M1932" s="507"/>
      <c r="N1932" s="4"/>
      <c r="O1932" s="507"/>
      <c r="P1932" s="507"/>
      <c r="Q1932" s="4"/>
      <c r="R1932" s="507"/>
      <c r="S1932" s="746"/>
      <c r="T1932" s="707"/>
      <c r="U1932" s="507"/>
      <c r="V1932" s="507"/>
      <c r="W1932" s="507"/>
      <c r="X1932" s="610"/>
      <c r="Y1932" s="610"/>
      <c r="Z1932" s="610"/>
      <c r="AA1932" s="610"/>
      <c r="AB1932" s="610"/>
      <c r="AC1932" s="610"/>
      <c r="AD1932" s="610"/>
      <c r="AE1932" s="610"/>
      <c r="AF1932" s="610"/>
      <c r="AG1932" s="610"/>
      <c r="AH1932" s="610"/>
      <c r="AI1932" s="610"/>
      <c r="AJ1932" s="610"/>
      <c r="AK1932" s="610"/>
      <c r="AL1932" s="610"/>
      <c r="AM1932" s="610"/>
      <c r="AN1932" s="610"/>
      <c r="AO1932" s="610"/>
      <c r="AP1932" s="610"/>
      <c r="AQ1932" s="610"/>
      <c r="AR1932" s="610"/>
      <c r="AS1932" s="610"/>
      <c r="AT1932" s="610"/>
      <c r="AU1932" s="610"/>
      <c r="AV1932" s="610"/>
      <c r="AW1932" s="610"/>
      <c r="AX1932" s="610"/>
      <c r="AY1932" s="610"/>
      <c r="AZ1932" s="610"/>
      <c r="BA1932" s="507"/>
      <c r="BB1932" s="507"/>
      <c r="BC1932" s="507"/>
    </row>
    <row r="1933" spans="1:55" ht="16.5" thickBot="1">
      <c r="A1933" s="273"/>
      <c r="B1933" s="84" t="s">
        <v>19</v>
      </c>
      <c r="C1933" s="235">
        <v>5</v>
      </c>
      <c r="D1933" s="236">
        <v>0</v>
      </c>
      <c r="E1933" s="264"/>
      <c r="F1933" s="235">
        <v>12</v>
      </c>
      <c r="G1933" s="237">
        <v>0</v>
      </c>
      <c r="H1933" s="264"/>
      <c r="I1933" s="235">
        <v>0</v>
      </c>
      <c r="J1933" s="237">
        <v>0</v>
      </c>
      <c r="K1933" s="264"/>
      <c r="L1933" s="235">
        <v>0</v>
      </c>
      <c r="M1933" s="237">
        <v>0</v>
      </c>
      <c r="N1933" s="264"/>
      <c r="O1933" s="235">
        <v>0</v>
      </c>
      <c r="P1933" s="237">
        <v>0</v>
      </c>
      <c r="Q1933" s="264"/>
      <c r="R1933" s="235">
        <v>0</v>
      </c>
      <c r="S1933" s="237">
        <v>0</v>
      </c>
      <c r="T1933" s="264"/>
      <c r="U1933" s="235">
        <v>0</v>
      </c>
      <c r="V1933" s="237">
        <v>0</v>
      </c>
      <c r="W1933" s="883">
        <v>0</v>
      </c>
      <c r="X1933" s="616"/>
      <c r="Y1933" s="616"/>
      <c r="Z1933" s="616"/>
      <c r="AA1933" s="616"/>
      <c r="AB1933" s="616"/>
      <c r="AC1933" s="616"/>
      <c r="AD1933" s="616"/>
      <c r="AE1933" s="616"/>
      <c r="AF1933" s="616"/>
      <c r="AG1933" s="616"/>
      <c r="AH1933" s="616"/>
      <c r="AI1933" s="616"/>
      <c r="AJ1933" s="616"/>
      <c r="AK1933" s="616"/>
      <c r="AL1933" s="616"/>
      <c r="AM1933" s="616"/>
      <c r="AN1933" s="616"/>
      <c r="AO1933" s="616"/>
      <c r="AP1933" s="616"/>
      <c r="AQ1933" s="616"/>
      <c r="AR1933" s="616"/>
      <c r="AS1933" s="616"/>
      <c r="AT1933" s="616"/>
      <c r="AU1933" s="616"/>
      <c r="AV1933" s="616"/>
      <c r="AW1933" s="616"/>
      <c r="AX1933" s="616"/>
      <c r="AY1933" s="616"/>
      <c r="AZ1933" s="616"/>
      <c r="BA1933" s="235">
        <f>C1933+F1933+I1933+L1933+O1933+R1933+U1933</f>
        <v>17</v>
      </c>
      <c r="BB1933" s="235">
        <f>D1933+G1933+J1933+M1933+P1933+S1933+V1933</f>
        <v>0</v>
      </c>
      <c r="BC1933" s="237">
        <f>BC1924+BC1928</f>
        <v>17</v>
      </c>
    </row>
    <row r="1934" spans="1:55" ht="16.5" thickBot="1">
      <c r="A1934" s="275" t="s">
        <v>9</v>
      </c>
      <c r="B1934" s="85" t="s">
        <v>21</v>
      </c>
      <c r="C1934" s="401">
        <v>2</v>
      </c>
      <c r="D1934" s="402">
        <v>0</v>
      </c>
      <c r="E1934" s="264"/>
      <c r="F1934" s="401">
        <v>7</v>
      </c>
      <c r="G1934" s="406">
        <v>0</v>
      </c>
      <c r="H1934" s="264"/>
      <c r="I1934" s="401">
        <v>0</v>
      </c>
      <c r="J1934" s="406">
        <v>0</v>
      </c>
      <c r="K1934" s="264"/>
      <c r="L1934" s="401">
        <v>0</v>
      </c>
      <c r="M1934" s="406">
        <v>0</v>
      </c>
      <c r="N1934" s="264"/>
      <c r="O1934" s="401">
        <v>0</v>
      </c>
      <c r="P1934" s="406">
        <v>0</v>
      </c>
      <c r="Q1934" s="264"/>
      <c r="R1934" s="401">
        <v>0</v>
      </c>
      <c r="S1934" s="406">
        <v>0</v>
      </c>
      <c r="T1934" s="264"/>
      <c r="U1934" s="401">
        <v>0</v>
      </c>
      <c r="V1934" s="406">
        <v>0</v>
      </c>
      <c r="W1934" s="887">
        <v>0</v>
      </c>
      <c r="X1934" s="616"/>
      <c r="Y1934" s="616"/>
      <c r="Z1934" s="616"/>
      <c r="AA1934" s="616"/>
      <c r="AB1934" s="616"/>
      <c r="AC1934" s="616"/>
      <c r="AD1934" s="616"/>
      <c r="AE1934" s="616"/>
      <c r="AF1934" s="616"/>
      <c r="AG1934" s="616"/>
      <c r="AH1934" s="616"/>
      <c r="AI1934" s="616"/>
      <c r="AJ1934" s="616"/>
      <c r="AK1934" s="616"/>
      <c r="AL1934" s="616"/>
      <c r="AM1934" s="616"/>
      <c r="AN1934" s="616"/>
      <c r="AO1934" s="616"/>
      <c r="AP1934" s="616"/>
      <c r="AQ1934" s="616"/>
      <c r="AR1934" s="616"/>
      <c r="AS1934" s="616"/>
      <c r="AT1934" s="616"/>
      <c r="AU1934" s="616"/>
      <c r="AV1934" s="616"/>
      <c r="AW1934" s="616"/>
      <c r="AX1934" s="616"/>
      <c r="AY1934" s="616"/>
      <c r="AZ1934" s="616"/>
      <c r="BA1934" s="235">
        <f t="shared" ref="BA1934:BB1935" si="1141">C1934+F1934+I1934+L1934+O1934+R1934+U1934</f>
        <v>9</v>
      </c>
      <c r="BB1934" s="235">
        <f t="shared" si="1141"/>
        <v>0</v>
      </c>
      <c r="BC1934" s="406">
        <f>BC1925+BC1929</f>
        <v>9</v>
      </c>
    </row>
    <row r="1935" spans="1:55" ht="16.5" thickBot="1">
      <c r="A1935" s="602"/>
      <c r="B1935" s="86" t="s">
        <v>22</v>
      </c>
      <c r="C1935" s="403">
        <v>0</v>
      </c>
      <c r="D1935" s="404">
        <v>0</v>
      </c>
      <c r="E1935" s="264"/>
      <c r="F1935" s="403">
        <v>0</v>
      </c>
      <c r="G1935" s="407">
        <v>0</v>
      </c>
      <c r="H1935" s="264"/>
      <c r="I1935" s="403">
        <v>0</v>
      </c>
      <c r="J1935" s="407">
        <v>0</v>
      </c>
      <c r="K1935" s="264"/>
      <c r="L1935" s="403">
        <v>0</v>
      </c>
      <c r="M1935" s="407"/>
      <c r="N1935" s="264"/>
      <c r="O1935" s="403">
        <v>0</v>
      </c>
      <c r="P1935" s="407">
        <v>0</v>
      </c>
      <c r="Q1935" s="264"/>
      <c r="R1935" s="403">
        <v>0</v>
      </c>
      <c r="S1935" s="407">
        <v>0</v>
      </c>
      <c r="T1935" s="264"/>
      <c r="U1935" s="403">
        <v>0</v>
      </c>
      <c r="V1935" s="407">
        <v>0</v>
      </c>
      <c r="W1935" s="774">
        <v>0</v>
      </c>
      <c r="X1935" s="616"/>
      <c r="Y1935" s="616"/>
      <c r="Z1935" s="616"/>
      <c r="AA1935" s="616"/>
      <c r="AB1935" s="616"/>
      <c r="AC1935" s="616"/>
      <c r="AD1935" s="616"/>
      <c r="AE1935" s="616"/>
      <c r="AF1935" s="616"/>
      <c r="AG1935" s="616"/>
      <c r="AH1935" s="616"/>
      <c r="AI1935" s="616"/>
      <c r="AJ1935" s="616"/>
      <c r="AK1935" s="616"/>
      <c r="AL1935" s="616"/>
      <c r="AM1935" s="616"/>
      <c r="AN1935" s="616"/>
      <c r="AO1935" s="616"/>
      <c r="AP1935" s="616"/>
      <c r="AQ1935" s="616"/>
      <c r="AR1935" s="616"/>
      <c r="AS1935" s="616"/>
      <c r="AT1935" s="616"/>
      <c r="AU1935" s="616"/>
      <c r="AV1935" s="616"/>
      <c r="AW1935" s="616"/>
      <c r="AX1935" s="616"/>
      <c r="AY1935" s="616"/>
      <c r="AZ1935" s="616"/>
      <c r="BA1935" s="235">
        <f t="shared" si="1141"/>
        <v>0</v>
      </c>
      <c r="BB1935" s="235">
        <f t="shared" si="1141"/>
        <v>0</v>
      </c>
      <c r="BC1935" s="407">
        <v>0</v>
      </c>
    </row>
    <row r="1936" spans="1:55">
      <c r="A1936" s="89" t="s">
        <v>40</v>
      </c>
      <c r="B1936" s="24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619"/>
    </row>
    <row r="1937" spans="1:66">
      <c r="A1937" s="89" t="s">
        <v>54</v>
      </c>
      <c r="B1937" s="24"/>
      <c r="C1937" s="25"/>
      <c r="D1937" s="25"/>
      <c r="E1937" s="25"/>
      <c r="F1937" s="25"/>
      <c r="G1937" s="25"/>
      <c r="H1937" s="25"/>
      <c r="I1937" s="25"/>
      <c r="J1937" s="25"/>
      <c r="K1937" s="25"/>
      <c r="L1937" s="508"/>
      <c r="M1937" s="508"/>
      <c r="N1937" s="508"/>
      <c r="O1937" s="508"/>
      <c r="P1937" s="508"/>
      <c r="Q1937" s="508"/>
      <c r="R1937" s="508"/>
      <c r="S1937" s="508"/>
      <c r="T1937" s="508"/>
    </row>
    <row r="1938" spans="1:66">
      <c r="A1938" s="89" t="s">
        <v>363</v>
      </c>
      <c r="B1938" s="24"/>
      <c r="C1938" s="25"/>
      <c r="D1938" s="25"/>
      <c r="E1938" s="25"/>
      <c r="F1938" s="25"/>
      <c r="G1938" s="25"/>
      <c r="H1938" s="25"/>
      <c r="I1938" s="25"/>
      <c r="J1938" s="25"/>
      <c r="K1938" s="25"/>
      <c r="L1938" s="508"/>
      <c r="M1938" s="508"/>
      <c r="N1938" s="508"/>
      <c r="O1938" s="508"/>
      <c r="P1938" s="508"/>
      <c r="Q1938" s="508"/>
      <c r="R1938" s="508"/>
      <c r="S1938" s="508"/>
      <c r="T1938" s="508"/>
    </row>
    <row r="1939" spans="1:66">
      <c r="A1939" s="508"/>
      <c r="B1939" s="508"/>
      <c r="C1939" s="508"/>
      <c r="D1939" s="508"/>
      <c r="E1939" s="508"/>
      <c r="F1939" s="508"/>
      <c r="G1939" s="508"/>
      <c r="H1939" s="508"/>
      <c r="I1939" s="508"/>
      <c r="J1939" s="508"/>
      <c r="K1939" s="508"/>
      <c r="L1939" s="508"/>
      <c r="M1939" s="508"/>
      <c r="N1939" s="508"/>
      <c r="O1939" s="508"/>
      <c r="P1939" s="508"/>
      <c r="Q1939" s="508"/>
      <c r="R1939" s="508"/>
      <c r="S1939" s="508"/>
      <c r="T1939" s="508"/>
    </row>
    <row r="1941" spans="1:66" ht="18.75">
      <c r="A1941" s="1130" t="s">
        <v>26</v>
      </c>
      <c r="B1941" s="1130"/>
      <c r="C1941" s="1130"/>
      <c r="D1941" s="1130"/>
      <c r="E1941" s="1130"/>
      <c r="F1941" s="1130"/>
      <c r="G1941" s="1130"/>
      <c r="H1941" s="1130"/>
      <c r="I1941" s="1130"/>
      <c r="J1941" s="1130"/>
      <c r="K1941" s="1130"/>
      <c r="L1941" s="1130"/>
      <c r="M1941" s="1130"/>
      <c r="N1941" s="1130"/>
      <c r="O1941" s="1130"/>
      <c r="P1941" s="1130"/>
      <c r="Q1941" s="1130"/>
      <c r="R1941" s="1130"/>
      <c r="S1941" s="1130"/>
      <c r="T1941" s="1130"/>
      <c r="U1941" s="1130"/>
      <c r="V1941" s="1130"/>
      <c r="W1941" s="1130"/>
      <c r="X1941" s="1130"/>
      <c r="Y1941" s="1130"/>
      <c r="Z1941" s="1130"/>
      <c r="AA1941" s="1130"/>
      <c r="AB1941" s="1130"/>
      <c r="AC1941" s="1130"/>
      <c r="AD1941" s="1130"/>
      <c r="AE1941" s="1130"/>
      <c r="AF1941" s="1130"/>
      <c r="AG1941" s="1130"/>
      <c r="AH1941" s="1130"/>
      <c r="AI1941" s="1130"/>
      <c r="AJ1941" s="1130"/>
      <c r="AK1941" s="1130"/>
      <c r="AL1941" s="1130"/>
      <c r="AM1941" s="1130"/>
      <c r="AN1941" s="1130"/>
    </row>
    <row r="1942" spans="1:66" ht="16.5" thickBot="1">
      <c r="A1942" s="1112" t="s">
        <v>27</v>
      </c>
      <c r="B1942" s="1112"/>
      <c r="C1942" s="1112"/>
      <c r="D1942" s="1112"/>
      <c r="E1942" s="1112"/>
      <c r="F1942" s="1112"/>
      <c r="G1942" s="1112"/>
      <c r="H1942" s="1112"/>
      <c r="I1942" s="1112"/>
      <c r="J1942" s="1112"/>
      <c r="K1942" s="1112"/>
      <c r="L1942" s="1112"/>
      <c r="M1942" s="1112"/>
      <c r="N1942" s="1112"/>
      <c r="O1942" s="1112"/>
      <c r="P1942" s="1112"/>
      <c r="Q1942" s="1112"/>
      <c r="R1942" s="1112"/>
      <c r="S1942" s="1112"/>
      <c r="T1942" s="1112"/>
      <c r="U1942" s="1112"/>
      <c r="V1942" s="1112"/>
      <c r="W1942" s="1112"/>
      <c r="X1942" s="1112"/>
      <c r="Y1942" s="1112"/>
      <c r="Z1942" s="1112"/>
      <c r="AA1942" s="1112"/>
      <c r="AB1942" s="1112"/>
      <c r="AC1942" s="1112"/>
      <c r="AD1942" s="1112"/>
      <c r="AE1942" s="1112"/>
      <c r="AF1942" s="1112"/>
      <c r="AG1942" s="1112"/>
      <c r="AH1942" s="1112"/>
      <c r="AI1942" s="1112"/>
      <c r="AJ1942" s="1112"/>
      <c r="AK1942" s="1112"/>
      <c r="AL1942" s="1112"/>
      <c r="AM1942" s="1112"/>
      <c r="AN1942" s="1112"/>
    </row>
    <row r="1943" spans="1:66" ht="24" thickBot="1">
      <c r="A1943" s="1142" t="s">
        <v>53</v>
      </c>
      <c r="B1943" s="1143"/>
      <c r="C1943" s="1143"/>
      <c r="D1943" s="1143"/>
      <c r="E1943" s="1143"/>
      <c r="F1943" s="1143"/>
      <c r="G1943" s="1143"/>
      <c r="H1943" s="1143"/>
      <c r="I1943" s="1143"/>
      <c r="J1943" s="1143"/>
      <c r="K1943" s="1143"/>
      <c r="L1943" s="1143"/>
      <c r="M1943" s="1143"/>
      <c r="N1943" s="1143"/>
      <c r="O1943" s="1143"/>
      <c r="P1943" s="1143"/>
      <c r="Q1943" s="1143"/>
      <c r="R1943" s="1143"/>
      <c r="S1943" s="1143"/>
      <c r="T1943" s="1143"/>
      <c r="U1943" s="1143"/>
      <c r="V1943" s="1143"/>
      <c r="W1943" s="1143"/>
      <c r="X1943" s="1143"/>
      <c r="Y1943" s="1143"/>
      <c r="Z1943" s="1143"/>
      <c r="AA1943" s="1143"/>
      <c r="AB1943" s="1143"/>
      <c r="AC1943" s="1143"/>
      <c r="AD1943" s="1143"/>
      <c r="AE1943" s="1143"/>
      <c r="AF1943" s="1143"/>
      <c r="AG1943" s="1143"/>
      <c r="AH1943" s="1143"/>
      <c r="AI1943" s="1143"/>
      <c r="AJ1943" s="1143"/>
      <c r="AK1943" s="1143"/>
      <c r="AL1943" s="1143"/>
      <c r="AM1943" s="1143"/>
      <c r="AN1943" s="1144"/>
      <c r="AO1943" s="710"/>
      <c r="AP1943" s="710"/>
      <c r="AQ1943" s="710"/>
      <c r="AR1943" s="710"/>
      <c r="AS1943" s="710"/>
      <c r="AT1943" s="710"/>
      <c r="AU1943" s="710"/>
      <c r="AV1943" s="710"/>
      <c r="AW1943" s="710"/>
      <c r="AX1943" s="710"/>
      <c r="AY1943" s="710"/>
      <c r="AZ1943" s="711"/>
    </row>
    <row r="1944" spans="1:66" ht="16.5" thickBot="1">
      <c r="A1944" s="33"/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</row>
    <row r="1945" spans="1:66" ht="16.5">
      <c r="A1945" s="40" t="s">
        <v>848</v>
      </c>
      <c r="B1945" s="41"/>
      <c r="C1945" s="41" t="s">
        <v>849</v>
      </c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F1945" s="41"/>
      <c r="AG1945" s="41"/>
      <c r="AH1945" s="41"/>
      <c r="AI1945" s="41"/>
      <c r="AJ1945" s="41"/>
      <c r="AK1945" s="41"/>
      <c r="AL1945" s="34"/>
      <c r="AM1945" s="34"/>
      <c r="AN1945" s="35"/>
      <c r="AO1945" s="712"/>
      <c r="AP1945" s="712"/>
      <c r="AQ1945" s="712"/>
      <c r="AR1945" s="712"/>
      <c r="AS1945" s="712"/>
      <c r="AT1945" s="712"/>
      <c r="AU1945" s="712"/>
      <c r="AV1945" s="712"/>
      <c r="AW1945" s="712"/>
      <c r="AX1945" s="712"/>
      <c r="AY1945" s="712"/>
      <c r="AZ1945" s="712"/>
      <c r="BA1945" s="712"/>
      <c r="BB1945" s="712"/>
      <c r="BC1945" s="712"/>
      <c r="BD1945" s="712"/>
      <c r="BE1945" s="712"/>
      <c r="BF1945" s="712"/>
      <c r="BG1945" s="712"/>
      <c r="BH1945" s="712"/>
      <c r="BI1945" s="712"/>
      <c r="BJ1945" s="712"/>
      <c r="BK1945" s="712"/>
      <c r="BL1945" s="713"/>
    </row>
    <row r="1946" spans="1:66" ht="16.5">
      <c r="A1946" s="623" t="s">
        <v>850</v>
      </c>
      <c r="B1946" s="624"/>
      <c r="C1946" s="624" t="s">
        <v>552</v>
      </c>
      <c r="D1946" s="624"/>
      <c r="E1946" s="624"/>
      <c r="F1946" s="624"/>
      <c r="G1946" s="624"/>
      <c r="H1946" s="624"/>
      <c r="I1946" s="624"/>
      <c r="J1946" s="624"/>
      <c r="K1946" s="624"/>
      <c r="L1946" s="624"/>
      <c r="M1946" s="624"/>
      <c r="N1946" s="624"/>
      <c r="O1946" s="624"/>
      <c r="P1946" s="624"/>
      <c r="Q1946" s="624"/>
      <c r="R1946" s="624"/>
      <c r="S1946" s="624"/>
      <c r="T1946" s="624"/>
      <c r="U1946" s="624"/>
      <c r="V1946" s="624"/>
      <c r="W1946" s="624"/>
      <c r="X1946" s="624"/>
      <c r="Y1946" s="624"/>
      <c r="Z1946" s="624"/>
      <c r="AA1946" s="624"/>
      <c r="AB1946" s="624"/>
      <c r="AC1946" s="624"/>
      <c r="AD1946" s="624"/>
      <c r="AE1946" s="624"/>
      <c r="AF1946" s="624"/>
      <c r="AG1946" s="624"/>
      <c r="AH1946" s="624"/>
      <c r="AI1946" s="624"/>
      <c r="AJ1946" s="624"/>
      <c r="AK1946" s="624"/>
      <c r="AL1946" s="36"/>
      <c r="AM1946" s="36"/>
      <c r="AN1946" s="240"/>
      <c r="AO1946" s="611"/>
      <c r="AP1946" s="611"/>
      <c r="AQ1946" s="611"/>
      <c r="AR1946" s="611"/>
      <c r="AS1946" s="611"/>
      <c r="AT1946" s="611"/>
      <c r="AU1946" s="611"/>
      <c r="AV1946" s="611"/>
      <c r="AW1946" s="611"/>
      <c r="AX1946" s="611"/>
      <c r="AY1946" s="611"/>
      <c r="AZ1946" s="611"/>
      <c r="BA1946" s="611"/>
      <c r="BB1946" s="611"/>
      <c r="BC1946" s="611"/>
      <c r="BD1946" s="611"/>
      <c r="BE1946" s="611"/>
      <c r="BF1946" s="611"/>
      <c r="BG1946" s="611"/>
      <c r="BH1946" s="611"/>
      <c r="BI1946" s="611"/>
      <c r="BJ1946" s="611"/>
      <c r="BK1946" s="611"/>
      <c r="BL1946" s="714"/>
    </row>
    <row r="1947" spans="1:66" ht="17.25" thickBot="1">
      <c r="A1947" s="43" t="s">
        <v>851</v>
      </c>
      <c r="B1947" s="625"/>
      <c r="C1947" s="625" t="s">
        <v>893</v>
      </c>
      <c r="D1947" s="625"/>
      <c r="E1947" s="625"/>
      <c r="F1947" s="625"/>
      <c r="G1947" s="625"/>
      <c r="H1947" s="625"/>
      <c r="I1947" s="625"/>
      <c r="J1947" s="625"/>
      <c r="K1947" s="625"/>
      <c r="L1947" s="625"/>
      <c r="M1947" s="625"/>
      <c r="N1947" s="625"/>
      <c r="O1947" s="625"/>
      <c r="P1947" s="625"/>
      <c r="Q1947" s="625"/>
      <c r="R1947" s="625"/>
      <c r="S1947" s="625"/>
      <c r="T1947" s="625"/>
      <c r="U1947" s="625"/>
      <c r="V1947" s="625"/>
      <c r="W1947" s="625"/>
      <c r="X1947" s="625"/>
      <c r="Y1947" s="625"/>
      <c r="Z1947" s="625"/>
      <c r="AA1947" s="625"/>
      <c r="AB1947" s="625"/>
      <c r="AC1947" s="625"/>
      <c r="AD1947" s="625"/>
      <c r="AE1947" s="625"/>
      <c r="AF1947" s="625"/>
      <c r="AG1947" s="625"/>
      <c r="AH1947" s="625"/>
      <c r="AI1947" s="625"/>
      <c r="AJ1947" s="625"/>
      <c r="AK1947" s="625"/>
      <c r="AL1947" s="37"/>
      <c r="AM1947" s="37"/>
      <c r="AN1947" s="38"/>
      <c r="AO1947" s="715"/>
      <c r="AP1947" s="715"/>
      <c r="AQ1947" s="715"/>
      <c r="AR1947" s="715"/>
      <c r="AS1947" s="715"/>
      <c r="AT1947" s="715"/>
      <c r="AU1947" s="715"/>
      <c r="AV1947" s="715"/>
      <c r="AW1947" s="715"/>
      <c r="AX1947" s="715"/>
      <c r="AY1947" s="715"/>
      <c r="AZ1947" s="715"/>
      <c r="BA1947" s="715"/>
      <c r="BB1947" s="715"/>
      <c r="BC1947" s="715"/>
      <c r="BD1947" s="715"/>
      <c r="BE1947" s="715"/>
      <c r="BF1947" s="715"/>
      <c r="BG1947" s="715"/>
      <c r="BH1947" s="715"/>
      <c r="BI1947" s="715"/>
      <c r="BJ1947" s="715"/>
      <c r="BK1947" s="715"/>
      <c r="BL1947" s="716"/>
    </row>
    <row r="1948" spans="1:66" ht="16.5" thickBot="1">
      <c r="A1948" s="33"/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X1948" s="32"/>
      <c r="Y1948" s="32"/>
      <c r="Z1948" s="32"/>
      <c r="AA1948" s="32"/>
      <c r="AB1948" s="32"/>
      <c r="AC1948" s="32"/>
      <c r="AD1948" s="32"/>
      <c r="AE1948" s="32"/>
      <c r="AF1948" s="32"/>
      <c r="AG1948" s="32"/>
      <c r="AH1948" s="32"/>
      <c r="AI1948" s="32"/>
      <c r="AJ1948" s="32"/>
      <c r="AK1948" s="32"/>
      <c r="AL1948" s="32"/>
      <c r="AM1948" s="32"/>
      <c r="AN1948" s="32"/>
    </row>
    <row r="1949" spans="1:66" ht="17.25" thickBot="1">
      <c r="A1949" s="32"/>
      <c r="B1949" s="32"/>
      <c r="C1949" s="58" t="s">
        <v>602</v>
      </c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9"/>
      <c r="T1949" s="59"/>
      <c r="U1949" s="59"/>
      <c r="V1949" s="100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39"/>
      <c r="AM1949" s="36"/>
      <c r="AN1949" s="32"/>
    </row>
    <row r="1950" spans="1:66" ht="16.5" thickBot="1">
      <c r="A1950" s="1"/>
      <c r="X1950" s="3"/>
    </row>
    <row r="1951" spans="1:66">
      <c r="A1951" s="6"/>
      <c r="B1951" s="7"/>
      <c r="C1951" s="1210" t="s">
        <v>42</v>
      </c>
      <c r="D1951" s="1211"/>
      <c r="E1951" s="888"/>
      <c r="F1951" s="1218" t="s">
        <v>853</v>
      </c>
      <c r="G1951" s="1219"/>
      <c r="H1951" s="888"/>
      <c r="I1951" s="1218" t="s">
        <v>854</v>
      </c>
      <c r="J1951" s="1219"/>
      <c r="K1951" s="888"/>
      <c r="L1951" s="1218" t="s">
        <v>855</v>
      </c>
      <c r="M1951" s="1219"/>
      <c r="N1951" s="888"/>
      <c r="O1951" s="1218" t="s">
        <v>856</v>
      </c>
      <c r="P1951" s="1219"/>
      <c r="Q1951" s="888"/>
      <c r="R1951" s="1218" t="s">
        <v>857</v>
      </c>
      <c r="S1951" s="1219"/>
      <c r="T1951" s="888"/>
      <c r="U1951" s="1218" t="s">
        <v>858</v>
      </c>
      <c r="V1951" s="1219"/>
      <c r="W1951" s="888"/>
      <c r="X1951" s="1218" t="s">
        <v>859</v>
      </c>
      <c r="Y1951" s="1219"/>
      <c r="Z1951" s="888"/>
      <c r="AA1951" s="1218" t="s">
        <v>860</v>
      </c>
      <c r="AB1951" s="1219"/>
      <c r="AC1951" s="888"/>
      <c r="AD1951" s="1218" t="s">
        <v>861</v>
      </c>
      <c r="AE1951" s="1219"/>
      <c r="AF1951" s="888"/>
      <c r="AG1951" s="888"/>
      <c r="AH1951" s="888"/>
      <c r="AI1951" s="888"/>
      <c r="AJ1951" s="888"/>
      <c r="AK1951" s="888"/>
      <c r="AL1951" s="1004"/>
      <c r="AM1951" s="890" t="s">
        <v>9</v>
      </c>
      <c r="AN1951" s="1005"/>
      <c r="AO1951" s="892"/>
      <c r="AP1951" s="892"/>
      <c r="AQ1951" s="892"/>
      <c r="AR1951" s="892"/>
      <c r="AS1951" s="892"/>
      <c r="AT1951" s="892"/>
      <c r="AU1951" s="892"/>
      <c r="AV1951" s="892"/>
      <c r="AW1951" s="892"/>
      <c r="AX1951" s="892"/>
      <c r="AY1951" s="892"/>
      <c r="AZ1951" s="892"/>
      <c r="BA1951" s="1218" t="s">
        <v>859</v>
      </c>
      <c r="BB1951" s="1219"/>
      <c r="BC1951" s="888"/>
      <c r="BD1951" s="1218" t="s">
        <v>860</v>
      </c>
      <c r="BE1951" s="1219"/>
      <c r="BF1951" s="888"/>
      <c r="BG1951" s="1218" t="s">
        <v>861</v>
      </c>
      <c r="BH1951" s="1219"/>
      <c r="BI1951" s="131"/>
      <c r="BJ1951" s="132"/>
      <c r="BK1951" s="133" t="s">
        <v>9</v>
      </c>
      <c r="BL1951" s="134"/>
      <c r="BM1951" s="131"/>
      <c r="BN1951" s="131"/>
    </row>
    <row r="1952" spans="1:66" ht="133.5" thickBot="1">
      <c r="A1952" s="348" t="s">
        <v>606</v>
      </c>
      <c r="B1952" s="46"/>
      <c r="C1952" s="54" t="s">
        <v>41</v>
      </c>
      <c r="D1952" s="57" t="s">
        <v>32</v>
      </c>
      <c r="E1952" s="50"/>
      <c r="F1952" s="54" t="s">
        <v>15</v>
      </c>
      <c r="G1952" s="57" t="s">
        <v>32</v>
      </c>
      <c r="H1952" s="50"/>
      <c r="I1952" s="54" t="s">
        <v>15</v>
      </c>
      <c r="J1952" s="57" t="s">
        <v>32</v>
      </c>
      <c r="K1952" s="50"/>
      <c r="L1952" s="54" t="s">
        <v>15</v>
      </c>
      <c r="M1952" s="57" t="s">
        <v>32</v>
      </c>
      <c r="N1952" s="50"/>
      <c r="O1952" s="54" t="s">
        <v>15</v>
      </c>
      <c r="P1952" s="57" t="s">
        <v>32</v>
      </c>
      <c r="Q1952" s="50"/>
      <c r="R1952" s="54" t="s">
        <v>15</v>
      </c>
      <c r="S1952" s="57" t="s">
        <v>32</v>
      </c>
      <c r="T1952" s="50"/>
      <c r="U1952" s="54" t="s">
        <v>15</v>
      </c>
      <c r="V1952" s="57" t="s">
        <v>32</v>
      </c>
      <c r="W1952" s="50"/>
      <c r="X1952" s="54" t="s">
        <v>15</v>
      </c>
      <c r="Y1952" s="57" t="s">
        <v>32</v>
      </c>
      <c r="Z1952" s="466"/>
      <c r="AA1952" s="54" t="s">
        <v>15</v>
      </c>
      <c r="AB1952" s="57" t="s">
        <v>32</v>
      </c>
      <c r="AC1952" s="50"/>
      <c r="AD1952" s="54" t="s">
        <v>15</v>
      </c>
      <c r="AE1952" s="57" t="s">
        <v>32</v>
      </c>
      <c r="AF1952" s="50"/>
      <c r="AG1952" s="50"/>
      <c r="AH1952" s="50"/>
      <c r="AI1952" s="50"/>
      <c r="AJ1952" s="50"/>
      <c r="AK1952" s="50"/>
      <c r="AL1952" s="54" t="s">
        <v>15</v>
      </c>
      <c r="AM1952" s="56" t="s">
        <v>32</v>
      </c>
      <c r="AN1952" s="71" t="s">
        <v>9</v>
      </c>
      <c r="BA1952" s="630" t="s">
        <v>15</v>
      </c>
      <c r="BB1952" s="632" t="s">
        <v>32</v>
      </c>
      <c r="BC1952" s="627"/>
      <c r="BD1952" s="630" t="s">
        <v>15</v>
      </c>
      <c r="BE1952" s="632" t="s">
        <v>32</v>
      </c>
      <c r="BF1952" s="50"/>
      <c r="BG1952" s="54" t="s">
        <v>15</v>
      </c>
      <c r="BH1952" s="57" t="s">
        <v>32</v>
      </c>
      <c r="BI1952" s="50"/>
      <c r="BJ1952" s="54" t="s">
        <v>15</v>
      </c>
      <c r="BK1952" s="56" t="s">
        <v>32</v>
      </c>
      <c r="BL1952" s="71" t="s">
        <v>9</v>
      </c>
      <c r="BM1952" s="50"/>
      <c r="BN1952" s="50"/>
    </row>
    <row r="1953" spans="1:66" ht="16.5" thickBot="1">
      <c r="A1953" s="20"/>
      <c r="E1953" s="4"/>
      <c r="H1953" s="4"/>
      <c r="K1953" s="4"/>
      <c r="N1953" s="4"/>
      <c r="Q1953" s="4"/>
      <c r="T1953" s="4"/>
      <c r="W1953" s="4"/>
      <c r="X1953" s="3"/>
      <c r="AC1953" s="4"/>
      <c r="AF1953" s="4"/>
      <c r="AG1953" s="4"/>
      <c r="AH1953" s="4"/>
      <c r="AI1953" s="4"/>
      <c r="AJ1953" s="4"/>
      <c r="AK1953" s="4"/>
      <c r="BC1953" s="611"/>
      <c r="BF1953" s="4"/>
      <c r="BI1953" s="4"/>
      <c r="BM1953" s="4"/>
      <c r="BN1953" s="4"/>
    </row>
    <row r="1954" spans="1:66">
      <c r="A1954" s="1120" t="s">
        <v>706</v>
      </c>
      <c r="B1954" s="84" t="s">
        <v>19</v>
      </c>
      <c r="C1954" s="254">
        <v>3</v>
      </c>
      <c r="D1954" s="255"/>
      <c r="E1954" s="24"/>
      <c r="F1954" s="254">
        <v>12</v>
      </c>
      <c r="G1954" s="256"/>
      <c r="H1954" s="24"/>
      <c r="I1954" s="254">
        <v>0</v>
      </c>
      <c r="J1954" s="256"/>
      <c r="K1954" s="24"/>
      <c r="L1954" s="254">
        <v>0</v>
      </c>
      <c r="M1954" s="256"/>
      <c r="N1954" s="24"/>
      <c r="O1954" s="254">
        <v>0</v>
      </c>
      <c r="P1954" s="256"/>
      <c r="Q1954" s="24"/>
      <c r="R1954" s="254">
        <v>3</v>
      </c>
      <c r="S1954" s="256"/>
      <c r="T1954" s="24"/>
      <c r="U1954" s="254">
        <v>3</v>
      </c>
      <c r="V1954" s="256"/>
      <c r="W1954" s="24"/>
      <c r="X1954" s="254">
        <v>0</v>
      </c>
      <c r="Y1954" s="256"/>
      <c r="Z1954" s="133"/>
      <c r="AA1954" s="254">
        <v>0</v>
      </c>
      <c r="AB1954" s="256"/>
      <c r="AC1954" s="24"/>
      <c r="AD1954" s="254">
        <v>0</v>
      </c>
      <c r="AE1954" s="256"/>
      <c r="AF1954" s="24"/>
      <c r="AG1954" s="24"/>
      <c r="AH1954" s="24"/>
      <c r="AI1954" s="24"/>
      <c r="AJ1954" s="24"/>
      <c r="AK1954" s="24"/>
      <c r="AL1954" s="254">
        <f>SUM(C1954,F1954,I1954,L1954,O1954,R1954,U1954,X1954,AA1954,AD1954)</f>
        <v>21</v>
      </c>
      <c r="AM1954" s="255">
        <f>SUM(D1954,G1954,J1954,M1954,P1954,S1954,V1954,Y1954,AB1954,AE1954)</f>
        <v>0</v>
      </c>
      <c r="AN1954" s="256">
        <f>SUM(AL1954:AM1954)</f>
        <v>21</v>
      </c>
      <c r="BA1954" s="254">
        <v>0</v>
      </c>
      <c r="BB1954" s="256"/>
      <c r="BC1954" s="618"/>
      <c r="BD1954" s="254">
        <v>0</v>
      </c>
      <c r="BE1954" s="256"/>
      <c r="BF1954" s="24"/>
      <c r="BG1954" s="254">
        <v>0</v>
      </c>
      <c r="BH1954" s="256"/>
      <c r="BI1954" s="24"/>
      <c r="BJ1954" s="254">
        <f t="shared" ref="BJ1954:BK1956" si="1142">SUM(AF1954,AI1954,AL1954,AO1954,AR1954,AU1954,AX1954,BA1954,BD1954,BG1954)</f>
        <v>21</v>
      </c>
      <c r="BK1954" s="255">
        <f t="shared" si="1142"/>
        <v>0</v>
      </c>
      <c r="BL1954" s="256">
        <f>SUM(BJ1954:BK1954)</f>
        <v>21</v>
      </c>
      <c r="BM1954" s="24"/>
      <c r="BN1954" s="24"/>
    </row>
    <row r="1955" spans="1:66">
      <c r="A1955" s="1121"/>
      <c r="B1955" s="85" t="s">
        <v>21</v>
      </c>
      <c r="C1955" s="257">
        <v>1</v>
      </c>
      <c r="D1955" s="15"/>
      <c r="E1955" s="24"/>
      <c r="F1955" s="257">
        <v>6</v>
      </c>
      <c r="G1955" s="258"/>
      <c r="H1955" s="24"/>
      <c r="I1955" s="257">
        <v>0</v>
      </c>
      <c r="J1955" s="258"/>
      <c r="K1955" s="24"/>
      <c r="L1955" s="257">
        <v>0</v>
      </c>
      <c r="M1955" s="258"/>
      <c r="N1955" s="24"/>
      <c r="O1955" s="257">
        <v>0</v>
      </c>
      <c r="P1955" s="258"/>
      <c r="Q1955" s="24"/>
      <c r="R1955" s="257">
        <v>2</v>
      </c>
      <c r="S1955" s="258"/>
      <c r="T1955" s="24"/>
      <c r="U1955" s="257">
        <v>1</v>
      </c>
      <c r="V1955" s="258"/>
      <c r="W1955" s="24"/>
      <c r="X1955" s="257">
        <v>0</v>
      </c>
      <c r="Y1955" s="258"/>
      <c r="Z1955" s="395"/>
      <c r="AA1955" s="257">
        <v>0</v>
      </c>
      <c r="AB1955" s="258"/>
      <c r="AC1955" s="24"/>
      <c r="AD1955" s="257">
        <v>0</v>
      </c>
      <c r="AE1955" s="258"/>
      <c r="AF1955" s="24"/>
      <c r="AG1955" s="24"/>
      <c r="AH1955" s="24"/>
      <c r="AI1955" s="24"/>
      <c r="AJ1955" s="24"/>
      <c r="AK1955" s="24"/>
      <c r="AL1955" s="257">
        <f t="shared" ref="AL1955:AM1956" si="1143">SUM(C1955,F1955,I1955,L1955,O1955,R1955,U1955,X1955,AA1955,AD1955)</f>
        <v>10</v>
      </c>
      <c r="AM1955" s="15">
        <f t="shared" si="1143"/>
        <v>0</v>
      </c>
      <c r="AN1955" s="258">
        <f t="shared" ref="AN1955:AN1956" si="1144">SUM(AL1955:AM1955)</f>
        <v>10</v>
      </c>
      <c r="BA1955" s="257">
        <v>0</v>
      </c>
      <c r="BB1955" s="258"/>
      <c r="BC1955" s="618"/>
      <c r="BD1955" s="257">
        <v>0</v>
      </c>
      <c r="BE1955" s="258"/>
      <c r="BF1955" s="24"/>
      <c r="BG1955" s="257">
        <v>0</v>
      </c>
      <c r="BH1955" s="258"/>
      <c r="BI1955" s="24"/>
      <c r="BJ1955" s="257">
        <f t="shared" si="1142"/>
        <v>10</v>
      </c>
      <c r="BK1955" s="15">
        <f t="shared" si="1142"/>
        <v>0</v>
      </c>
      <c r="BL1955" s="258">
        <f t="shared" ref="BL1955:BL1956" si="1145">SUM(BJ1955:BK1955)</f>
        <v>10</v>
      </c>
      <c r="BM1955" s="24"/>
      <c r="BN1955" s="24"/>
    </row>
    <row r="1956" spans="1:66" ht="16.5" thickBot="1">
      <c r="A1956" s="1122"/>
      <c r="B1956" s="86" t="s">
        <v>22</v>
      </c>
      <c r="C1956" s="259">
        <v>0</v>
      </c>
      <c r="D1956" s="260"/>
      <c r="E1956" s="24"/>
      <c r="F1956" s="259">
        <v>1</v>
      </c>
      <c r="G1956" s="261"/>
      <c r="H1956" s="24"/>
      <c r="I1956" s="259">
        <v>0</v>
      </c>
      <c r="J1956" s="261"/>
      <c r="K1956" s="24"/>
      <c r="L1956" s="259">
        <v>0</v>
      </c>
      <c r="M1956" s="261"/>
      <c r="N1956" s="24"/>
      <c r="O1956" s="259">
        <v>0</v>
      </c>
      <c r="P1956" s="261"/>
      <c r="Q1956" s="24"/>
      <c r="R1956" s="259">
        <v>0</v>
      </c>
      <c r="S1956" s="261"/>
      <c r="T1956" s="24"/>
      <c r="U1956" s="259">
        <v>0</v>
      </c>
      <c r="V1956" s="261"/>
      <c r="W1956" s="24"/>
      <c r="X1956" s="259">
        <v>0</v>
      </c>
      <c r="Y1956" s="261"/>
      <c r="Z1956" s="396"/>
      <c r="AA1956" s="259">
        <v>0</v>
      </c>
      <c r="AB1956" s="261"/>
      <c r="AC1956" s="24"/>
      <c r="AD1956" s="259">
        <v>0</v>
      </c>
      <c r="AE1956" s="261"/>
      <c r="AF1956" s="24"/>
      <c r="AG1956" s="24"/>
      <c r="AH1956" s="24"/>
      <c r="AI1956" s="24"/>
      <c r="AJ1956" s="24"/>
      <c r="AK1956" s="24"/>
      <c r="AL1956" s="259">
        <f t="shared" si="1143"/>
        <v>1</v>
      </c>
      <c r="AM1956" s="260">
        <f t="shared" si="1143"/>
        <v>0</v>
      </c>
      <c r="AN1956" s="261">
        <f t="shared" si="1144"/>
        <v>1</v>
      </c>
      <c r="BA1956" s="259">
        <v>0</v>
      </c>
      <c r="BB1956" s="261"/>
      <c r="BC1956" s="618"/>
      <c r="BD1956" s="259">
        <v>0</v>
      </c>
      <c r="BE1956" s="261"/>
      <c r="BF1956" s="24"/>
      <c r="BG1956" s="259">
        <v>0</v>
      </c>
      <c r="BH1956" s="261"/>
      <c r="BI1956" s="24"/>
      <c r="BJ1956" s="259">
        <f t="shared" si="1142"/>
        <v>1</v>
      </c>
      <c r="BK1956" s="260">
        <f t="shared" si="1142"/>
        <v>0</v>
      </c>
      <c r="BL1956" s="261">
        <f t="shared" si="1145"/>
        <v>1</v>
      </c>
      <c r="BM1956" s="24"/>
      <c r="BN1956" s="24"/>
    </row>
    <row r="1957" spans="1:66" ht="16.5" thickBot="1">
      <c r="A1957" s="14"/>
      <c r="C1957" s="2"/>
      <c r="D1957" s="2"/>
      <c r="E1957" s="24"/>
      <c r="F1957" s="2"/>
      <c r="G1957" s="2"/>
      <c r="H1957" s="24"/>
      <c r="I1957" s="2"/>
      <c r="J1957" s="2"/>
      <c r="K1957" s="24"/>
      <c r="L1957" s="2"/>
      <c r="M1957" s="2"/>
      <c r="N1957" s="24"/>
      <c r="O1957" s="2"/>
      <c r="P1957" s="2"/>
      <c r="Q1957" s="24"/>
      <c r="R1957" s="2"/>
      <c r="S1957" s="2"/>
      <c r="T1957" s="24"/>
      <c r="U1957" s="2"/>
      <c r="V1957" s="2"/>
      <c r="W1957" s="24"/>
      <c r="Y1957" s="2"/>
      <c r="Z1957" s="2"/>
      <c r="AA1957" s="2"/>
      <c r="AB1957" s="2"/>
      <c r="AC1957" s="24"/>
      <c r="AD1957" s="2"/>
      <c r="AE1957" s="2"/>
      <c r="AF1957" s="24"/>
      <c r="AG1957" s="24"/>
      <c r="AH1957" s="24"/>
      <c r="AI1957" s="24"/>
      <c r="AJ1957" s="24"/>
      <c r="AK1957" s="24"/>
      <c r="AL1957" s="2"/>
      <c r="AM1957" s="467"/>
      <c r="AN1957" s="2"/>
      <c r="BA1957" s="2"/>
      <c r="BB1957" s="2"/>
      <c r="BC1957" s="618"/>
      <c r="BD1957" s="2"/>
      <c r="BE1957" s="2"/>
      <c r="BF1957" s="24"/>
      <c r="BG1957" s="2"/>
      <c r="BH1957" s="2"/>
      <c r="BI1957" s="24"/>
      <c r="BJ1957" s="2"/>
      <c r="BK1957" s="721"/>
      <c r="BL1957" s="2"/>
      <c r="BM1957" s="24"/>
      <c r="BN1957" s="24"/>
    </row>
    <row r="1958" spans="1:66">
      <c r="A1958" s="1120" t="s">
        <v>707</v>
      </c>
      <c r="B1958" s="84" t="s">
        <v>19</v>
      </c>
      <c r="C1958" s="254">
        <v>0</v>
      </c>
      <c r="D1958" s="255"/>
      <c r="E1958" s="24"/>
      <c r="F1958" s="254">
        <v>0</v>
      </c>
      <c r="G1958" s="256"/>
      <c r="H1958" s="24"/>
      <c r="I1958" s="254">
        <v>0</v>
      </c>
      <c r="J1958" s="256"/>
      <c r="K1958" s="24"/>
      <c r="L1958" s="254">
        <v>0</v>
      </c>
      <c r="M1958" s="256"/>
      <c r="N1958" s="24"/>
      <c r="O1958" s="254">
        <v>0</v>
      </c>
      <c r="P1958" s="256"/>
      <c r="Q1958" s="24"/>
      <c r="R1958" s="254">
        <v>8</v>
      </c>
      <c r="S1958" s="256"/>
      <c r="T1958" s="24"/>
      <c r="U1958" s="254">
        <v>0</v>
      </c>
      <c r="V1958" s="256"/>
      <c r="W1958" s="24"/>
      <c r="X1958" s="254">
        <v>0</v>
      </c>
      <c r="Y1958" s="256"/>
      <c r="Z1958" s="133"/>
      <c r="AA1958" s="254">
        <v>0</v>
      </c>
      <c r="AB1958" s="256"/>
      <c r="AC1958" s="24"/>
      <c r="AD1958" s="254">
        <v>0</v>
      </c>
      <c r="AE1958" s="256"/>
      <c r="AF1958" s="24"/>
      <c r="AG1958" s="24"/>
      <c r="AH1958" s="24"/>
      <c r="AI1958" s="24"/>
      <c r="AJ1958" s="24"/>
      <c r="AK1958" s="24"/>
      <c r="AL1958" s="254">
        <f>SUM(C1958,F1958,I1958,L1958,O1958,R1958,U1958,X1958,AA1958,AD1958)</f>
        <v>8</v>
      </c>
      <c r="AM1958" s="255">
        <f t="shared" ref="AM1958:AM1964" si="1146">SUM(D1958,G1958,J1958,M1958,P1958,S1958,V1958,Y1958,AB1958,AE1958)</f>
        <v>0</v>
      </c>
      <c r="AN1958" s="256">
        <f t="shared" ref="AN1958:AN1960" si="1147">SUM(AL1958:AM1958)</f>
        <v>8</v>
      </c>
      <c r="BA1958" s="254">
        <v>0</v>
      </c>
      <c r="BB1958" s="256"/>
      <c r="BC1958" s="618"/>
      <c r="BD1958" s="254">
        <v>0</v>
      </c>
      <c r="BE1958" s="256"/>
      <c r="BF1958" s="24"/>
      <c r="BG1958" s="254">
        <v>0</v>
      </c>
      <c r="BH1958" s="256"/>
      <c r="BI1958" s="24"/>
      <c r="BJ1958" s="254">
        <f t="shared" ref="BJ1958:BK1960" si="1148">SUM(AF1958,AI1958,AL1958,AO1958,AR1958,AU1958,AX1958,BA1958,BD1958,BG1958)</f>
        <v>8</v>
      </c>
      <c r="BK1958" s="255">
        <f t="shared" si="1148"/>
        <v>0</v>
      </c>
      <c r="BL1958" s="256">
        <f t="shared" ref="BL1958:BL1960" si="1149">SUM(BJ1958:BK1958)</f>
        <v>8</v>
      </c>
      <c r="BM1958" s="24"/>
      <c r="BN1958" s="24"/>
    </row>
    <row r="1959" spans="1:66">
      <c r="A1959" s="1121"/>
      <c r="B1959" s="85" t="s">
        <v>21</v>
      </c>
      <c r="C1959" s="257">
        <v>0</v>
      </c>
      <c r="D1959" s="15"/>
      <c r="E1959" s="24"/>
      <c r="F1959" s="257">
        <v>0</v>
      </c>
      <c r="G1959" s="258"/>
      <c r="H1959" s="24"/>
      <c r="I1959" s="257">
        <v>0</v>
      </c>
      <c r="J1959" s="258"/>
      <c r="K1959" s="24"/>
      <c r="L1959" s="257">
        <v>0</v>
      </c>
      <c r="M1959" s="258"/>
      <c r="N1959" s="24"/>
      <c r="O1959" s="257">
        <v>0</v>
      </c>
      <c r="P1959" s="258"/>
      <c r="Q1959" s="24"/>
      <c r="R1959" s="257">
        <v>7</v>
      </c>
      <c r="S1959" s="258"/>
      <c r="T1959" s="24"/>
      <c r="U1959" s="257">
        <v>0</v>
      </c>
      <c r="V1959" s="258"/>
      <c r="W1959" s="24"/>
      <c r="X1959" s="257">
        <v>0</v>
      </c>
      <c r="Y1959" s="258"/>
      <c r="Z1959" s="395"/>
      <c r="AA1959" s="257">
        <v>0</v>
      </c>
      <c r="AB1959" s="258"/>
      <c r="AC1959" s="24"/>
      <c r="AD1959" s="257">
        <v>0</v>
      </c>
      <c r="AE1959" s="258"/>
      <c r="AF1959" s="24"/>
      <c r="AG1959" s="24"/>
      <c r="AH1959" s="24"/>
      <c r="AI1959" s="24"/>
      <c r="AJ1959" s="24"/>
      <c r="AK1959" s="24"/>
      <c r="AL1959" s="257">
        <f t="shared" ref="AL1959:AL1960" si="1150">SUM(C1959,F1959,I1959,L1959,O1959,R1959,U1959,X1959,AA1959,AD1959)</f>
        <v>7</v>
      </c>
      <c r="AM1959" s="15">
        <f t="shared" si="1146"/>
        <v>0</v>
      </c>
      <c r="AN1959" s="258">
        <f t="shared" si="1147"/>
        <v>7</v>
      </c>
      <c r="BA1959" s="257">
        <v>0</v>
      </c>
      <c r="BB1959" s="258"/>
      <c r="BC1959" s="618"/>
      <c r="BD1959" s="257">
        <v>0</v>
      </c>
      <c r="BE1959" s="258"/>
      <c r="BF1959" s="24"/>
      <c r="BG1959" s="257">
        <v>0</v>
      </c>
      <c r="BH1959" s="258"/>
      <c r="BI1959" s="24"/>
      <c r="BJ1959" s="257">
        <f t="shared" si="1148"/>
        <v>7</v>
      </c>
      <c r="BK1959" s="15">
        <f t="shared" si="1148"/>
        <v>0</v>
      </c>
      <c r="BL1959" s="258">
        <f t="shared" si="1149"/>
        <v>7</v>
      </c>
      <c r="BM1959" s="24"/>
      <c r="BN1959" s="24"/>
    </row>
    <row r="1960" spans="1:66" ht="16.5" thickBot="1">
      <c r="A1960" s="1122"/>
      <c r="B1960" s="86" t="s">
        <v>22</v>
      </c>
      <c r="C1960" s="259">
        <v>0</v>
      </c>
      <c r="D1960" s="260"/>
      <c r="E1960" s="24"/>
      <c r="F1960" s="259">
        <v>0</v>
      </c>
      <c r="G1960" s="261"/>
      <c r="H1960" s="24"/>
      <c r="I1960" s="259">
        <v>0</v>
      </c>
      <c r="J1960" s="261"/>
      <c r="K1960" s="24"/>
      <c r="L1960" s="259">
        <v>0</v>
      </c>
      <c r="M1960" s="261"/>
      <c r="N1960" s="24"/>
      <c r="O1960" s="259">
        <v>0</v>
      </c>
      <c r="P1960" s="261"/>
      <c r="Q1960" s="24"/>
      <c r="R1960" s="259">
        <v>0</v>
      </c>
      <c r="S1960" s="261"/>
      <c r="T1960" s="24"/>
      <c r="U1960" s="259">
        <v>0</v>
      </c>
      <c r="V1960" s="261"/>
      <c r="W1960" s="24"/>
      <c r="X1960" s="259">
        <v>0</v>
      </c>
      <c r="Y1960" s="261"/>
      <c r="Z1960" s="396"/>
      <c r="AA1960" s="259">
        <v>0</v>
      </c>
      <c r="AB1960" s="261"/>
      <c r="AC1960" s="24"/>
      <c r="AD1960" s="259">
        <v>0</v>
      </c>
      <c r="AE1960" s="261"/>
      <c r="AF1960" s="24"/>
      <c r="AG1960" s="24"/>
      <c r="AH1960" s="24"/>
      <c r="AI1960" s="24"/>
      <c r="AJ1960" s="24"/>
      <c r="AK1960" s="24"/>
      <c r="AL1960" s="259">
        <f t="shared" si="1150"/>
        <v>0</v>
      </c>
      <c r="AM1960" s="260">
        <f t="shared" si="1146"/>
        <v>0</v>
      </c>
      <c r="AN1960" s="261">
        <f t="shared" si="1147"/>
        <v>0</v>
      </c>
      <c r="BA1960" s="259">
        <v>0</v>
      </c>
      <c r="BB1960" s="261"/>
      <c r="BC1960" s="618"/>
      <c r="BD1960" s="259">
        <v>0</v>
      </c>
      <c r="BE1960" s="261"/>
      <c r="BF1960" s="24"/>
      <c r="BG1960" s="259">
        <v>0</v>
      </c>
      <c r="BH1960" s="261"/>
      <c r="BI1960" s="24"/>
      <c r="BJ1960" s="259">
        <f t="shared" si="1148"/>
        <v>0</v>
      </c>
      <c r="BK1960" s="260">
        <f t="shared" si="1148"/>
        <v>0</v>
      </c>
      <c r="BL1960" s="261">
        <f t="shared" si="1149"/>
        <v>0</v>
      </c>
      <c r="BM1960" s="24"/>
      <c r="BN1960" s="24"/>
    </row>
    <row r="1961" spans="1:66" ht="16.5" thickBot="1">
      <c r="A1961" s="14"/>
      <c r="C1961" s="2"/>
      <c r="D1961" s="2"/>
      <c r="E1961" s="24"/>
      <c r="F1961" s="2"/>
      <c r="G1961" s="2"/>
      <c r="H1961" s="24"/>
      <c r="I1961" s="2"/>
      <c r="J1961" s="2"/>
      <c r="K1961" s="24"/>
      <c r="L1961" s="2"/>
      <c r="M1961" s="2"/>
      <c r="N1961" s="24"/>
      <c r="O1961" s="2"/>
      <c r="P1961" s="2"/>
      <c r="Q1961" s="24"/>
      <c r="R1961" s="2"/>
      <c r="S1961" s="2"/>
      <c r="T1961" s="24"/>
      <c r="U1961" s="2"/>
      <c r="V1961" s="2"/>
      <c r="W1961" s="24"/>
      <c r="Y1961" s="2"/>
      <c r="Z1961" s="2"/>
      <c r="AA1961" s="2"/>
      <c r="AB1961" s="2"/>
      <c r="AC1961" s="24"/>
      <c r="AD1961" s="2"/>
      <c r="AE1961" s="2"/>
      <c r="AF1961" s="24"/>
      <c r="AG1961" s="24"/>
      <c r="AH1961" s="24"/>
      <c r="AI1961" s="24"/>
      <c r="AJ1961" s="24"/>
      <c r="AK1961" s="24"/>
      <c r="AL1961" s="2"/>
      <c r="AM1961" s="467"/>
      <c r="AN1961" s="2"/>
      <c r="BA1961" s="2"/>
      <c r="BB1961" s="2"/>
      <c r="BC1961" s="618"/>
      <c r="BD1961" s="2"/>
      <c r="BE1961" s="2"/>
      <c r="BF1961" s="24"/>
      <c r="BG1961" s="2"/>
      <c r="BH1961" s="2"/>
      <c r="BI1961" s="24"/>
      <c r="BJ1961" s="2"/>
      <c r="BK1961" s="721"/>
      <c r="BL1961" s="721"/>
      <c r="BM1961" s="24"/>
      <c r="BN1961" s="24"/>
    </row>
    <row r="1962" spans="1:66">
      <c r="A1962" s="1120" t="s">
        <v>708</v>
      </c>
      <c r="B1962" s="84" t="s">
        <v>19</v>
      </c>
      <c r="C1962" s="254">
        <v>0</v>
      </c>
      <c r="D1962" s="255"/>
      <c r="E1962" s="24"/>
      <c r="F1962" s="254">
        <v>0</v>
      </c>
      <c r="G1962" s="256"/>
      <c r="H1962" s="24"/>
      <c r="I1962" s="254">
        <v>0</v>
      </c>
      <c r="J1962" s="256"/>
      <c r="K1962" s="24"/>
      <c r="L1962" s="254">
        <v>9</v>
      </c>
      <c r="M1962" s="256"/>
      <c r="N1962" s="24"/>
      <c r="O1962" s="254">
        <v>0</v>
      </c>
      <c r="P1962" s="256"/>
      <c r="Q1962" s="24"/>
      <c r="R1962" s="254">
        <v>0</v>
      </c>
      <c r="S1962" s="256"/>
      <c r="T1962" s="24"/>
      <c r="U1962" s="254">
        <v>0</v>
      </c>
      <c r="V1962" s="256"/>
      <c r="W1962" s="24"/>
      <c r="X1962" s="254">
        <v>0</v>
      </c>
      <c r="Y1962" s="256"/>
      <c r="Z1962" s="133"/>
      <c r="AA1962" s="254">
        <v>0</v>
      </c>
      <c r="AB1962" s="256"/>
      <c r="AC1962" s="24"/>
      <c r="AD1962" s="254">
        <v>0</v>
      </c>
      <c r="AE1962" s="256"/>
      <c r="AF1962" s="24"/>
      <c r="AG1962" s="24"/>
      <c r="AH1962" s="24"/>
      <c r="AI1962" s="24"/>
      <c r="AJ1962" s="24"/>
      <c r="AK1962" s="24"/>
      <c r="AL1962" s="254">
        <f>SUM(C1962,F1962,I1962,L1962,O1962,R1962,U1962,X1962,AA1962,AD1962)</f>
        <v>9</v>
      </c>
      <c r="AM1962" s="255">
        <f t="shared" si="1146"/>
        <v>0</v>
      </c>
      <c r="AN1962" s="256">
        <f t="shared" ref="AN1962:AN1964" si="1151">SUM(AL1962:AM1962)</f>
        <v>9</v>
      </c>
      <c r="BA1962" s="254">
        <v>0</v>
      </c>
      <c r="BB1962" s="256"/>
      <c r="BC1962" s="618"/>
      <c r="BD1962" s="254">
        <v>0</v>
      </c>
      <c r="BE1962" s="256"/>
      <c r="BF1962" s="24"/>
      <c r="BG1962" s="254">
        <v>0</v>
      </c>
      <c r="BH1962" s="256"/>
      <c r="BI1962" s="24"/>
      <c r="BJ1962" s="254">
        <f t="shared" ref="BJ1962:BK1964" si="1152">SUM(AF1962,AI1962,AL1962,AO1962,AR1962,AU1962,AX1962,BA1962,BD1962,BG1962)</f>
        <v>9</v>
      </c>
      <c r="BK1962" s="255">
        <f t="shared" si="1152"/>
        <v>0</v>
      </c>
      <c r="BL1962" s="256">
        <f t="shared" ref="BL1962:BL1964" si="1153">SUM(BJ1962:BK1962)</f>
        <v>9</v>
      </c>
      <c r="BM1962" s="24"/>
      <c r="BN1962" s="24"/>
    </row>
    <row r="1963" spans="1:66">
      <c r="A1963" s="1121"/>
      <c r="B1963" s="85" t="s">
        <v>21</v>
      </c>
      <c r="C1963" s="257">
        <v>0</v>
      </c>
      <c r="D1963" s="15"/>
      <c r="E1963" s="24"/>
      <c r="F1963" s="257">
        <v>0</v>
      </c>
      <c r="G1963" s="258"/>
      <c r="H1963" s="24"/>
      <c r="I1963" s="257">
        <v>0</v>
      </c>
      <c r="J1963" s="258"/>
      <c r="K1963" s="24"/>
      <c r="L1963" s="257">
        <v>6</v>
      </c>
      <c r="M1963" s="258"/>
      <c r="N1963" s="24"/>
      <c r="O1963" s="257">
        <v>0</v>
      </c>
      <c r="P1963" s="258"/>
      <c r="Q1963" s="24"/>
      <c r="R1963" s="257">
        <v>0</v>
      </c>
      <c r="S1963" s="258"/>
      <c r="T1963" s="24"/>
      <c r="U1963" s="257">
        <v>0</v>
      </c>
      <c r="V1963" s="258"/>
      <c r="W1963" s="24"/>
      <c r="X1963" s="257">
        <v>0</v>
      </c>
      <c r="Y1963" s="258"/>
      <c r="Z1963" s="395"/>
      <c r="AA1963" s="257">
        <v>0</v>
      </c>
      <c r="AB1963" s="258"/>
      <c r="AC1963" s="24"/>
      <c r="AD1963" s="257">
        <v>0</v>
      </c>
      <c r="AE1963" s="258"/>
      <c r="AF1963" s="24"/>
      <c r="AG1963" s="24"/>
      <c r="AH1963" s="24"/>
      <c r="AI1963" s="24"/>
      <c r="AJ1963" s="24"/>
      <c r="AK1963" s="24"/>
      <c r="AL1963" s="257">
        <f t="shared" ref="AL1963:AL1964" si="1154">SUM(C1963,F1963,I1963,L1963,O1963,R1963,U1963,X1963,AA1963,AD1963)</f>
        <v>6</v>
      </c>
      <c r="AM1963" s="15">
        <f t="shared" si="1146"/>
        <v>0</v>
      </c>
      <c r="AN1963" s="258">
        <f t="shared" si="1151"/>
        <v>6</v>
      </c>
      <c r="BA1963" s="257">
        <v>0</v>
      </c>
      <c r="BB1963" s="258"/>
      <c r="BC1963" s="618"/>
      <c r="BD1963" s="257">
        <v>0</v>
      </c>
      <c r="BE1963" s="258"/>
      <c r="BF1963" s="24"/>
      <c r="BG1963" s="257">
        <v>0</v>
      </c>
      <c r="BH1963" s="258"/>
      <c r="BI1963" s="24"/>
      <c r="BJ1963" s="257">
        <f t="shared" si="1152"/>
        <v>6</v>
      </c>
      <c r="BK1963" s="15">
        <f t="shared" si="1152"/>
        <v>0</v>
      </c>
      <c r="BL1963" s="258">
        <f t="shared" si="1153"/>
        <v>6</v>
      </c>
      <c r="BM1963" s="24"/>
      <c r="BN1963" s="24"/>
    </row>
    <row r="1964" spans="1:66" ht="16.5" thickBot="1">
      <c r="A1964" s="1122"/>
      <c r="B1964" s="86" t="s">
        <v>22</v>
      </c>
      <c r="C1964" s="259">
        <v>0</v>
      </c>
      <c r="D1964" s="260"/>
      <c r="E1964" s="24"/>
      <c r="F1964" s="259">
        <v>0</v>
      </c>
      <c r="G1964" s="261"/>
      <c r="H1964" s="24"/>
      <c r="I1964" s="259">
        <v>0</v>
      </c>
      <c r="J1964" s="261"/>
      <c r="K1964" s="24"/>
      <c r="L1964" s="259">
        <v>0</v>
      </c>
      <c r="M1964" s="261"/>
      <c r="N1964" s="24"/>
      <c r="O1964" s="259">
        <v>0</v>
      </c>
      <c r="P1964" s="261"/>
      <c r="Q1964" s="24"/>
      <c r="R1964" s="259">
        <v>0</v>
      </c>
      <c r="S1964" s="261"/>
      <c r="T1964" s="24"/>
      <c r="U1964" s="259">
        <v>0</v>
      </c>
      <c r="V1964" s="261"/>
      <c r="W1964" s="24"/>
      <c r="X1964" s="259">
        <v>0</v>
      </c>
      <c r="Y1964" s="261"/>
      <c r="Z1964" s="396"/>
      <c r="AA1964" s="259">
        <v>0</v>
      </c>
      <c r="AB1964" s="261"/>
      <c r="AC1964" s="24"/>
      <c r="AD1964" s="259">
        <v>0</v>
      </c>
      <c r="AE1964" s="261"/>
      <c r="AF1964" s="24"/>
      <c r="AG1964" s="24"/>
      <c r="AH1964" s="24"/>
      <c r="AI1964" s="24"/>
      <c r="AJ1964" s="24"/>
      <c r="AK1964" s="24"/>
      <c r="AL1964" s="259">
        <f t="shared" si="1154"/>
        <v>0</v>
      </c>
      <c r="AM1964" s="260">
        <f t="shared" si="1146"/>
        <v>0</v>
      </c>
      <c r="AN1964" s="261">
        <f t="shared" si="1151"/>
        <v>0</v>
      </c>
      <c r="BA1964" s="259">
        <v>0</v>
      </c>
      <c r="BB1964" s="261"/>
      <c r="BC1964" s="618"/>
      <c r="BD1964" s="259">
        <v>0</v>
      </c>
      <c r="BE1964" s="261"/>
      <c r="BF1964" s="24"/>
      <c r="BG1964" s="259">
        <v>0</v>
      </c>
      <c r="BH1964" s="261"/>
      <c r="BI1964" s="24"/>
      <c r="BJ1964" s="259">
        <f t="shared" si="1152"/>
        <v>0</v>
      </c>
      <c r="BK1964" s="260">
        <f t="shared" si="1152"/>
        <v>0</v>
      </c>
      <c r="BL1964" s="261">
        <f t="shared" si="1153"/>
        <v>0</v>
      </c>
      <c r="BM1964" s="24"/>
      <c r="BN1964" s="24"/>
    </row>
    <row r="1965" spans="1:66" ht="16.5" thickBot="1">
      <c r="A1965" s="14"/>
      <c r="C1965" s="2"/>
      <c r="D1965" s="2"/>
      <c r="E1965" s="24"/>
      <c r="F1965" s="2"/>
      <c r="G1965" s="2"/>
      <c r="H1965" s="24"/>
      <c r="I1965" s="2"/>
      <c r="J1965" s="2"/>
      <c r="K1965" s="24"/>
      <c r="L1965" s="2"/>
      <c r="M1965" s="2"/>
      <c r="N1965" s="24"/>
      <c r="O1965" s="2"/>
      <c r="P1965" s="2"/>
      <c r="Q1965" s="24"/>
      <c r="R1965" s="2"/>
      <c r="S1965" s="2"/>
      <c r="T1965" s="24"/>
      <c r="U1965" s="2"/>
      <c r="V1965" s="2"/>
      <c r="W1965" s="24"/>
      <c r="Y1965" s="2"/>
      <c r="Z1965" s="2"/>
      <c r="AA1965" s="2"/>
      <c r="AB1965" s="2"/>
      <c r="AC1965" s="24"/>
      <c r="AD1965" s="2"/>
      <c r="AE1965" s="2"/>
      <c r="AF1965" s="24"/>
      <c r="AG1965" s="24"/>
      <c r="AH1965" s="24"/>
      <c r="AI1965" s="24"/>
      <c r="AJ1965" s="24"/>
      <c r="AK1965" s="24"/>
      <c r="AL1965" s="2"/>
      <c r="AM1965" s="467"/>
      <c r="AN1965" s="2"/>
      <c r="BA1965" s="2"/>
      <c r="BB1965" s="2"/>
      <c r="BC1965" s="618"/>
      <c r="BD1965" s="2"/>
      <c r="BE1965" s="2"/>
      <c r="BF1965" s="24"/>
      <c r="BG1965" s="2"/>
      <c r="BH1965" s="2"/>
      <c r="BI1965" s="24"/>
      <c r="BJ1965" s="2"/>
      <c r="BK1965" s="721"/>
      <c r="BL1965" s="721"/>
      <c r="BM1965" s="24"/>
      <c r="BN1965" s="24"/>
    </row>
    <row r="1966" spans="1:66">
      <c r="A1966" s="1120" t="s">
        <v>709</v>
      </c>
      <c r="B1966" s="84" t="s">
        <v>19</v>
      </c>
      <c r="C1966" s="254">
        <v>0</v>
      </c>
      <c r="D1966" s="255"/>
      <c r="E1966" s="24"/>
      <c r="F1966" s="254">
        <v>10</v>
      </c>
      <c r="G1966" s="256"/>
      <c r="H1966" s="24"/>
      <c r="I1966" s="254">
        <v>0</v>
      </c>
      <c r="J1966" s="256"/>
      <c r="K1966" s="24"/>
      <c r="L1966" s="254">
        <v>0</v>
      </c>
      <c r="M1966" s="256"/>
      <c r="N1966" s="24"/>
      <c r="O1966" s="254">
        <v>0</v>
      </c>
      <c r="P1966" s="256"/>
      <c r="Q1966" s="24"/>
      <c r="R1966" s="254">
        <v>0</v>
      </c>
      <c r="S1966" s="256"/>
      <c r="T1966" s="24"/>
      <c r="U1966" s="254">
        <v>0</v>
      </c>
      <c r="V1966" s="256"/>
      <c r="W1966" s="24"/>
      <c r="X1966" s="254">
        <v>0</v>
      </c>
      <c r="Y1966" s="256"/>
      <c r="Z1966" s="133"/>
      <c r="AA1966" s="254">
        <v>0</v>
      </c>
      <c r="AB1966" s="256"/>
      <c r="AC1966" s="24"/>
      <c r="AD1966" s="254">
        <v>0</v>
      </c>
      <c r="AE1966" s="256"/>
      <c r="AF1966" s="24"/>
      <c r="AG1966" s="24"/>
      <c r="AH1966" s="24"/>
      <c r="AI1966" s="24"/>
      <c r="AJ1966" s="24"/>
      <c r="AK1966" s="24"/>
      <c r="AL1966" s="254">
        <f>SUM(C1966,F1966,I1966,L1966,O1966,R1966,U1966,X1966,AA1966,AD1966)</f>
        <v>10</v>
      </c>
      <c r="AM1966" s="255">
        <f t="shared" ref="AM1966:AM1968" si="1155">SUM(D1966,G1966,J1966,M1966,P1966,S1966,V1966,Y1966,AB1966,AE1966)</f>
        <v>0</v>
      </c>
      <c r="AN1966" s="256">
        <f t="shared" ref="AN1966:AN1968" si="1156">SUM(AL1966:AM1966)</f>
        <v>10</v>
      </c>
      <c r="BA1966" s="254">
        <v>0</v>
      </c>
      <c r="BB1966" s="256"/>
      <c r="BC1966" s="618"/>
      <c r="BD1966" s="254">
        <v>0</v>
      </c>
      <c r="BE1966" s="256"/>
      <c r="BF1966" s="24"/>
      <c r="BG1966" s="254">
        <v>0</v>
      </c>
      <c r="BH1966" s="256"/>
      <c r="BI1966" s="24"/>
      <c r="BJ1966" s="254">
        <f t="shared" ref="BJ1966:BK1968" si="1157">SUM(AF1966,AI1966,AL1966,AO1966,AR1966,AU1966,AX1966,BA1966,BD1966,BG1966)</f>
        <v>10</v>
      </c>
      <c r="BK1966" s="255">
        <f t="shared" si="1157"/>
        <v>0</v>
      </c>
      <c r="BL1966" s="256">
        <f t="shared" ref="BL1966:BL1968" si="1158">SUM(BJ1966:BK1966)</f>
        <v>10</v>
      </c>
      <c r="BM1966" s="24"/>
      <c r="BN1966" s="24"/>
    </row>
    <row r="1967" spans="1:66">
      <c r="A1967" s="1121"/>
      <c r="B1967" s="85" t="s">
        <v>21</v>
      </c>
      <c r="C1967" s="257">
        <v>0</v>
      </c>
      <c r="D1967" s="15"/>
      <c r="E1967" s="24"/>
      <c r="F1967" s="257">
        <v>4</v>
      </c>
      <c r="G1967" s="258"/>
      <c r="H1967" s="24"/>
      <c r="I1967" s="257">
        <v>0</v>
      </c>
      <c r="J1967" s="258"/>
      <c r="K1967" s="24"/>
      <c r="L1967" s="257">
        <v>0</v>
      </c>
      <c r="M1967" s="258"/>
      <c r="N1967" s="24"/>
      <c r="O1967" s="257">
        <v>0</v>
      </c>
      <c r="P1967" s="258"/>
      <c r="Q1967" s="24"/>
      <c r="R1967" s="257">
        <v>0</v>
      </c>
      <c r="S1967" s="258"/>
      <c r="T1967" s="24"/>
      <c r="U1967" s="257">
        <v>0</v>
      </c>
      <c r="V1967" s="258"/>
      <c r="W1967" s="24"/>
      <c r="X1967" s="257">
        <v>0</v>
      </c>
      <c r="Y1967" s="258"/>
      <c r="Z1967" s="395"/>
      <c r="AA1967" s="257">
        <v>0</v>
      </c>
      <c r="AB1967" s="258"/>
      <c r="AC1967" s="24"/>
      <c r="AD1967" s="257">
        <v>0</v>
      </c>
      <c r="AE1967" s="258"/>
      <c r="AF1967" s="24"/>
      <c r="AG1967" s="24"/>
      <c r="AH1967" s="24"/>
      <c r="AI1967" s="24"/>
      <c r="AJ1967" s="24"/>
      <c r="AK1967" s="24"/>
      <c r="AL1967" s="257">
        <f t="shared" ref="AL1967:AL1968" si="1159">SUM(C1967,F1967,I1967,L1967,O1967,R1967,U1967,X1967,AA1967,AD1967)</f>
        <v>4</v>
      </c>
      <c r="AM1967" s="15">
        <f t="shared" si="1155"/>
        <v>0</v>
      </c>
      <c r="AN1967" s="258">
        <f t="shared" si="1156"/>
        <v>4</v>
      </c>
      <c r="BA1967" s="257">
        <v>0</v>
      </c>
      <c r="BB1967" s="258"/>
      <c r="BC1967" s="618"/>
      <c r="BD1967" s="257">
        <v>0</v>
      </c>
      <c r="BE1967" s="258"/>
      <c r="BF1967" s="24"/>
      <c r="BG1967" s="257">
        <v>0</v>
      </c>
      <c r="BH1967" s="258"/>
      <c r="BI1967" s="24"/>
      <c r="BJ1967" s="257">
        <f t="shared" si="1157"/>
        <v>4</v>
      </c>
      <c r="BK1967" s="15">
        <f t="shared" si="1157"/>
        <v>0</v>
      </c>
      <c r="BL1967" s="258">
        <f t="shared" si="1158"/>
        <v>4</v>
      </c>
      <c r="BM1967" s="24"/>
      <c r="BN1967" s="24"/>
    </row>
    <row r="1968" spans="1:66" ht="16.5" thickBot="1">
      <c r="A1968" s="1122"/>
      <c r="B1968" s="86" t="s">
        <v>22</v>
      </c>
      <c r="C1968" s="259">
        <v>0</v>
      </c>
      <c r="D1968" s="260"/>
      <c r="E1968" s="24"/>
      <c r="F1968" s="259">
        <v>2</v>
      </c>
      <c r="G1968" s="261"/>
      <c r="H1968" s="24"/>
      <c r="I1968" s="259">
        <v>0</v>
      </c>
      <c r="J1968" s="261"/>
      <c r="K1968" s="24"/>
      <c r="L1968" s="259">
        <v>0</v>
      </c>
      <c r="M1968" s="261"/>
      <c r="N1968" s="24"/>
      <c r="O1968" s="259">
        <v>0</v>
      </c>
      <c r="P1968" s="261"/>
      <c r="Q1968" s="24"/>
      <c r="R1968" s="259">
        <v>0</v>
      </c>
      <c r="S1968" s="261"/>
      <c r="T1968" s="24"/>
      <c r="U1968" s="259">
        <v>0</v>
      </c>
      <c r="V1968" s="261"/>
      <c r="W1968" s="24"/>
      <c r="X1968" s="259">
        <v>0</v>
      </c>
      <c r="Y1968" s="261"/>
      <c r="Z1968" s="396"/>
      <c r="AA1968" s="259">
        <v>0</v>
      </c>
      <c r="AB1968" s="261"/>
      <c r="AC1968" s="24"/>
      <c r="AD1968" s="259">
        <v>0</v>
      </c>
      <c r="AE1968" s="261"/>
      <c r="AF1968" s="24"/>
      <c r="AG1968" s="24"/>
      <c r="AH1968" s="24"/>
      <c r="AI1968" s="24"/>
      <c r="AJ1968" s="24"/>
      <c r="AK1968" s="24"/>
      <c r="AL1968" s="259">
        <f t="shared" si="1159"/>
        <v>2</v>
      </c>
      <c r="AM1968" s="260">
        <f t="shared" si="1155"/>
        <v>0</v>
      </c>
      <c r="AN1968" s="261">
        <f t="shared" si="1156"/>
        <v>2</v>
      </c>
      <c r="BA1968" s="259">
        <v>0</v>
      </c>
      <c r="BB1968" s="261"/>
      <c r="BC1968" s="618"/>
      <c r="BD1968" s="259">
        <v>0</v>
      </c>
      <c r="BE1968" s="261"/>
      <c r="BF1968" s="24"/>
      <c r="BG1968" s="259">
        <v>0</v>
      </c>
      <c r="BH1968" s="261"/>
      <c r="BI1968" s="24"/>
      <c r="BJ1968" s="259">
        <f t="shared" si="1157"/>
        <v>2</v>
      </c>
      <c r="BK1968" s="260">
        <f t="shared" si="1157"/>
        <v>0</v>
      </c>
      <c r="BL1968" s="261">
        <f t="shared" si="1158"/>
        <v>2</v>
      </c>
      <c r="BM1968" s="24"/>
      <c r="BN1968" s="24"/>
    </row>
    <row r="1969" spans="1:66" ht="16.5" thickBot="1">
      <c r="A1969" s="14"/>
      <c r="C1969" s="2"/>
      <c r="D1969" s="2"/>
      <c r="E1969" s="24"/>
      <c r="F1969" s="2"/>
      <c r="G1969" s="2"/>
      <c r="H1969" s="24"/>
      <c r="I1969" s="2"/>
      <c r="J1969" s="2"/>
      <c r="K1969" s="24"/>
      <c r="L1969" s="2"/>
      <c r="M1969" s="2"/>
      <c r="N1969" s="24"/>
      <c r="O1969" s="2"/>
      <c r="P1969" s="2"/>
      <c r="Q1969" s="24"/>
      <c r="R1969" s="2"/>
      <c r="S1969" s="2"/>
      <c r="T1969" s="24"/>
      <c r="U1969" s="2"/>
      <c r="V1969" s="2"/>
      <c r="W1969" s="24"/>
      <c r="Y1969" s="2"/>
      <c r="Z1969" s="2"/>
      <c r="AA1969" s="2"/>
      <c r="AB1969" s="2"/>
      <c r="AC1969" s="24"/>
      <c r="AD1969" s="2"/>
      <c r="AE1969" s="2"/>
      <c r="AF1969" s="24"/>
      <c r="AG1969" s="24"/>
      <c r="AH1969" s="24"/>
      <c r="AI1969" s="24"/>
      <c r="AJ1969" s="24"/>
      <c r="AK1969" s="24"/>
      <c r="AL1969" s="2"/>
      <c r="AM1969" s="467"/>
      <c r="AN1969" s="2"/>
      <c r="BA1969" s="2"/>
      <c r="BB1969" s="2"/>
      <c r="BC1969" s="618"/>
      <c r="BD1969" s="2"/>
      <c r="BE1969" s="2"/>
      <c r="BF1969" s="24"/>
      <c r="BG1969" s="2"/>
      <c r="BH1969" s="2"/>
      <c r="BI1969" s="24"/>
      <c r="BJ1969" s="2"/>
      <c r="BK1969" s="721"/>
      <c r="BL1969" s="721"/>
      <c r="BM1969" s="24"/>
      <c r="BN1969" s="24"/>
    </row>
    <row r="1970" spans="1:66">
      <c r="A1970" s="1177" t="s">
        <v>710</v>
      </c>
      <c r="B1970" s="84" t="s">
        <v>19</v>
      </c>
      <c r="C1970" s="254">
        <v>3</v>
      </c>
      <c r="D1970" s="255"/>
      <c r="E1970" s="24"/>
      <c r="F1970" s="254">
        <v>0</v>
      </c>
      <c r="G1970" s="256"/>
      <c r="H1970" s="24"/>
      <c r="I1970" s="254">
        <v>0</v>
      </c>
      <c r="J1970" s="256"/>
      <c r="K1970" s="24"/>
      <c r="L1970" s="254">
        <v>0</v>
      </c>
      <c r="M1970" s="256"/>
      <c r="N1970" s="24"/>
      <c r="O1970" s="254">
        <v>0</v>
      </c>
      <c r="P1970" s="256"/>
      <c r="Q1970" s="24"/>
      <c r="R1970" s="254">
        <v>0</v>
      </c>
      <c r="S1970" s="256"/>
      <c r="T1970" s="24"/>
      <c r="U1970" s="254">
        <v>0</v>
      </c>
      <c r="V1970" s="256"/>
      <c r="W1970" s="24"/>
      <c r="X1970" s="254">
        <v>0</v>
      </c>
      <c r="Y1970" s="256"/>
      <c r="Z1970" s="133"/>
      <c r="AA1970" s="254">
        <v>0</v>
      </c>
      <c r="AB1970" s="256"/>
      <c r="AC1970" s="24"/>
      <c r="AD1970" s="254">
        <v>0</v>
      </c>
      <c r="AE1970" s="256"/>
      <c r="AF1970" s="24"/>
      <c r="AG1970" s="24"/>
      <c r="AH1970" s="24"/>
      <c r="AI1970" s="24"/>
      <c r="AJ1970" s="24"/>
      <c r="AK1970" s="24"/>
      <c r="AL1970" s="254">
        <f>SUM(C1970,F1970,I1970,L1970,O1970,R1970,U1970,X1970,AA1970,AD1970)</f>
        <v>3</v>
      </c>
      <c r="AM1970" s="255">
        <f t="shared" ref="AM1970:AM1972" si="1160">SUM(D1970,G1970,J1970,M1970,P1970,S1970,V1970,Y1970,AB1970,AE1970)</f>
        <v>0</v>
      </c>
      <c r="AN1970" s="256">
        <f>SUM(AL1970:AM1970)</f>
        <v>3</v>
      </c>
      <c r="BA1970" s="254">
        <v>0</v>
      </c>
      <c r="BB1970" s="256"/>
      <c r="BC1970" s="618"/>
      <c r="BD1970" s="254">
        <v>0</v>
      </c>
      <c r="BE1970" s="256"/>
      <c r="BF1970" s="24"/>
      <c r="BG1970" s="254">
        <v>0</v>
      </c>
      <c r="BH1970" s="256"/>
      <c r="BI1970" s="24"/>
      <c r="BJ1970" s="254">
        <f t="shared" ref="BJ1970:BK1972" si="1161">SUM(AF1970,AI1970,AL1970,AO1970,AR1970,AU1970,AX1970,BA1970,BD1970,BG1970)</f>
        <v>3</v>
      </c>
      <c r="BK1970" s="255">
        <f t="shared" si="1161"/>
        <v>0</v>
      </c>
      <c r="BL1970" s="256">
        <f>SUM(BJ1970:BK1970)</f>
        <v>3</v>
      </c>
      <c r="BM1970" s="24"/>
      <c r="BN1970" s="24"/>
    </row>
    <row r="1971" spans="1:66">
      <c r="A1971" s="1178"/>
      <c r="B1971" s="85" t="s">
        <v>21</v>
      </c>
      <c r="C1971" s="257">
        <v>2</v>
      </c>
      <c r="D1971" s="15"/>
      <c r="E1971" s="24"/>
      <c r="F1971" s="257">
        <v>0</v>
      </c>
      <c r="G1971" s="258"/>
      <c r="H1971" s="24"/>
      <c r="I1971" s="257">
        <v>0</v>
      </c>
      <c r="J1971" s="258"/>
      <c r="K1971" s="24"/>
      <c r="L1971" s="257">
        <v>0</v>
      </c>
      <c r="M1971" s="258"/>
      <c r="N1971" s="24"/>
      <c r="O1971" s="257">
        <v>0</v>
      </c>
      <c r="P1971" s="258"/>
      <c r="Q1971" s="24"/>
      <c r="R1971" s="257">
        <v>0</v>
      </c>
      <c r="S1971" s="258"/>
      <c r="T1971" s="24"/>
      <c r="U1971" s="257">
        <v>0</v>
      </c>
      <c r="V1971" s="258"/>
      <c r="W1971" s="24"/>
      <c r="X1971" s="257">
        <v>0</v>
      </c>
      <c r="Y1971" s="258"/>
      <c r="Z1971" s="395"/>
      <c r="AA1971" s="257">
        <v>0</v>
      </c>
      <c r="AB1971" s="258"/>
      <c r="AC1971" s="24"/>
      <c r="AD1971" s="257">
        <v>0</v>
      </c>
      <c r="AE1971" s="258"/>
      <c r="AF1971" s="24"/>
      <c r="AG1971" s="24"/>
      <c r="AH1971" s="24"/>
      <c r="AI1971" s="24"/>
      <c r="AJ1971" s="24"/>
      <c r="AK1971" s="24"/>
      <c r="AL1971" s="257">
        <f t="shared" ref="AL1971:AL1972" si="1162">SUM(C1971,F1971,I1971,L1971,O1971,R1971,U1971,X1971,AA1971,AD1971)</f>
        <v>2</v>
      </c>
      <c r="AM1971" s="15">
        <f t="shared" si="1160"/>
        <v>0</v>
      </c>
      <c r="AN1971" s="258">
        <f t="shared" ref="AN1971:AN1972" si="1163">SUM(AL1971:AM1971)</f>
        <v>2</v>
      </c>
      <c r="BA1971" s="257">
        <v>0</v>
      </c>
      <c r="BB1971" s="258"/>
      <c r="BC1971" s="618"/>
      <c r="BD1971" s="257">
        <v>0</v>
      </c>
      <c r="BE1971" s="258"/>
      <c r="BF1971" s="24"/>
      <c r="BG1971" s="257">
        <v>0</v>
      </c>
      <c r="BH1971" s="258"/>
      <c r="BI1971" s="24"/>
      <c r="BJ1971" s="257">
        <f t="shared" si="1161"/>
        <v>2</v>
      </c>
      <c r="BK1971" s="15">
        <f t="shared" si="1161"/>
        <v>0</v>
      </c>
      <c r="BL1971" s="258">
        <f t="shared" ref="BL1971:BL1972" si="1164">SUM(BJ1971:BK1971)</f>
        <v>2</v>
      </c>
      <c r="BM1971" s="24"/>
      <c r="BN1971" s="24"/>
    </row>
    <row r="1972" spans="1:66" ht="16.5" thickBot="1">
      <c r="A1972" s="1179"/>
      <c r="B1972" s="86" t="s">
        <v>22</v>
      </c>
      <c r="C1972" s="259">
        <v>0</v>
      </c>
      <c r="D1972" s="260"/>
      <c r="E1972" s="24"/>
      <c r="F1972" s="259">
        <v>0</v>
      </c>
      <c r="G1972" s="261"/>
      <c r="H1972" s="24"/>
      <c r="I1972" s="259">
        <v>0</v>
      </c>
      <c r="J1972" s="261"/>
      <c r="K1972" s="24"/>
      <c r="L1972" s="259">
        <v>0</v>
      </c>
      <c r="M1972" s="261"/>
      <c r="N1972" s="24"/>
      <c r="O1972" s="259">
        <v>0</v>
      </c>
      <c r="P1972" s="261"/>
      <c r="Q1972" s="24"/>
      <c r="R1972" s="259">
        <v>0</v>
      </c>
      <c r="S1972" s="261"/>
      <c r="T1972" s="24"/>
      <c r="U1972" s="259">
        <v>0</v>
      </c>
      <c r="V1972" s="261"/>
      <c r="W1972" s="24"/>
      <c r="X1972" s="259">
        <v>0</v>
      </c>
      <c r="Y1972" s="261"/>
      <c r="Z1972" s="396"/>
      <c r="AA1972" s="259">
        <v>0</v>
      </c>
      <c r="AB1972" s="261"/>
      <c r="AC1972" s="24"/>
      <c r="AD1972" s="259">
        <v>0</v>
      </c>
      <c r="AE1972" s="261"/>
      <c r="AF1972" s="24"/>
      <c r="AG1972" s="24"/>
      <c r="AH1972" s="24"/>
      <c r="AI1972" s="24"/>
      <c r="AJ1972" s="24"/>
      <c r="AK1972" s="24"/>
      <c r="AL1972" s="259">
        <f t="shared" si="1162"/>
        <v>0</v>
      </c>
      <c r="AM1972" s="260">
        <f t="shared" si="1160"/>
        <v>0</v>
      </c>
      <c r="AN1972" s="261">
        <f t="shared" si="1163"/>
        <v>0</v>
      </c>
      <c r="BA1972" s="259">
        <v>0</v>
      </c>
      <c r="BB1972" s="261"/>
      <c r="BC1972" s="618"/>
      <c r="BD1972" s="259">
        <v>0</v>
      </c>
      <c r="BE1972" s="261"/>
      <c r="BF1972" s="24"/>
      <c r="BG1972" s="259">
        <v>0</v>
      </c>
      <c r="BH1972" s="261"/>
      <c r="BI1972" s="24"/>
      <c r="BJ1972" s="259">
        <f t="shared" si="1161"/>
        <v>0</v>
      </c>
      <c r="BK1972" s="260">
        <f t="shared" si="1161"/>
        <v>0</v>
      </c>
      <c r="BL1972" s="261">
        <f t="shared" si="1164"/>
        <v>0</v>
      </c>
      <c r="BM1972" s="24"/>
      <c r="BN1972" s="24"/>
    </row>
    <row r="1973" spans="1:66" ht="16.5" thickBot="1">
      <c r="A1973" s="616"/>
      <c r="C1973" s="2"/>
      <c r="D1973" s="2"/>
      <c r="E1973" s="24"/>
      <c r="F1973" s="2"/>
      <c r="G1973" s="2"/>
      <c r="H1973" s="24"/>
      <c r="I1973" s="2"/>
      <c r="J1973" s="2"/>
      <c r="K1973" s="24"/>
      <c r="L1973" s="2"/>
      <c r="M1973" s="2"/>
      <c r="N1973" s="24"/>
      <c r="O1973" s="2"/>
      <c r="P1973" s="2"/>
      <c r="Q1973" s="24"/>
      <c r="R1973" s="2"/>
      <c r="S1973" s="2"/>
      <c r="T1973" s="24"/>
      <c r="U1973" s="2"/>
      <c r="V1973" s="2"/>
      <c r="W1973" s="24"/>
      <c r="Y1973" s="2"/>
      <c r="Z1973" s="2"/>
      <c r="AA1973" s="2"/>
      <c r="AB1973" s="2"/>
      <c r="AC1973" s="24"/>
      <c r="AD1973" s="2"/>
      <c r="AE1973" s="2"/>
      <c r="AF1973" s="24"/>
      <c r="AG1973" s="24"/>
      <c r="AH1973" s="24"/>
      <c r="AI1973" s="24"/>
      <c r="AJ1973" s="24"/>
      <c r="AK1973" s="24"/>
      <c r="AL1973" s="2"/>
      <c r="AM1973" s="467"/>
      <c r="AN1973" s="2"/>
      <c r="BA1973" s="2"/>
      <c r="BB1973" s="2"/>
      <c r="BC1973" s="618"/>
      <c r="BD1973" s="2"/>
      <c r="BE1973" s="2"/>
      <c r="BF1973" s="24"/>
      <c r="BG1973" s="2"/>
      <c r="BH1973" s="2"/>
      <c r="BI1973" s="24"/>
      <c r="BJ1973" s="2"/>
      <c r="BK1973" s="721"/>
      <c r="BL1973" s="721"/>
      <c r="BM1973" s="24"/>
      <c r="BN1973" s="24"/>
    </row>
    <row r="1974" spans="1:66">
      <c r="A1974" s="653"/>
      <c r="B1974" s="84" t="s">
        <v>19</v>
      </c>
      <c r="C1974" s="254"/>
      <c r="D1974" s="255"/>
      <c r="E1974" s="24"/>
      <c r="F1974" s="254"/>
      <c r="G1974" s="256"/>
      <c r="H1974" s="24"/>
      <c r="I1974" s="254"/>
      <c r="J1974" s="256"/>
      <c r="K1974" s="24"/>
      <c r="L1974" s="254"/>
      <c r="M1974" s="256"/>
      <c r="N1974" s="24"/>
      <c r="O1974" s="254"/>
      <c r="P1974" s="256"/>
      <c r="Q1974" s="24"/>
      <c r="R1974" s="254"/>
      <c r="S1974" s="256"/>
      <c r="T1974" s="24"/>
      <c r="U1974" s="254"/>
      <c r="V1974" s="256"/>
      <c r="W1974" s="24"/>
      <c r="X1974" s="254"/>
      <c r="Y1974" s="256"/>
      <c r="Z1974" s="133"/>
      <c r="AA1974" s="254"/>
      <c r="AB1974" s="256"/>
      <c r="AC1974" s="24"/>
      <c r="AD1974" s="254"/>
      <c r="AE1974" s="256"/>
      <c r="AF1974" s="24"/>
      <c r="AG1974" s="24"/>
      <c r="AH1974" s="24"/>
      <c r="AI1974" s="24"/>
      <c r="AJ1974" s="24"/>
      <c r="AK1974" s="24"/>
      <c r="AL1974" s="254">
        <f>SUM(C1974,F1974,I1974,L1974,O1974,R1974,U1974,X1974,AA1974,AD1974)</f>
        <v>0</v>
      </c>
      <c r="AM1974" s="255">
        <f t="shared" ref="AM1974:AM1976" si="1165">SUM(D1974,G1974,J1974,M1974,P1974,S1974,V1974,Y1974,AB1974,AE1974)</f>
        <v>0</v>
      </c>
      <c r="AN1974" s="256">
        <f t="shared" ref="AN1974:AN1976" si="1166">SUM(AL1974:AM1974)</f>
        <v>0</v>
      </c>
      <c r="BA1974" s="254"/>
      <c r="BB1974" s="256"/>
      <c r="BC1974" s="618"/>
      <c r="BD1974" s="254"/>
      <c r="BE1974" s="256"/>
      <c r="BF1974" s="24"/>
      <c r="BG1974" s="254"/>
      <c r="BH1974" s="256"/>
      <c r="BI1974" s="24"/>
      <c r="BJ1974" s="254">
        <f t="shared" ref="BJ1974:BK1976" si="1167">SUM(AF1974,AI1974,AL1974,AO1974,AR1974,AU1974,AX1974,BA1974,BD1974,BG1974)</f>
        <v>0</v>
      </c>
      <c r="BK1974" s="255">
        <f t="shared" si="1167"/>
        <v>0</v>
      </c>
      <c r="BL1974" s="256">
        <f t="shared" ref="BL1974:BL1976" si="1168">SUM(BJ1974:BK1974)</f>
        <v>0</v>
      </c>
      <c r="BM1974" s="24"/>
      <c r="BN1974" s="24"/>
    </row>
    <row r="1975" spans="1:66">
      <c r="A1975" s="654"/>
      <c r="B1975" s="85" t="s">
        <v>21</v>
      </c>
      <c r="C1975" s="257"/>
      <c r="D1975" s="15"/>
      <c r="E1975" s="24"/>
      <c r="F1975" s="257"/>
      <c r="G1975" s="258"/>
      <c r="H1975" s="24"/>
      <c r="I1975" s="257"/>
      <c r="J1975" s="258"/>
      <c r="K1975" s="24"/>
      <c r="L1975" s="257"/>
      <c r="M1975" s="258"/>
      <c r="N1975" s="24"/>
      <c r="O1975" s="257"/>
      <c r="P1975" s="258"/>
      <c r="Q1975" s="24"/>
      <c r="R1975" s="257"/>
      <c r="S1975" s="258"/>
      <c r="T1975" s="24"/>
      <c r="U1975" s="257"/>
      <c r="V1975" s="258"/>
      <c r="W1975" s="24"/>
      <c r="X1975" s="257"/>
      <c r="Y1975" s="258"/>
      <c r="Z1975" s="395"/>
      <c r="AA1975" s="257"/>
      <c r="AB1975" s="258"/>
      <c r="AC1975" s="24"/>
      <c r="AD1975" s="257"/>
      <c r="AE1975" s="258"/>
      <c r="AF1975" s="24"/>
      <c r="AG1975" s="24"/>
      <c r="AH1975" s="24"/>
      <c r="AI1975" s="24"/>
      <c r="AJ1975" s="24"/>
      <c r="AK1975" s="24"/>
      <c r="AL1975" s="257">
        <f t="shared" ref="AL1975:AL1976" si="1169">SUM(C1975,F1975,I1975,L1975,O1975,R1975,U1975,X1975,AA1975,AD1975)</f>
        <v>0</v>
      </c>
      <c r="AM1975" s="15">
        <f t="shared" si="1165"/>
        <v>0</v>
      </c>
      <c r="AN1975" s="258">
        <f t="shared" si="1166"/>
        <v>0</v>
      </c>
      <c r="BA1975" s="257"/>
      <c r="BB1975" s="258"/>
      <c r="BC1975" s="618"/>
      <c r="BD1975" s="257"/>
      <c r="BE1975" s="258"/>
      <c r="BF1975" s="24"/>
      <c r="BG1975" s="257"/>
      <c r="BH1975" s="258"/>
      <c r="BI1975" s="24"/>
      <c r="BJ1975" s="257">
        <f t="shared" si="1167"/>
        <v>0</v>
      </c>
      <c r="BK1975" s="15">
        <f t="shared" si="1167"/>
        <v>0</v>
      </c>
      <c r="BL1975" s="258">
        <f t="shared" si="1168"/>
        <v>0</v>
      </c>
      <c r="BM1975" s="24"/>
      <c r="BN1975" s="24"/>
    </row>
    <row r="1976" spans="1:66" ht="16.5" thickBot="1">
      <c r="A1976" s="655"/>
      <c r="B1976" s="86" t="s">
        <v>22</v>
      </c>
      <c r="C1976" s="259"/>
      <c r="D1976" s="260"/>
      <c r="E1976" s="24"/>
      <c r="F1976" s="259"/>
      <c r="G1976" s="261"/>
      <c r="H1976" s="24"/>
      <c r="I1976" s="259"/>
      <c r="J1976" s="261"/>
      <c r="K1976" s="24"/>
      <c r="L1976" s="259"/>
      <c r="M1976" s="261"/>
      <c r="N1976" s="24"/>
      <c r="O1976" s="259"/>
      <c r="P1976" s="261"/>
      <c r="Q1976" s="24"/>
      <c r="R1976" s="259"/>
      <c r="S1976" s="261"/>
      <c r="T1976" s="24"/>
      <c r="U1976" s="259"/>
      <c r="V1976" s="261"/>
      <c r="W1976" s="24"/>
      <c r="X1976" s="259"/>
      <c r="Y1976" s="261"/>
      <c r="Z1976" s="396"/>
      <c r="AA1976" s="259"/>
      <c r="AB1976" s="261"/>
      <c r="AC1976" s="24"/>
      <c r="AD1976" s="259"/>
      <c r="AE1976" s="261"/>
      <c r="AF1976" s="24"/>
      <c r="AG1976" s="24"/>
      <c r="AH1976" s="24"/>
      <c r="AI1976" s="24"/>
      <c r="AJ1976" s="24"/>
      <c r="AK1976" s="24"/>
      <c r="AL1976" s="259">
        <f t="shared" si="1169"/>
        <v>0</v>
      </c>
      <c r="AM1976" s="260">
        <f t="shared" si="1165"/>
        <v>0</v>
      </c>
      <c r="AN1976" s="261">
        <f t="shared" si="1166"/>
        <v>0</v>
      </c>
      <c r="BA1976" s="259"/>
      <c r="BB1976" s="261"/>
      <c r="BC1976" s="618"/>
      <c r="BD1976" s="259"/>
      <c r="BE1976" s="261"/>
      <c r="BF1976" s="24"/>
      <c r="BG1976" s="259"/>
      <c r="BH1976" s="261"/>
      <c r="BI1976" s="24"/>
      <c r="BJ1976" s="259">
        <f t="shared" si="1167"/>
        <v>0</v>
      </c>
      <c r="BK1976" s="260">
        <f t="shared" si="1167"/>
        <v>0</v>
      </c>
      <c r="BL1976" s="261">
        <f t="shared" si="1168"/>
        <v>0</v>
      </c>
      <c r="BM1976" s="24"/>
      <c r="BN1976" s="24"/>
    </row>
    <row r="1977" spans="1:66" ht="16.5" thickBot="1">
      <c r="A1977" s="616"/>
      <c r="C1977" s="2"/>
      <c r="D1977" s="2"/>
      <c r="E1977" s="24"/>
      <c r="F1977" s="2"/>
      <c r="G1977" s="2"/>
      <c r="H1977" s="24"/>
      <c r="I1977" s="2"/>
      <c r="J1977" s="2"/>
      <c r="K1977" s="24"/>
      <c r="L1977" s="2"/>
      <c r="M1977" s="2"/>
      <c r="N1977" s="24"/>
      <c r="O1977" s="2"/>
      <c r="P1977" s="2"/>
      <c r="Q1977" s="24"/>
      <c r="R1977" s="2"/>
      <c r="S1977" s="2"/>
      <c r="T1977" s="24"/>
      <c r="U1977" s="2"/>
      <c r="V1977" s="2"/>
      <c r="W1977" s="24"/>
      <c r="Y1977" s="2"/>
      <c r="Z1977" s="2"/>
      <c r="AA1977" s="2"/>
      <c r="AB1977" s="2"/>
      <c r="AC1977" s="24"/>
      <c r="AD1977" s="2"/>
      <c r="AE1977" s="2"/>
      <c r="AF1977" s="24"/>
      <c r="AG1977" s="24"/>
      <c r="AH1977" s="24"/>
      <c r="AI1977" s="24"/>
      <c r="AJ1977" s="24"/>
      <c r="AK1977" s="24"/>
      <c r="AL1977" s="2"/>
      <c r="AM1977" s="467"/>
      <c r="AN1977" s="2"/>
      <c r="BA1977" s="2"/>
      <c r="BB1977" s="2"/>
      <c r="BC1977" s="618"/>
      <c r="BD1977" s="2"/>
      <c r="BE1977" s="2"/>
      <c r="BF1977" s="24"/>
      <c r="BG1977" s="2"/>
      <c r="BH1977" s="2"/>
      <c r="BI1977" s="24"/>
      <c r="BJ1977" s="2"/>
      <c r="BK1977" s="721"/>
      <c r="BL1977" s="721"/>
      <c r="BM1977" s="24"/>
      <c r="BN1977" s="24"/>
    </row>
    <row r="1978" spans="1:66">
      <c r="A1978" s="659"/>
      <c r="B1978" s="84" t="s">
        <v>19</v>
      </c>
      <c r="C1978" s="254"/>
      <c r="D1978" s="255"/>
      <c r="E1978" s="24"/>
      <c r="F1978" s="254"/>
      <c r="G1978" s="256"/>
      <c r="H1978" s="24"/>
      <c r="I1978" s="254"/>
      <c r="J1978" s="256"/>
      <c r="K1978" s="24"/>
      <c r="L1978" s="254"/>
      <c r="M1978" s="256"/>
      <c r="N1978" s="24"/>
      <c r="O1978" s="254"/>
      <c r="P1978" s="256"/>
      <c r="Q1978" s="24"/>
      <c r="R1978" s="254"/>
      <c r="S1978" s="256"/>
      <c r="T1978" s="24"/>
      <c r="U1978" s="254"/>
      <c r="V1978" s="256"/>
      <c r="W1978" s="24"/>
      <c r="X1978" s="254"/>
      <c r="Y1978" s="256"/>
      <c r="Z1978" s="133"/>
      <c r="AA1978" s="254"/>
      <c r="AB1978" s="256"/>
      <c r="AC1978" s="24"/>
      <c r="AD1978" s="254"/>
      <c r="AE1978" s="256"/>
      <c r="AF1978" s="24"/>
      <c r="AG1978" s="24"/>
      <c r="AH1978" s="24"/>
      <c r="AI1978" s="24"/>
      <c r="AJ1978" s="24"/>
      <c r="AK1978" s="24"/>
      <c r="AL1978" s="254">
        <f>SUM(C1978,F1978,I1978,L1978,O1978,R1978,U1978,X1978,AA1978,AD1978)</f>
        <v>0</v>
      </c>
      <c r="AM1978" s="255">
        <f t="shared" ref="AM1978:AM1980" si="1170">SUM(D1978,G1978,J1978,M1978,P1978,S1978,V1978,Y1978,AB1978,AE1978)</f>
        <v>0</v>
      </c>
      <c r="AN1978" s="256">
        <f t="shared" ref="AN1978:AN1980" si="1171">SUM(AL1978:AM1978)</f>
        <v>0</v>
      </c>
      <c r="BA1978" s="254"/>
      <c r="BB1978" s="256"/>
      <c r="BC1978" s="618"/>
      <c r="BD1978" s="254"/>
      <c r="BE1978" s="256"/>
      <c r="BF1978" s="24"/>
      <c r="BG1978" s="254"/>
      <c r="BH1978" s="256"/>
      <c r="BI1978" s="24"/>
      <c r="BJ1978" s="254">
        <f t="shared" ref="BJ1978:BK1980" si="1172">SUM(AF1978,AI1978,AL1978,AO1978,AR1978,AU1978,AX1978,BA1978,BD1978,BG1978)</f>
        <v>0</v>
      </c>
      <c r="BK1978" s="255">
        <f t="shared" si="1172"/>
        <v>0</v>
      </c>
      <c r="BL1978" s="256">
        <f t="shared" ref="BL1978:BL1980" si="1173">SUM(BJ1978:BK1978)</f>
        <v>0</v>
      </c>
      <c r="BM1978" s="24"/>
      <c r="BN1978" s="24"/>
    </row>
    <row r="1979" spans="1:66">
      <c r="A1979" s="654"/>
      <c r="B1979" s="85" t="s">
        <v>21</v>
      </c>
      <c r="C1979" s="257"/>
      <c r="D1979" s="15"/>
      <c r="E1979" s="24"/>
      <c r="F1979" s="257"/>
      <c r="G1979" s="258"/>
      <c r="H1979" s="24"/>
      <c r="I1979" s="257"/>
      <c r="J1979" s="258"/>
      <c r="K1979" s="24"/>
      <c r="L1979" s="257"/>
      <c r="M1979" s="258"/>
      <c r="N1979" s="24"/>
      <c r="O1979" s="257"/>
      <c r="P1979" s="258"/>
      <c r="Q1979" s="24"/>
      <c r="R1979" s="257"/>
      <c r="S1979" s="258"/>
      <c r="T1979" s="24"/>
      <c r="U1979" s="257"/>
      <c r="V1979" s="258"/>
      <c r="W1979" s="24"/>
      <c r="X1979" s="257"/>
      <c r="Y1979" s="258"/>
      <c r="Z1979" s="395"/>
      <c r="AA1979" s="257"/>
      <c r="AB1979" s="258"/>
      <c r="AC1979" s="24"/>
      <c r="AD1979" s="257"/>
      <c r="AE1979" s="258"/>
      <c r="AF1979" s="24"/>
      <c r="AG1979" s="24"/>
      <c r="AH1979" s="24"/>
      <c r="AI1979" s="24"/>
      <c r="AJ1979" s="24"/>
      <c r="AK1979" s="24"/>
      <c r="AL1979" s="257">
        <f t="shared" ref="AL1979:AL1980" si="1174">SUM(C1979,F1979,I1979,L1979,O1979,R1979,U1979,X1979,AA1979,AD1979)</f>
        <v>0</v>
      </c>
      <c r="AM1979" s="15">
        <f t="shared" si="1170"/>
        <v>0</v>
      </c>
      <c r="AN1979" s="258">
        <f t="shared" si="1171"/>
        <v>0</v>
      </c>
      <c r="BA1979" s="257"/>
      <c r="BB1979" s="258"/>
      <c r="BC1979" s="618"/>
      <c r="BD1979" s="257"/>
      <c r="BE1979" s="258"/>
      <c r="BF1979" s="24"/>
      <c r="BG1979" s="257"/>
      <c r="BH1979" s="258"/>
      <c r="BI1979" s="24"/>
      <c r="BJ1979" s="257">
        <f t="shared" si="1172"/>
        <v>0</v>
      </c>
      <c r="BK1979" s="15">
        <f t="shared" si="1172"/>
        <v>0</v>
      </c>
      <c r="BL1979" s="258">
        <f t="shared" si="1173"/>
        <v>0</v>
      </c>
      <c r="BM1979" s="24"/>
      <c r="BN1979" s="24"/>
    </row>
    <row r="1980" spans="1:66" ht="16.5" thickBot="1">
      <c r="A1980" s="655"/>
      <c r="B1980" s="86" t="s">
        <v>22</v>
      </c>
      <c r="C1980" s="259"/>
      <c r="D1980" s="260"/>
      <c r="E1980" s="24"/>
      <c r="F1980" s="259"/>
      <c r="G1980" s="261"/>
      <c r="H1980" s="24"/>
      <c r="I1980" s="259"/>
      <c r="J1980" s="261"/>
      <c r="K1980" s="24"/>
      <c r="L1980" s="259"/>
      <c r="M1980" s="261"/>
      <c r="N1980" s="24"/>
      <c r="O1980" s="259"/>
      <c r="P1980" s="261"/>
      <c r="Q1980" s="24"/>
      <c r="R1980" s="259"/>
      <c r="S1980" s="261"/>
      <c r="T1980" s="24"/>
      <c r="U1980" s="259"/>
      <c r="V1980" s="261"/>
      <c r="W1980" s="24"/>
      <c r="X1980" s="259"/>
      <c r="Y1980" s="261"/>
      <c r="Z1980" s="396"/>
      <c r="AA1980" s="259"/>
      <c r="AB1980" s="261"/>
      <c r="AC1980" s="24"/>
      <c r="AD1980" s="259"/>
      <c r="AE1980" s="261"/>
      <c r="AF1980" s="24"/>
      <c r="AG1980" s="24"/>
      <c r="AH1980" s="24"/>
      <c r="AI1980" s="24"/>
      <c r="AJ1980" s="24"/>
      <c r="AK1980" s="24"/>
      <c r="AL1980" s="259">
        <f t="shared" si="1174"/>
        <v>0</v>
      </c>
      <c r="AM1980" s="260">
        <f t="shared" si="1170"/>
        <v>0</v>
      </c>
      <c r="AN1980" s="261">
        <f t="shared" si="1171"/>
        <v>0</v>
      </c>
      <c r="BA1980" s="259"/>
      <c r="BB1980" s="261"/>
      <c r="BC1980" s="618"/>
      <c r="BD1980" s="259"/>
      <c r="BE1980" s="261"/>
      <c r="BF1980" s="24"/>
      <c r="BG1980" s="259"/>
      <c r="BH1980" s="261"/>
      <c r="BI1980" s="24"/>
      <c r="BJ1980" s="259">
        <f t="shared" si="1172"/>
        <v>0</v>
      </c>
      <c r="BK1980" s="260">
        <f t="shared" si="1172"/>
        <v>0</v>
      </c>
      <c r="BL1980" s="261">
        <f t="shared" si="1173"/>
        <v>0</v>
      </c>
      <c r="BM1980" s="24"/>
      <c r="BN1980" s="24"/>
    </row>
    <row r="1981" spans="1:66" ht="16.5" thickBot="1">
      <c r="A1981" s="616"/>
      <c r="C1981" s="2"/>
      <c r="D1981" s="2"/>
      <c r="E1981" s="24"/>
      <c r="F1981" s="2"/>
      <c r="G1981" s="2"/>
      <c r="H1981" s="24"/>
      <c r="I1981" s="2"/>
      <c r="J1981" s="2"/>
      <c r="K1981" s="24"/>
      <c r="L1981" s="2"/>
      <c r="M1981" s="2"/>
      <c r="N1981" s="24"/>
      <c r="O1981" s="2"/>
      <c r="P1981" s="2"/>
      <c r="Q1981" s="24"/>
      <c r="R1981" s="2"/>
      <c r="S1981" s="2"/>
      <c r="T1981" s="24"/>
      <c r="U1981" s="2"/>
      <c r="V1981" s="2"/>
      <c r="W1981" s="24"/>
      <c r="Y1981" s="2"/>
      <c r="Z1981" s="2"/>
      <c r="AA1981" s="2"/>
      <c r="AB1981" s="2"/>
      <c r="AC1981" s="24"/>
      <c r="AD1981" s="2"/>
      <c r="AE1981" s="2"/>
      <c r="AF1981" s="24"/>
      <c r="AG1981" s="24"/>
      <c r="AH1981" s="24"/>
      <c r="AI1981" s="24"/>
      <c r="AJ1981" s="24"/>
      <c r="AK1981" s="24"/>
      <c r="AL1981" s="2"/>
      <c r="AM1981" s="467"/>
      <c r="AN1981" s="2"/>
      <c r="BA1981" s="2"/>
      <c r="BB1981" s="2"/>
      <c r="BC1981" s="618"/>
      <c r="BD1981" s="2"/>
      <c r="BE1981" s="2"/>
      <c r="BF1981" s="24"/>
      <c r="BG1981" s="2"/>
      <c r="BH1981" s="2"/>
      <c r="BI1981" s="24"/>
      <c r="BJ1981" s="2"/>
      <c r="BK1981" s="721"/>
      <c r="BL1981" s="721"/>
      <c r="BM1981" s="24"/>
      <c r="BN1981" s="24"/>
    </row>
    <row r="1982" spans="1:66">
      <c r="A1982" s="87"/>
      <c r="B1982" s="84" t="s">
        <v>19</v>
      </c>
      <c r="C1982" s="254"/>
      <c r="D1982" s="255"/>
      <c r="E1982" s="24"/>
      <c r="F1982" s="254"/>
      <c r="G1982" s="256"/>
      <c r="H1982" s="24"/>
      <c r="I1982" s="254"/>
      <c r="J1982" s="256"/>
      <c r="K1982" s="24"/>
      <c r="L1982" s="254"/>
      <c r="M1982" s="256"/>
      <c r="N1982" s="24"/>
      <c r="O1982" s="254"/>
      <c r="P1982" s="256"/>
      <c r="Q1982" s="24"/>
      <c r="R1982" s="254"/>
      <c r="S1982" s="256"/>
      <c r="T1982" s="24"/>
      <c r="U1982" s="254"/>
      <c r="V1982" s="256"/>
      <c r="W1982" s="24"/>
      <c r="X1982" s="254"/>
      <c r="Y1982" s="256"/>
      <c r="Z1982" s="133"/>
      <c r="AA1982" s="254"/>
      <c r="AB1982" s="256"/>
      <c r="AC1982" s="24"/>
      <c r="AD1982" s="254"/>
      <c r="AE1982" s="256"/>
      <c r="AF1982" s="24"/>
      <c r="AG1982" s="24"/>
      <c r="AH1982" s="24"/>
      <c r="AI1982" s="24"/>
      <c r="AJ1982" s="24"/>
      <c r="AK1982" s="24"/>
      <c r="AL1982" s="254">
        <f t="shared" ref="AL1982:AL1984" si="1175">C1982+F1982+I1982</f>
        <v>0</v>
      </c>
      <c r="AM1982" s="255">
        <f t="shared" ref="AM1982:AM1984" si="1176">SUM(D1982,G1982,J1982,M1982,P1982,S1982,V1982,Y1982,AB1982,AE1982)</f>
        <v>0</v>
      </c>
      <c r="AN1982" s="256">
        <f t="shared" ref="AN1982:AN1984" si="1177">SUM(AL1982:AM1982)</f>
        <v>0</v>
      </c>
      <c r="BA1982" s="254"/>
      <c r="BB1982" s="256"/>
      <c r="BC1982" s="618"/>
      <c r="BD1982" s="254"/>
      <c r="BE1982" s="256"/>
      <c r="BF1982" s="24"/>
      <c r="BG1982" s="254"/>
      <c r="BH1982" s="256"/>
      <c r="BI1982" s="24"/>
      <c r="BJ1982" s="254">
        <f>AF1982+AI1982+AL1982</f>
        <v>0</v>
      </c>
      <c r="BK1982" s="255">
        <f>SUM(AG1982,AJ1982,AM1982,AP1982,AS1982,AV1982,AY1982,BB1982,BE1982,BH1982)</f>
        <v>0</v>
      </c>
      <c r="BL1982" s="256">
        <f t="shared" ref="BL1982:BL1984" si="1178">SUM(BJ1982:BK1982)</f>
        <v>0</v>
      </c>
      <c r="BM1982" s="24"/>
      <c r="BN1982" s="24"/>
    </row>
    <row r="1983" spans="1:66">
      <c r="A1983" s="82"/>
      <c r="B1983" s="85" t="s">
        <v>21</v>
      </c>
      <c r="C1983" s="257"/>
      <c r="D1983" s="15"/>
      <c r="E1983" s="24"/>
      <c r="F1983" s="257"/>
      <c r="G1983" s="258"/>
      <c r="H1983" s="24"/>
      <c r="I1983" s="257"/>
      <c r="J1983" s="258"/>
      <c r="K1983" s="24"/>
      <c r="L1983" s="257"/>
      <c r="M1983" s="258"/>
      <c r="N1983" s="24"/>
      <c r="O1983" s="257"/>
      <c r="P1983" s="258"/>
      <c r="Q1983" s="24"/>
      <c r="R1983" s="257"/>
      <c r="S1983" s="258"/>
      <c r="T1983" s="24"/>
      <c r="U1983" s="257"/>
      <c r="V1983" s="258"/>
      <c r="W1983" s="24"/>
      <c r="X1983" s="257"/>
      <c r="Y1983" s="258"/>
      <c r="Z1983" s="395"/>
      <c r="AA1983" s="257"/>
      <c r="AB1983" s="258"/>
      <c r="AC1983" s="24"/>
      <c r="AD1983" s="257"/>
      <c r="AE1983" s="258"/>
      <c r="AF1983" s="24"/>
      <c r="AG1983" s="24"/>
      <c r="AH1983" s="24"/>
      <c r="AI1983" s="24"/>
      <c r="AJ1983" s="24"/>
      <c r="AK1983" s="24"/>
      <c r="AL1983" s="257">
        <f t="shared" si="1175"/>
        <v>0</v>
      </c>
      <c r="AM1983" s="15">
        <f t="shared" si="1176"/>
        <v>0</v>
      </c>
      <c r="AN1983" s="258">
        <f t="shared" si="1177"/>
        <v>0</v>
      </c>
      <c r="BA1983" s="257"/>
      <c r="BB1983" s="258"/>
      <c r="BC1983" s="618"/>
      <c r="BD1983" s="257"/>
      <c r="BE1983" s="258"/>
      <c r="BF1983" s="24"/>
      <c r="BG1983" s="257"/>
      <c r="BH1983" s="258"/>
      <c r="BI1983" s="24"/>
      <c r="BJ1983" s="257">
        <f>AF1983+AI1983+AL1983</f>
        <v>0</v>
      </c>
      <c r="BK1983" s="15">
        <f>SUM(AG1983,AJ1983,AM1983,AP1983,AS1983,AV1983,AY1983,BB1983,BE1983,BH1983)</f>
        <v>0</v>
      </c>
      <c r="BL1983" s="258">
        <f t="shared" si="1178"/>
        <v>0</v>
      </c>
      <c r="BM1983" s="24"/>
      <c r="BN1983" s="24"/>
    </row>
    <row r="1984" spans="1:66" ht="16.5" thickBot="1">
      <c r="A1984" s="83"/>
      <c r="B1984" s="86" t="s">
        <v>22</v>
      </c>
      <c r="C1984" s="259"/>
      <c r="D1984" s="260"/>
      <c r="E1984" s="24"/>
      <c r="F1984" s="259"/>
      <c r="G1984" s="261"/>
      <c r="H1984" s="24"/>
      <c r="I1984" s="259"/>
      <c r="J1984" s="261"/>
      <c r="K1984" s="24"/>
      <c r="L1984" s="259"/>
      <c r="M1984" s="261"/>
      <c r="N1984" s="24"/>
      <c r="O1984" s="259"/>
      <c r="P1984" s="261"/>
      <c r="Q1984" s="24"/>
      <c r="R1984" s="259"/>
      <c r="S1984" s="261"/>
      <c r="T1984" s="24"/>
      <c r="U1984" s="259"/>
      <c r="V1984" s="261"/>
      <c r="W1984" s="24"/>
      <c r="X1984" s="259"/>
      <c r="Y1984" s="261"/>
      <c r="Z1984" s="396"/>
      <c r="AA1984" s="259"/>
      <c r="AB1984" s="261"/>
      <c r="AC1984" s="24"/>
      <c r="AD1984" s="259"/>
      <c r="AE1984" s="261"/>
      <c r="AF1984" s="24"/>
      <c r="AG1984" s="24"/>
      <c r="AH1984" s="24"/>
      <c r="AI1984" s="24"/>
      <c r="AJ1984" s="24"/>
      <c r="AK1984" s="24"/>
      <c r="AL1984" s="259">
        <f t="shared" si="1175"/>
        <v>0</v>
      </c>
      <c r="AM1984" s="260">
        <f t="shared" si="1176"/>
        <v>0</v>
      </c>
      <c r="AN1984" s="261">
        <f t="shared" si="1177"/>
        <v>0</v>
      </c>
      <c r="BA1984" s="259"/>
      <c r="BB1984" s="261"/>
      <c r="BC1984" s="618"/>
      <c r="BD1984" s="259"/>
      <c r="BE1984" s="261"/>
      <c r="BF1984" s="24"/>
      <c r="BG1984" s="259"/>
      <c r="BH1984" s="261"/>
      <c r="BI1984" s="24"/>
      <c r="BJ1984" s="259">
        <f>AF1984+AI1984+AL1984</f>
        <v>0</v>
      </c>
      <c r="BK1984" s="260">
        <f>SUM(AG1984,AJ1984,AM1984,AP1984,AS1984,AV1984,AY1984,BB1984,BE1984,BH1984)</f>
        <v>0</v>
      </c>
      <c r="BL1984" s="261">
        <f t="shared" si="1178"/>
        <v>0</v>
      </c>
      <c r="BM1984" s="24"/>
      <c r="BN1984" s="24"/>
    </row>
    <row r="1985" spans="1:66" ht="16.5" thickBot="1">
      <c r="A1985" s="20"/>
      <c r="C1985" s="2"/>
      <c r="D1985" s="2"/>
      <c r="E1985" s="24"/>
      <c r="F1985" s="2"/>
      <c r="G1985" s="2"/>
      <c r="H1985" s="24"/>
      <c r="I1985" s="2"/>
      <c r="J1985" s="2"/>
      <c r="K1985" s="24"/>
      <c r="L1985" s="2"/>
      <c r="M1985" s="2"/>
      <c r="N1985" s="24"/>
      <c r="O1985" s="2"/>
      <c r="P1985" s="2"/>
      <c r="Q1985" s="24"/>
      <c r="R1985" s="2"/>
      <c r="S1985" s="2"/>
      <c r="T1985" s="24"/>
      <c r="U1985" s="2"/>
      <c r="V1985" s="2"/>
      <c r="W1985" s="24"/>
      <c r="Y1985" s="2"/>
      <c r="Z1985" s="2"/>
      <c r="AA1985" s="2"/>
      <c r="AB1985" s="2"/>
      <c r="AC1985" s="24"/>
      <c r="AD1985" s="2"/>
      <c r="AE1985" s="2"/>
      <c r="AF1985" s="24"/>
      <c r="AG1985" s="24"/>
      <c r="AH1985" s="24"/>
      <c r="AI1985" s="24"/>
      <c r="AJ1985" s="24"/>
      <c r="AK1985" s="24"/>
      <c r="AL1985" s="2"/>
      <c r="AM1985" s="467"/>
      <c r="AN1985" s="2"/>
      <c r="BA1985" s="2"/>
      <c r="BB1985" s="2"/>
      <c r="BC1985" s="618"/>
      <c r="BD1985" s="2"/>
      <c r="BE1985" s="2"/>
      <c r="BF1985" s="24"/>
      <c r="BG1985" s="2"/>
      <c r="BH1985" s="2"/>
      <c r="BI1985" s="24"/>
      <c r="BJ1985" s="2"/>
      <c r="BK1985" s="721"/>
      <c r="BL1985" s="721"/>
      <c r="BM1985" s="24"/>
      <c r="BN1985" s="24"/>
    </row>
    <row r="1986" spans="1:66">
      <c r="A1986" s="81"/>
      <c r="B1986" s="84" t="s">
        <v>19</v>
      </c>
      <c r="C1986" s="254"/>
      <c r="D1986" s="255"/>
      <c r="E1986" s="24"/>
      <c r="F1986" s="254"/>
      <c r="G1986" s="256"/>
      <c r="H1986" s="24"/>
      <c r="I1986" s="254"/>
      <c r="J1986" s="256"/>
      <c r="K1986" s="24"/>
      <c r="L1986" s="254"/>
      <c r="M1986" s="256"/>
      <c r="N1986" s="24"/>
      <c r="O1986" s="254"/>
      <c r="P1986" s="256"/>
      <c r="Q1986" s="24"/>
      <c r="R1986" s="254"/>
      <c r="S1986" s="256"/>
      <c r="T1986" s="24"/>
      <c r="U1986" s="254"/>
      <c r="V1986" s="256"/>
      <c r="W1986" s="24"/>
      <c r="X1986" s="254"/>
      <c r="Y1986" s="256"/>
      <c r="Z1986" s="133"/>
      <c r="AA1986" s="254"/>
      <c r="AB1986" s="256"/>
      <c r="AC1986" s="24"/>
      <c r="AD1986" s="254"/>
      <c r="AE1986" s="256"/>
      <c r="AF1986" s="24"/>
      <c r="AG1986" s="24"/>
      <c r="AH1986" s="24"/>
      <c r="AI1986" s="24"/>
      <c r="AJ1986" s="24"/>
      <c r="AK1986" s="24"/>
      <c r="AL1986" s="254">
        <f t="shared" ref="AL1986:AL1988" si="1179">C1986+F1986+I1986</f>
        <v>0</v>
      </c>
      <c r="AM1986" s="255">
        <f t="shared" ref="AM1986:AM1988" si="1180">SUM(D1986,G1986,J1986,M1986,P1986,S1986,V1986,Y1986,AB1986,AE1986)</f>
        <v>0</v>
      </c>
      <c r="AN1986" s="256">
        <f t="shared" ref="AN1986:AN1988" si="1181">SUM(AL1986:AM1986)</f>
        <v>0</v>
      </c>
      <c r="BA1986" s="254"/>
      <c r="BB1986" s="256"/>
      <c r="BC1986" s="618"/>
      <c r="BD1986" s="254"/>
      <c r="BE1986" s="256"/>
      <c r="BF1986" s="24"/>
      <c r="BG1986" s="254"/>
      <c r="BH1986" s="256"/>
      <c r="BI1986" s="24"/>
      <c r="BJ1986" s="254">
        <f>AF1986+AI1986+AL1986</f>
        <v>0</v>
      </c>
      <c r="BK1986" s="255">
        <f>SUM(AG1986,AJ1986,AM1986,AP1986,AS1986,AV1986,AY1986,BB1986,BE1986,BH1986)</f>
        <v>0</v>
      </c>
      <c r="BL1986" s="256">
        <f t="shared" ref="BL1986:BL1988" si="1182">SUM(BJ1986:BK1986)</f>
        <v>0</v>
      </c>
      <c r="BM1986" s="24"/>
      <c r="BN1986" s="24"/>
    </row>
    <row r="1987" spans="1:66">
      <c r="A1987" s="82"/>
      <c r="B1987" s="85" t="s">
        <v>21</v>
      </c>
      <c r="C1987" s="257"/>
      <c r="D1987" s="15"/>
      <c r="E1987" s="24"/>
      <c r="F1987" s="257"/>
      <c r="G1987" s="258"/>
      <c r="H1987" s="24"/>
      <c r="I1987" s="257"/>
      <c r="J1987" s="258"/>
      <c r="K1987" s="24"/>
      <c r="L1987" s="257"/>
      <c r="M1987" s="258"/>
      <c r="N1987" s="24"/>
      <c r="O1987" s="257"/>
      <c r="P1987" s="258"/>
      <c r="Q1987" s="24"/>
      <c r="R1987" s="257"/>
      <c r="S1987" s="258"/>
      <c r="T1987" s="24"/>
      <c r="U1987" s="257"/>
      <c r="V1987" s="258"/>
      <c r="W1987" s="24"/>
      <c r="X1987" s="257"/>
      <c r="Y1987" s="258"/>
      <c r="Z1987" s="395"/>
      <c r="AA1987" s="257"/>
      <c r="AB1987" s="258"/>
      <c r="AC1987" s="24"/>
      <c r="AD1987" s="257"/>
      <c r="AE1987" s="258"/>
      <c r="AF1987" s="24"/>
      <c r="AG1987" s="24"/>
      <c r="AH1987" s="24"/>
      <c r="AI1987" s="24"/>
      <c r="AJ1987" s="24"/>
      <c r="AK1987" s="24"/>
      <c r="AL1987" s="257">
        <f t="shared" si="1179"/>
        <v>0</v>
      </c>
      <c r="AM1987" s="15">
        <f t="shared" si="1180"/>
        <v>0</v>
      </c>
      <c r="AN1987" s="258">
        <f t="shared" si="1181"/>
        <v>0</v>
      </c>
      <c r="BA1987" s="257"/>
      <c r="BB1987" s="258"/>
      <c r="BC1987" s="618"/>
      <c r="BD1987" s="257"/>
      <c r="BE1987" s="258"/>
      <c r="BF1987" s="24"/>
      <c r="BG1987" s="257"/>
      <c r="BH1987" s="258"/>
      <c r="BI1987" s="24"/>
      <c r="BJ1987" s="257">
        <f>AF1987+AI1987+AL1987</f>
        <v>0</v>
      </c>
      <c r="BK1987" s="15">
        <f>SUM(AG1987,AJ1987,AM1987,AP1987,AS1987,AV1987,AY1987,BB1987,BE1987,BH1987)</f>
        <v>0</v>
      </c>
      <c r="BL1987" s="258">
        <f t="shared" si="1182"/>
        <v>0</v>
      </c>
      <c r="BM1987" s="24"/>
      <c r="BN1987" s="24"/>
    </row>
    <row r="1988" spans="1:66" ht="16.5" thickBot="1">
      <c r="A1988" s="83"/>
      <c r="B1988" s="86" t="s">
        <v>22</v>
      </c>
      <c r="C1988" s="259"/>
      <c r="D1988" s="260"/>
      <c r="E1988" s="24"/>
      <c r="F1988" s="259"/>
      <c r="G1988" s="261"/>
      <c r="H1988" s="24"/>
      <c r="I1988" s="259"/>
      <c r="J1988" s="261"/>
      <c r="K1988" s="24"/>
      <c r="L1988" s="259"/>
      <c r="M1988" s="261"/>
      <c r="N1988" s="24"/>
      <c r="O1988" s="259"/>
      <c r="P1988" s="261"/>
      <c r="Q1988" s="24"/>
      <c r="R1988" s="259"/>
      <c r="S1988" s="261"/>
      <c r="T1988" s="24"/>
      <c r="U1988" s="259"/>
      <c r="V1988" s="261"/>
      <c r="W1988" s="24"/>
      <c r="X1988" s="259"/>
      <c r="Y1988" s="261"/>
      <c r="Z1988" s="396"/>
      <c r="AA1988" s="259"/>
      <c r="AB1988" s="261"/>
      <c r="AC1988" s="24"/>
      <c r="AD1988" s="259"/>
      <c r="AE1988" s="261"/>
      <c r="AF1988" s="24"/>
      <c r="AG1988" s="24"/>
      <c r="AH1988" s="24"/>
      <c r="AI1988" s="24"/>
      <c r="AJ1988" s="24"/>
      <c r="AK1988" s="24"/>
      <c r="AL1988" s="259">
        <f t="shared" si="1179"/>
        <v>0</v>
      </c>
      <c r="AM1988" s="260">
        <f t="shared" si="1180"/>
        <v>0</v>
      </c>
      <c r="AN1988" s="261">
        <f t="shared" si="1181"/>
        <v>0</v>
      </c>
      <c r="BA1988" s="259"/>
      <c r="BB1988" s="261"/>
      <c r="BC1988" s="618"/>
      <c r="BD1988" s="259"/>
      <c r="BE1988" s="261"/>
      <c r="BF1988" s="24"/>
      <c r="BG1988" s="259"/>
      <c r="BH1988" s="261"/>
      <c r="BI1988" s="24"/>
      <c r="BJ1988" s="259">
        <f>AF1988+AI1988+AL1988</f>
        <v>0</v>
      </c>
      <c r="BK1988" s="260">
        <f>SUM(AG1988,AJ1988,AM1988,AP1988,AS1988,AV1988,AY1988,BB1988,BE1988,BH1988)</f>
        <v>0</v>
      </c>
      <c r="BL1988" s="261">
        <f t="shared" si="1182"/>
        <v>0</v>
      </c>
      <c r="BM1988" s="24"/>
      <c r="BN1988" s="24"/>
    </row>
    <row r="1989" spans="1:66" ht="16.5" thickBot="1">
      <c r="A1989" s="20"/>
      <c r="C1989" s="2"/>
      <c r="D1989" s="2"/>
      <c r="E1989" s="24"/>
      <c r="F1989" s="2"/>
      <c r="G1989" s="2"/>
      <c r="H1989" s="24"/>
      <c r="I1989" s="2"/>
      <c r="J1989" s="2"/>
      <c r="K1989" s="24"/>
      <c r="L1989" s="2"/>
      <c r="M1989" s="2"/>
      <c r="N1989" s="24"/>
      <c r="O1989" s="2"/>
      <c r="P1989" s="2"/>
      <c r="Q1989" s="24"/>
      <c r="R1989" s="2"/>
      <c r="S1989" s="2"/>
      <c r="T1989" s="24"/>
      <c r="U1989" s="2"/>
      <c r="V1989" s="2"/>
      <c r="W1989" s="24"/>
      <c r="Y1989" s="2"/>
      <c r="Z1989" s="2"/>
      <c r="AA1989" s="2"/>
      <c r="AB1989" s="2"/>
      <c r="AC1989" s="24"/>
      <c r="AD1989" s="2"/>
      <c r="AE1989" s="2"/>
      <c r="AF1989" s="24"/>
      <c r="AG1989" s="24"/>
      <c r="AH1989" s="24"/>
      <c r="AI1989" s="24"/>
      <c r="AJ1989" s="24"/>
      <c r="AK1989" s="24"/>
      <c r="AL1989" s="2"/>
      <c r="AM1989" s="467"/>
      <c r="AN1989" s="2"/>
      <c r="BA1989" s="2"/>
      <c r="BB1989" s="2"/>
      <c r="BC1989" s="618"/>
      <c r="BD1989" s="2"/>
      <c r="BE1989" s="2"/>
      <c r="BF1989" s="24"/>
      <c r="BG1989" s="2"/>
      <c r="BH1989" s="2"/>
      <c r="BI1989" s="24"/>
      <c r="BJ1989" s="2"/>
      <c r="BK1989" s="721"/>
      <c r="BL1989" s="721"/>
      <c r="BM1989" s="24"/>
      <c r="BN1989" s="24"/>
    </row>
    <row r="1990" spans="1:66">
      <c r="A1990" s="87"/>
      <c r="B1990" s="84" t="s">
        <v>19</v>
      </c>
      <c r="C1990" s="254">
        <f t="shared" ref="C1990:AE1992" si="1183">SUM(C1954,C1958,C1962,C1966,C1970,C1974,C1978)</f>
        <v>6</v>
      </c>
      <c r="D1990" s="256">
        <f t="shared" si="1183"/>
        <v>0</v>
      </c>
      <c r="E1990" s="618">
        <f t="shared" si="1183"/>
        <v>0</v>
      </c>
      <c r="F1990" s="254">
        <f t="shared" si="1183"/>
        <v>22</v>
      </c>
      <c r="G1990" s="256">
        <f t="shared" si="1183"/>
        <v>0</v>
      </c>
      <c r="H1990" s="618">
        <f t="shared" si="1183"/>
        <v>0</v>
      </c>
      <c r="I1990" s="254">
        <f t="shared" si="1183"/>
        <v>0</v>
      </c>
      <c r="J1990" s="256">
        <f t="shared" si="1183"/>
        <v>0</v>
      </c>
      <c r="K1990" s="618">
        <f t="shared" si="1183"/>
        <v>0</v>
      </c>
      <c r="L1990" s="254">
        <f t="shared" si="1183"/>
        <v>9</v>
      </c>
      <c r="M1990" s="256">
        <f t="shared" si="1183"/>
        <v>0</v>
      </c>
      <c r="N1990" s="618">
        <f t="shared" si="1183"/>
        <v>0</v>
      </c>
      <c r="O1990" s="254">
        <f t="shared" si="1183"/>
        <v>0</v>
      </c>
      <c r="P1990" s="256">
        <f t="shared" si="1183"/>
        <v>0</v>
      </c>
      <c r="Q1990" s="618">
        <f t="shared" si="1183"/>
        <v>0</v>
      </c>
      <c r="R1990" s="254">
        <f t="shared" si="1183"/>
        <v>11</v>
      </c>
      <c r="S1990" s="256">
        <f t="shared" si="1183"/>
        <v>0</v>
      </c>
      <c r="T1990" s="618">
        <f t="shared" si="1183"/>
        <v>0</v>
      </c>
      <c r="U1990" s="254">
        <f t="shared" si="1183"/>
        <v>3</v>
      </c>
      <c r="V1990" s="256">
        <f t="shared" si="1183"/>
        <v>0</v>
      </c>
      <c r="W1990" s="133">
        <f t="shared" si="1183"/>
        <v>0</v>
      </c>
      <c r="X1990" s="254">
        <f t="shared" si="1183"/>
        <v>0</v>
      </c>
      <c r="Y1990" s="256">
        <f t="shared" si="1183"/>
        <v>0</v>
      </c>
      <c r="Z1990" s="133">
        <f t="shared" si="1183"/>
        <v>0</v>
      </c>
      <c r="AA1990" s="254">
        <f t="shared" si="1183"/>
        <v>0</v>
      </c>
      <c r="AB1990" s="256">
        <f t="shared" si="1183"/>
        <v>0</v>
      </c>
      <c r="AC1990" s="133">
        <f t="shared" si="1183"/>
        <v>0</v>
      </c>
      <c r="AD1990" s="254">
        <f t="shared" si="1183"/>
        <v>0</v>
      </c>
      <c r="AE1990" s="256">
        <f t="shared" si="1183"/>
        <v>0</v>
      </c>
      <c r="AF1990" s="24"/>
      <c r="AG1990" s="24"/>
      <c r="AH1990" s="24"/>
      <c r="AI1990" s="24"/>
      <c r="AJ1990" s="24"/>
      <c r="AK1990" s="24"/>
      <c r="AL1990" s="254">
        <f t="shared" ref="AL1990:AM1992" si="1184">SUM(C1990,F1990,I1990,L1990,O1990,R1990,U1990,X1990,AA1990,AD1990)</f>
        <v>51</v>
      </c>
      <c r="AM1990" s="255">
        <f t="shared" si="1184"/>
        <v>0</v>
      </c>
      <c r="AN1990" s="256">
        <f t="shared" ref="AN1990:AN1992" si="1185">SUM(AL1990:AM1990)</f>
        <v>51</v>
      </c>
      <c r="BA1990" s="254">
        <f t="shared" ref="BA1990:BH1992" si="1186">SUM(BA1954,BA1958,BA1962,BA1966,BA1970,BA1974,BA1978)</f>
        <v>0</v>
      </c>
      <c r="BB1990" s="256">
        <f t="shared" si="1186"/>
        <v>0</v>
      </c>
      <c r="BC1990" s="618"/>
      <c r="BD1990" s="254">
        <f t="shared" si="1186"/>
        <v>0</v>
      </c>
      <c r="BE1990" s="256">
        <f t="shared" si="1186"/>
        <v>0</v>
      </c>
      <c r="BF1990" s="618">
        <f t="shared" si="1186"/>
        <v>0</v>
      </c>
      <c r="BG1990" s="254">
        <f t="shared" si="1186"/>
        <v>0</v>
      </c>
      <c r="BH1990" s="256">
        <f t="shared" si="1186"/>
        <v>0</v>
      </c>
      <c r="BI1990" s="24"/>
      <c r="BJ1990" s="254">
        <f t="shared" ref="BJ1990:BK1992" si="1187">SUM(AF1990,AI1990,AL1990,AO1990,AR1990,AU1990,AX1990,BA1990,BD1990,BG1990)</f>
        <v>51</v>
      </c>
      <c r="BK1990" s="255">
        <f t="shared" si="1187"/>
        <v>0</v>
      </c>
      <c r="BL1990" s="256">
        <f t="shared" ref="BL1990:BL1992" si="1188">SUM(BJ1990:BK1990)</f>
        <v>51</v>
      </c>
      <c r="BM1990" s="24"/>
      <c r="BN1990" s="24"/>
    </row>
    <row r="1991" spans="1:66">
      <c r="A1991" s="275" t="s">
        <v>9</v>
      </c>
      <c r="B1991" s="85" t="s">
        <v>21</v>
      </c>
      <c r="C1991" s="257">
        <f t="shared" si="1183"/>
        <v>3</v>
      </c>
      <c r="D1991" s="258">
        <f t="shared" si="1183"/>
        <v>0</v>
      </c>
      <c r="E1991" s="618">
        <f t="shared" si="1183"/>
        <v>0</v>
      </c>
      <c r="F1991" s="257">
        <f t="shared" si="1183"/>
        <v>10</v>
      </c>
      <c r="G1991" s="258">
        <f t="shared" si="1183"/>
        <v>0</v>
      </c>
      <c r="H1991" s="618">
        <f t="shared" si="1183"/>
        <v>0</v>
      </c>
      <c r="I1991" s="257">
        <f t="shared" si="1183"/>
        <v>0</v>
      </c>
      <c r="J1991" s="258">
        <f t="shared" si="1183"/>
        <v>0</v>
      </c>
      <c r="K1991" s="618">
        <f t="shared" si="1183"/>
        <v>0</v>
      </c>
      <c r="L1991" s="257">
        <f t="shared" si="1183"/>
        <v>6</v>
      </c>
      <c r="M1991" s="258">
        <f t="shared" si="1183"/>
        <v>0</v>
      </c>
      <c r="N1991" s="618">
        <f t="shared" si="1183"/>
        <v>0</v>
      </c>
      <c r="O1991" s="257">
        <f t="shared" si="1183"/>
        <v>0</v>
      </c>
      <c r="P1991" s="258">
        <f t="shared" si="1183"/>
        <v>0</v>
      </c>
      <c r="Q1991" s="618">
        <f t="shared" si="1183"/>
        <v>0</v>
      </c>
      <c r="R1991" s="257">
        <f t="shared" si="1183"/>
        <v>9</v>
      </c>
      <c r="S1991" s="258">
        <f t="shared" si="1183"/>
        <v>0</v>
      </c>
      <c r="T1991" s="618">
        <f t="shared" si="1183"/>
        <v>0</v>
      </c>
      <c r="U1991" s="257">
        <f t="shared" si="1183"/>
        <v>1</v>
      </c>
      <c r="V1991" s="258">
        <f t="shared" si="1183"/>
        <v>0</v>
      </c>
      <c r="W1991" s="395">
        <f t="shared" si="1183"/>
        <v>0</v>
      </c>
      <c r="X1991" s="257">
        <f t="shared" si="1183"/>
        <v>0</v>
      </c>
      <c r="Y1991" s="258">
        <f t="shared" si="1183"/>
        <v>0</v>
      </c>
      <c r="Z1991" s="395">
        <f t="shared" si="1183"/>
        <v>0</v>
      </c>
      <c r="AA1991" s="257">
        <f t="shared" si="1183"/>
        <v>0</v>
      </c>
      <c r="AB1991" s="258">
        <f t="shared" si="1183"/>
        <v>0</v>
      </c>
      <c r="AC1991" s="395">
        <f t="shared" si="1183"/>
        <v>0</v>
      </c>
      <c r="AD1991" s="257">
        <f t="shared" si="1183"/>
        <v>0</v>
      </c>
      <c r="AE1991" s="258">
        <f t="shared" si="1183"/>
        <v>0</v>
      </c>
      <c r="AF1991" s="24"/>
      <c r="AG1991" s="24"/>
      <c r="AH1991" s="24"/>
      <c r="AI1991" s="24"/>
      <c r="AJ1991" s="24"/>
      <c r="AK1991" s="24"/>
      <c r="AL1991" s="257">
        <f t="shared" si="1184"/>
        <v>29</v>
      </c>
      <c r="AM1991" s="15">
        <f t="shared" si="1184"/>
        <v>0</v>
      </c>
      <c r="AN1991" s="258">
        <f t="shared" si="1185"/>
        <v>29</v>
      </c>
      <c r="BA1991" s="257">
        <f t="shared" si="1186"/>
        <v>0</v>
      </c>
      <c r="BB1991" s="258">
        <f t="shared" si="1186"/>
        <v>0</v>
      </c>
      <c r="BC1991" s="618"/>
      <c r="BD1991" s="257">
        <f t="shared" si="1186"/>
        <v>0</v>
      </c>
      <c r="BE1991" s="258">
        <f t="shared" si="1186"/>
        <v>0</v>
      </c>
      <c r="BF1991" s="618">
        <f t="shared" si="1186"/>
        <v>0</v>
      </c>
      <c r="BG1991" s="257">
        <f t="shared" si="1186"/>
        <v>0</v>
      </c>
      <c r="BH1991" s="258">
        <f t="shared" si="1186"/>
        <v>0</v>
      </c>
      <c r="BI1991" s="24"/>
      <c r="BJ1991" s="257">
        <f t="shared" si="1187"/>
        <v>29</v>
      </c>
      <c r="BK1991" s="15">
        <f t="shared" si="1187"/>
        <v>0</v>
      </c>
      <c r="BL1991" s="258">
        <f t="shared" si="1188"/>
        <v>29</v>
      </c>
      <c r="BM1991" s="24"/>
      <c r="BN1991" s="24"/>
    </row>
    <row r="1992" spans="1:66" ht="16.5" thickBot="1">
      <c r="A1992" s="83"/>
      <c r="B1992" s="86" t="s">
        <v>22</v>
      </c>
      <c r="C1992" s="259">
        <f t="shared" si="1183"/>
        <v>0</v>
      </c>
      <c r="D1992" s="261">
        <f t="shared" si="1183"/>
        <v>0</v>
      </c>
      <c r="E1992" s="618">
        <f t="shared" si="1183"/>
        <v>0</v>
      </c>
      <c r="F1992" s="259">
        <f t="shared" si="1183"/>
        <v>3</v>
      </c>
      <c r="G1992" s="261">
        <f t="shared" si="1183"/>
        <v>0</v>
      </c>
      <c r="H1992" s="618">
        <f t="shared" si="1183"/>
        <v>0</v>
      </c>
      <c r="I1992" s="259">
        <f t="shared" si="1183"/>
        <v>0</v>
      </c>
      <c r="J1992" s="261">
        <f t="shared" si="1183"/>
        <v>0</v>
      </c>
      <c r="K1992" s="618"/>
      <c r="L1992" s="259">
        <f t="shared" si="1183"/>
        <v>0</v>
      </c>
      <c r="M1992" s="261">
        <f t="shared" si="1183"/>
        <v>0</v>
      </c>
      <c r="N1992" s="618">
        <f t="shared" si="1183"/>
        <v>0</v>
      </c>
      <c r="O1992" s="259">
        <f t="shared" si="1183"/>
        <v>0</v>
      </c>
      <c r="P1992" s="261">
        <f t="shared" si="1183"/>
        <v>0</v>
      </c>
      <c r="Q1992" s="618">
        <f t="shared" si="1183"/>
        <v>0</v>
      </c>
      <c r="R1992" s="259">
        <f t="shared" si="1183"/>
        <v>0</v>
      </c>
      <c r="S1992" s="261">
        <f t="shared" si="1183"/>
        <v>0</v>
      </c>
      <c r="T1992" s="618"/>
      <c r="U1992" s="259">
        <f t="shared" si="1183"/>
        <v>0</v>
      </c>
      <c r="V1992" s="261">
        <f t="shared" si="1183"/>
        <v>0</v>
      </c>
      <c r="W1992" s="395">
        <f t="shared" si="1183"/>
        <v>0</v>
      </c>
      <c r="X1992" s="259">
        <f t="shared" si="1183"/>
        <v>0</v>
      </c>
      <c r="Y1992" s="261">
        <f t="shared" si="1183"/>
        <v>0</v>
      </c>
      <c r="Z1992" s="395">
        <f t="shared" si="1183"/>
        <v>0</v>
      </c>
      <c r="AA1992" s="259">
        <f t="shared" si="1183"/>
        <v>0</v>
      </c>
      <c r="AB1992" s="261">
        <f t="shared" si="1183"/>
        <v>0</v>
      </c>
      <c r="AC1992" s="395">
        <f t="shared" si="1183"/>
        <v>0</v>
      </c>
      <c r="AD1992" s="259">
        <f t="shared" si="1183"/>
        <v>0</v>
      </c>
      <c r="AE1992" s="261">
        <f t="shared" si="1183"/>
        <v>0</v>
      </c>
      <c r="AF1992" s="24"/>
      <c r="AG1992" s="24"/>
      <c r="AH1992" s="24"/>
      <c r="AI1992" s="24"/>
      <c r="AJ1992" s="24"/>
      <c r="AK1992" s="24"/>
      <c r="AL1992" s="259">
        <f t="shared" si="1184"/>
        <v>3</v>
      </c>
      <c r="AM1992" s="260">
        <f t="shared" si="1184"/>
        <v>0</v>
      </c>
      <c r="AN1992" s="261">
        <f t="shared" si="1185"/>
        <v>3</v>
      </c>
      <c r="BA1992" s="259">
        <f t="shared" si="1186"/>
        <v>0</v>
      </c>
      <c r="BB1992" s="261">
        <f t="shared" si="1186"/>
        <v>0</v>
      </c>
      <c r="BC1992" s="618"/>
      <c r="BD1992" s="259">
        <f t="shared" si="1186"/>
        <v>0</v>
      </c>
      <c r="BE1992" s="261">
        <f t="shared" si="1186"/>
        <v>0</v>
      </c>
      <c r="BF1992" s="618">
        <f t="shared" si="1186"/>
        <v>0</v>
      </c>
      <c r="BG1992" s="259">
        <f t="shared" si="1186"/>
        <v>0</v>
      </c>
      <c r="BH1992" s="261">
        <f t="shared" si="1186"/>
        <v>0</v>
      </c>
      <c r="BI1992" s="24"/>
      <c r="BJ1992" s="259">
        <f t="shared" si="1187"/>
        <v>3</v>
      </c>
      <c r="BK1992" s="260">
        <f t="shared" si="1187"/>
        <v>0</v>
      </c>
      <c r="BL1992" s="261">
        <f t="shared" si="1188"/>
        <v>3</v>
      </c>
      <c r="BM1992" s="24"/>
      <c r="BN1992" s="24"/>
    </row>
    <row r="1993" spans="1:66">
      <c r="A1993" s="89" t="s">
        <v>40</v>
      </c>
      <c r="B1993" s="24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BC1993" s="611"/>
    </row>
    <row r="1994" spans="1:66">
      <c r="A1994" s="23"/>
      <c r="B1994" s="24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BC1994" s="611"/>
    </row>
    <row r="1995" spans="1:66">
      <c r="A1995" s="89" t="s">
        <v>54</v>
      </c>
      <c r="B1995" s="24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</row>
    <row r="1996" spans="1:66">
      <c r="A1996" s="89" t="s">
        <v>363</v>
      </c>
      <c r="B1996" s="24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</row>
    <row r="1997" spans="1:66">
      <c r="A1997" s="23"/>
      <c r="B1997" s="24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</row>
    <row r="1998" spans="1:66" ht="18.75">
      <c r="A1998" s="1130" t="s">
        <v>26</v>
      </c>
      <c r="B1998" s="1130"/>
      <c r="C1998" s="1130"/>
      <c r="D1998" s="1130"/>
      <c r="E1998" s="1130"/>
      <c r="F1998" s="1130"/>
      <c r="G1998" s="1130"/>
      <c r="H1998" s="1130"/>
      <c r="I1998" s="1130"/>
      <c r="J1998" s="1130"/>
      <c r="K1998" s="1130"/>
      <c r="L1998" s="1130"/>
      <c r="M1998" s="1130"/>
      <c r="N1998" s="1130"/>
      <c r="O1998" s="1130"/>
      <c r="P1998" s="1130"/>
      <c r="Q1998" s="1130"/>
      <c r="R1998" s="1130"/>
      <c r="S1998" s="1130"/>
      <c r="T1998" s="1130"/>
      <c r="U1998" s="1130"/>
      <c r="V1998" s="1130"/>
      <c r="W1998" s="1130"/>
      <c r="X1998" s="1130"/>
      <c r="Y1998" s="1130"/>
      <c r="Z1998" s="1130"/>
      <c r="AA1998" s="1130"/>
      <c r="AB1998" s="1130"/>
      <c r="AC1998" s="1130"/>
      <c r="AD1998" s="1130"/>
      <c r="AE1998" s="1130"/>
      <c r="AF1998" s="1130"/>
      <c r="AG1998" s="1130"/>
      <c r="AH1998" s="1130"/>
      <c r="AI1998" s="1130"/>
      <c r="AJ1998" s="1130"/>
      <c r="AK1998" s="1130"/>
      <c r="AL1998" s="1130"/>
      <c r="AM1998" s="1130"/>
      <c r="AN1998" s="1130"/>
    </row>
    <row r="1999" spans="1:66" ht="16.5" thickBot="1">
      <c r="A1999" s="1112" t="s">
        <v>27</v>
      </c>
      <c r="B1999" s="1112"/>
      <c r="C1999" s="1112"/>
      <c r="D1999" s="1112"/>
      <c r="E1999" s="1112"/>
      <c r="F1999" s="1112"/>
      <c r="G1999" s="1112"/>
      <c r="H1999" s="1112"/>
      <c r="I1999" s="1112"/>
      <c r="J1999" s="1112"/>
      <c r="K1999" s="1112"/>
      <c r="L1999" s="1112"/>
      <c r="M1999" s="1112"/>
      <c r="N1999" s="1112"/>
      <c r="O1999" s="1112"/>
      <c r="P1999" s="1112"/>
      <c r="Q1999" s="1112"/>
      <c r="R1999" s="1112"/>
      <c r="S1999" s="1112"/>
      <c r="T1999" s="1112"/>
      <c r="U1999" s="1112"/>
      <c r="V1999" s="1112"/>
      <c r="W1999" s="1112"/>
      <c r="X1999" s="1112"/>
      <c r="Y1999" s="1112"/>
      <c r="Z1999" s="1112"/>
      <c r="AA1999" s="1112"/>
      <c r="AB1999" s="1112"/>
      <c r="AC1999" s="1112"/>
      <c r="AD1999" s="1112"/>
      <c r="AE1999" s="1112"/>
      <c r="AF1999" s="1112"/>
      <c r="AG1999" s="1112"/>
      <c r="AH1999" s="1112"/>
      <c r="AI1999" s="1112"/>
      <c r="AJ1999" s="1112"/>
      <c r="AK1999" s="1112"/>
      <c r="AL1999" s="1112"/>
      <c r="AM1999" s="1112"/>
      <c r="AN1999" s="1112"/>
    </row>
    <row r="2000" spans="1:66" ht="24" thickBot="1">
      <c r="A2000" s="1142" t="s">
        <v>53</v>
      </c>
      <c r="B2000" s="1143"/>
      <c r="C2000" s="1143"/>
      <c r="D2000" s="1143"/>
      <c r="E2000" s="1143"/>
      <c r="F2000" s="1143"/>
      <c r="G2000" s="1143"/>
      <c r="H2000" s="1143"/>
      <c r="I2000" s="1143"/>
      <c r="J2000" s="1143"/>
      <c r="K2000" s="1143"/>
      <c r="L2000" s="1143"/>
      <c r="M2000" s="1143"/>
      <c r="N2000" s="1143"/>
      <c r="O2000" s="1143"/>
      <c r="P2000" s="1143"/>
      <c r="Q2000" s="1143"/>
      <c r="R2000" s="1143"/>
      <c r="S2000" s="1143"/>
      <c r="T2000" s="1143"/>
      <c r="U2000" s="1143"/>
      <c r="V2000" s="1143"/>
      <c r="W2000" s="1143"/>
      <c r="X2000" s="1143"/>
      <c r="Y2000" s="1143"/>
      <c r="Z2000" s="1143"/>
      <c r="AA2000" s="1143"/>
      <c r="AB2000" s="1143"/>
      <c r="AC2000" s="1143"/>
      <c r="AD2000" s="1143"/>
      <c r="AE2000" s="1143"/>
      <c r="AF2000" s="1143"/>
      <c r="AG2000" s="1143"/>
      <c r="AH2000" s="1143"/>
      <c r="AI2000" s="1143"/>
      <c r="AJ2000" s="1143"/>
      <c r="AK2000" s="1143"/>
      <c r="AL2000" s="1143"/>
      <c r="AM2000" s="1143"/>
      <c r="AN2000" s="1144"/>
      <c r="AO2000" s="710"/>
      <c r="AP2000" s="710"/>
      <c r="AQ2000" s="710"/>
      <c r="AR2000" s="710"/>
      <c r="AS2000" s="710"/>
      <c r="AT2000" s="710"/>
      <c r="AU2000" s="710"/>
      <c r="AV2000" s="710"/>
      <c r="AW2000" s="710"/>
      <c r="AX2000" s="710"/>
      <c r="AY2000" s="710"/>
      <c r="AZ2000" s="711"/>
    </row>
    <row r="2001" spans="1:66" ht="16.5" thickBot="1">
      <c r="A2001" s="33"/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</row>
    <row r="2002" spans="1:66" ht="16.5">
      <c r="A2002" s="40" t="s">
        <v>894</v>
      </c>
      <c r="B2002" s="41"/>
      <c r="C2002" s="41" t="s">
        <v>849</v>
      </c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34"/>
      <c r="AM2002" s="34"/>
      <c r="AN2002" s="35"/>
      <c r="AO2002" s="712"/>
      <c r="AP2002" s="712"/>
      <c r="AQ2002" s="712"/>
      <c r="AR2002" s="712"/>
      <c r="AS2002" s="712"/>
      <c r="AT2002" s="712"/>
      <c r="AU2002" s="712"/>
      <c r="AV2002" s="712"/>
      <c r="AW2002" s="712"/>
      <c r="AX2002" s="712"/>
      <c r="AY2002" s="712"/>
      <c r="AZ2002" s="712"/>
      <c r="BA2002" s="712"/>
      <c r="BB2002" s="712"/>
      <c r="BC2002" s="712"/>
      <c r="BD2002" s="712"/>
      <c r="BE2002" s="712"/>
      <c r="BF2002" s="712"/>
      <c r="BG2002" s="712"/>
      <c r="BH2002" s="712"/>
      <c r="BI2002" s="712"/>
      <c r="BJ2002" s="712"/>
      <c r="BK2002" s="712"/>
      <c r="BL2002" s="713"/>
    </row>
    <row r="2003" spans="1:66" ht="16.5">
      <c r="A2003" s="623" t="s">
        <v>850</v>
      </c>
      <c r="B2003" s="624"/>
      <c r="C2003" s="624" t="s">
        <v>552</v>
      </c>
      <c r="D2003" s="624"/>
      <c r="E2003" s="624"/>
      <c r="F2003" s="624"/>
      <c r="G2003" s="624"/>
      <c r="H2003" s="624"/>
      <c r="I2003" s="624"/>
      <c r="J2003" s="624"/>
      <c r="K2003" s="624"/>
      <c r="L2003" s="624"/>
      <c r="M2003" s="624"/>
      <c r="N2003" s="624"/>
      <c r="O2003" s="624"/>
      <c r="P2003" s="624"/>
      <c r="Q2003" s="624"/>
      <c r="R2003" s="624"/>
      <c r="S2003" s="624"/>
      <c r="T2003" s="624"/>
      <c r="U2003" s="624"/>
      <c r="V2003" s="624"/>
      <c r="W2003" s="624"/>
      <c r="X2003" s="624"/>
      <c r="Y2003" s="624"/>
      <c r="Z2003" s="624"/>
      <c r="AA2003" s="624"/>
      <c r="AB2003" s="624"/>
      <c r="AC2003" s="624"/>
      <c r="AD2003" s="624"/>
      <c r="AE2003" s="624"/>
      <c r="AF2003" s="624"/>
      <c r="AG2003" s="624"/>
      <c r="AH2003" s="624"/>
      <c r="AI2003" s="624"/>
      <c r="AJ2003" s="624"/>
      <c r="AK2003" s="624"/>
      <c r="AL2003" s="36"/>
      <c r="AM2003" s="36"/>
      <c r="AN2003" s="240"/>
      <c r="AO2003" s="611"/>
      <c r="AP2003" s="611"/>
      <c r="AQ2003" s="611"/>
      <c r="AR2003" s="611"/>
      <c r="AS2003" s="611"/>
      <c r="AT2003" s="611"/>
      <c r="AU2003" s="611"/>
      <c r="AV2003" s="611"/>
      <c r="AW2003" s="611"/>
      <c r="AX2003" s="611"/>
      <c r="AY2003" s="611"/>
      <c r="AZ2003" s="611"/>
      <c r="BA2003" s="611"/>
      <c r="BB2003" s="611"/>
      <c r="BC2003" s="611"/>
      <c r="BD2003" s="611"/>
      <c r="BE2003" s="611"/>
      <c r="BF2003" s="611"/>
      <c r="BG2003" s="611"/>
      <c r="BH2003" s="611"/>
      <c r="BI2003" s="611"/>
      <c r="BJ2003" s="611"/>
      <c r="BK2003" s="611"/>
      <c r="BL2003" s="714"/>
    </row>
    <row r="2004" spans="1:66" ht="17.25" thickBot="1">
      <c r="A2004" s="43" t="s">
        <v>851</v>
      </c>
      <c r="B2004" s="625"/>
      <c r="C2004" s="625" t="s">
        <v>896</v>
      </c>
      <c r="D2004" s="625"/>
      <c r="E2004" s="625"/>
      <c r="F2004" s="625"/>
      <c r="G2004" s="625"/>
      <c r="H2004" s="625"/>
      <c r="I2004" s="625"/>
      <c r="J2004" s="625"/>
      <c r="K2004" s="625"/>
      <c r="L2004" s="625"/>
      <c r="M2004" s="625"/>
      <c r="N2004" s="625"/>
      <c r="O2004" s="625"/>
      <c r="P2004" s="625"/>
      <c r="Q2004" s="625"/>
      <c r="R2004" s="625"/>
      <c r="S2004" s="625"/>
      <c r="T2004" s="625"/>
      <c r="U2004" s="625"/>
      <c r="V2004" s="625"/>
      <c r="W2004" s="625"/>
      <c r="X2004" s="625"/>
      <c r="Y2004" s="625"/>
      <c r="Z2004" s="625"/>
      <c r="AA2004" s="625"/>
      <c r="AB2004" s="625"/>
      <c r="AC2004" s="625"/>
      <c r="AD2004" s="625"/>
      <c r="AE2004" s="625"/>
      <c r="AF2004" s="625"/>
      <c r="AG2004" s="625"/>
      <c r="AH2004" s="625"/>
      <c r="AI2004" s="625"/>
      <c r="AJ2004" s="625"/>
      <c r="AK2004" s="625"/>
      <c r="AL2004" s="37"/>
      <c r="AM2004" s="37"/>
      <c r="AN2004" s="38"/>
      <c r="AO2004" s="715"/>
      <c r="AP2004" s="715"/>
      <c r="AQ2004" s="715"/>
      <c r="AR2004" s="715"/>
      <c r="AS2004" s="715"/>
      <c r="AT2004" s="715"/>
      <c r="AU2004" s="715"/>
      <c r="AV2004" s="715"/>
      <c r="AW2004" s="715"/>
      <c r="AX2004" s="715"/>
      <c r="AY2004" s="715"/>
      <c r="AZ2004" s="715"/>
      <c r="BA2004" s="715"/>
      <c r="BB2004" s="715"/>
      <c r="BC2004" s="715"/>
      <c r="BD2004" s="715"/>
      <c r="BE2004" s="715"/>
      <c r="BF2004" s="715"/>
      <c r="BG2004" s="715"/>
      <c r="BH2004" s="715"/>
      <c r="BI2004" s="715"/>
      <c r="BJ2004" s="715"/>
      <c r="BK2004" s="715"/>
      <c r="BL2004" s="716"/>
    </row>
    <row r="2005" spans="1:66" ht="16.5" thickBot="1">
      <c r="A2005" s="33"/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</row>
    <row r="2006" spans="1:66" ht="17.25" thickBot="1">
      <c r="A2006" s="32"/>
      <c r="B2006" s="32"/>
      <c r="C2006" s="58" t="s">
        <v>602</v>
      </c>
      <c r="D2006" s="58"/>
      <c r="E2006" s="59"/>
      <c r="F2006" s="59"/>
      <c r="G2006" s="59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39"/>
      <c r="AM2006" s="130"/>
      <c r="AN2006" s="130"/>
      <c r="AO2006" s="710"/>
      <c r="AP2006" s="710"/>
      <c r="AQ2006" s="710"/>
      <c r="AR2006" s="710"/>
      <c r="AS2006" s="710"/>
      <c r="AT2006" s="710"/>
      <c r="AU2006" s="710"/>
      <c r="AV2006" s="710"/>
      <c r="AW2006" s="710"/>
      <c r="AX2006" s="710"/>
      <c r="AY2006" s="710"/>
      <c r="AZ2006" s="711"/>
    </row>
    <row r="2007" spans="1:66" ht="16.5" thickBot="1">
      <c r="A2007" s="1"/>
      <c r="X2007" s="3"/>
    </row>
    <row r="2008" spans="1:66" ht="23.25" customHeight="1">
      <c r="A2008" s="6"/>
      <c r="B2008" s="7"/>
      <c r="C2008" s="1210" t="s">
        <v>42</v>
      </c>
      <c r="D2008" s="1211"/>
      <c r="E2008" s="888"/>
      <c r="F2008" s="1218" t="s">
        <v>853</v>
      </c>
      <c r="G2008" s="1219"/>
      <c r="H2008" s="888"/>
      <c r="I2008" s="1218" t="s">
        <v>854</v>
      </c>
      <c r="J2008" s="1219"/>
      <c r="K2008" s="888"/>
      <c r="L2008" s="1218" t="s">
        <v>855</v>
      </c>
      <c r="M2008" s="1219"/>
      <c r="N2008" s="888"/>
      <c r="O2008" s="1218" t="s">
        <v>856</v>
      </c>
      <c r="P2008" s="1219"/>
      <c r="Q2008" s="888"/>
      <c r="R2008" s="1218" t="s">
        <v>857</v>
      </c>
      <c r="S2008" s="1219"/>
      <c r="T2008" s="888"/>
      <c r="U2008" s="1218" t="s">
        <v>858</v>
      </c>
      <c r="V2008" s="1219"/>
      <c r="W2008" s="888"/>
      <c r="X2008" s="1218" t="s">
        <v>859</v>
      </c>
      <c r="Y2008" s="1219"/>
      <c r="Z2008" s="888"/>
      <c r="AA2008" s="1218" t="s">
        <v>860</v>
      </c>
      <c r="AB2008" s="1219"/>
      <c r="AC2008" s="888"/>
      <c r="AD2008" s="1218" t="s">
        <v>861</v>
      </c>
      <c r="AE2008" s="1219"/>
      <c r="AF2008" s="888"/>
      <c r="AG2008" s="888"/>
      <c r="AH2008" s="888"/>
      <c r="AI2008" s="888"/>
      <c r="AJ2008" s="888"/>
      <c r="AK2008" s="888"/>
      <c r="AL2008" s="889"/>
      <c r="AM2008" s="890" t="s">
        <v>9</v>
      </c>
      <c r="AN2008" s="891"/>
      <c r="AO2008" s="892"/>
      <c r="AP2008" s="892"/>
      <c r="AQ2008" s="892"/>
      <c r="AR2008" s="892"/>
      <c r="AS2008" s="892"/>
      <c r="AT2008" s="892"/>
      <c r="AU2008" s="892"/>
      <c r="AV2008" s="892"/>
      <c r="AW2008" s="892"/>
      <c r="AX2008" s="892"/>
      <c r="AY2008" s="892"/>
      <c r="AZ2008" s="892"/>
      <c r="BA2008" s="1218" t="s">
        <v>859</v>
      </c>
      <c r="BB2008" s="1219"/>
      <c r="BC2008" s="888"/>
      <c r="BD2008" s="1218" t="s">
        <v>860</v>
      </c>
      <c r="BE2008" s="1219"/>
      <c r="BF2008" s="888"/>
      <c r="BG2008" s="1218" t="s">
        <v>861</v>
      </c>
      <c r="BH2008" s="1219"/>
      <c r="BI2008" s="131"/>
      <c r="BJ2008" s="132"/>
      <c r="BK2008" s="133" t="s">
        <v>9</v>
      </c>
      <c r="BL2008" s="134"/>
      <c r="BM2008" s="131"/>
      <c r="BN2008" s="131"/>
    </row>
    <row r="2009" spans="1:66" ht="133.5" thickBot="1">
      <c r="A2009" s="348" t="s">
        <v>606</v>
      </c>
      <c r="B2009" s="46"/>
      <c r="C2009" s="54" t="s">
        <v>41</v>
      </c>
      <c r="D2009" s="57" t="s">
        <v>32</v>
      </c>
      <c r="E2009" s="50"/>
      <c r="F2009" s="54" t="s">
        <v>15</v>
      </c>
      <c r="G2009" s="57" t="s">
        <v>32</v>
      </c>
      <c r="H2009" s="50"/>
      <c r="I2009" s="54" t="s">
        <v>15</v>
      </c>
      <c r="J2009" s="57" t="s">
        <v>32</v>
      </c>
      <c r="K2009" s="50"/>
      <c r="L2009" s="54" t="s">
        <v>15</v>
      </c>
      <c r="M2009" s="57" t="s">
        <v>32</v>
      </c>
      <c r="N2009" s="50"/>
      <c r="O2009" s="54" t="s">
        <v>15</v>
      </c>
      <c r="P2009" s="57" t="s">
        <v>32</v>
      </c>
      <c r="Q2009" s="50"/>
      <c r="R2009" s="54" t="s">
        <v>15</v>
      </c>
      <c r="S2009" s="57" t="s">
        <v>32</v>
      </c>
      <c r="T2009" s="50"/>
      <c r="U2009" s="54" t="s">
        <v>15</v>
      </c>
      <c r="V2009" s="57" t="s">
        <v>32</v>
      </c>
      <c r="W2009" s="50"/>
      <c r="X2009" s="54" t="s">
        <v>15</v>
      </c>
      <c r="Y2009" s="57" t="s">
        <v>32</v>
      </c>
      <c r="Z2009" s="466"/>
      <c r="AA2009" s="54" t="s">
        <v>15</v>
      </c>
      <c r="AB2009" s="57" t="s">
        <v>32</v>
      </c>
      <c r="AC2009" s="50"/>
      <c r="AD2009" s="54" t="s">
        <v>15</v>
      </c>
      <c r="AE2009" s="57" t="s">
        <v>32</v>
      </c>
      <c r="AF2009" s="50"/>
      <c r="AG2009" s="50"/>
      <c r="AH2009" s="50"/>
      <c r="AI2009" s="50"/>
      <c r="AJ2009" s="50"/>
      <c r="AK2009" s="50"/>
      <c r="AL2009" s="54" t="s">
        <v>15</v>
      </c>
      <c r="AM2009" s="56" t="s">
        <v>32</v>
      </c>
      <c r="AN2009" s="71" t="s">
        <v>9</v>
      </c>
      <c r="BA2009" s="630" t="s">
        <v>15</v>
      </c>
      <c r="BB2009" s="632" t="s">
        <v>32</v>
      </c>
      <c r="BC2009" s="627"/>
      <c r="BD2009" s="630" t="s">
        <v>15</v>
      </c>
      <c r="BE2009" s="632" t="s">
        <v>32</v>
      </c>
      <c r="BF2009" s="50"/>
      <c r="BG2009" s="54" t="s">
        <v>15</v>
      </c>
      <c r="BH2009" s="57" t="s">
        <v>32</v>
      </c>
      <c r="BI2009" s="50"/>
      <c r="BJ2009" s="54" t="s">
        <v>15</v>
      </c>
      <c r="BK2009" s="56" t="s">
        <v>32</v>
      </c>
      <c r="BL2009" s="71" t="s">
        <v>9</v>
      </c>
      <c r="BM2009" s="50"/>
      <c r="BN2009" s="50"/>
    </row>
    <row r="2010" spans="1:66" ht="16.5" thickBot="1">
      <c r="A2010" s="20"/>
      <c r="E2010" s="4"/>
      <c r="H2010" s="4"/>
      <c r="K2010" s="4"/>
      <c r="N2010" s="4"/>
      <c r="Q2010" s="4"/>
      <c r="T2010" s="4"/>
      <c r="W2010" s="4"/>
      <c r="X2010" s="3"/>
      <c r="AC2010" s="4"/>
      <c r="AF2010" s="4"/>
      <c r="AG2010" s="4"/>
      <c r="AH2010" s="4"/>
      <c r="AI2010" s="4"/>
      <c r="AJ2010" s="4"/>
      <c r="AK2010" s="4"/>
      <c r="BC2010" s="611"/>
      <c r="BF2010" s="4"/>
      <c r="BI2010" s="4"/>
      <c r="BM2010" s="4"/>
      <c r="BN2010" s="4"/>
    </row>
    <row r="2011" spans="1:66">
      <c r="A2011" s="1120" t="s">
        <v>711</v>
      </c>
      <c r="B2011" s="84" t="s">
        <v>19</v>
      </c>
      <c r="C2011" s="254">
        <v>0</v>
      </c>
      <c r="D2011" s="255"/>
      <c r="E2011" s="24"/>
      <c r="F2011" s="254">
        <v>16</v>
      </c>
      <c r="G2011" s="256"/>
      <c r="H2011" s="24"/>
      <c r="I2011" s="254">
        <v>0</v>
      </c>
      <c r="J2011" s="256"/>
      <c r="K2011" s="24"/>
      <c r="L2011" s="254">
        <v>0</v>
      </c>
      <c r="M2011" s="256"/>
      <c r="N2011" s="24"/>
      <c r="O2011" s="254">
        <v>0</v>
      </c>
      <c r="P2011" s="256"/>
      <c r="Q2011" s="24"/>
      <c r="R2011" s="254">
        <v>0</v>
      </c>
      <c r="S2011" s="256"/>
      <c r="T2011" s="24"/>
      <c r="U2011" s="254">
        <v>0</v>
      </c>
      <c r="V2011" s="256"/>
      <c r="W2011" s="24"/>
      <c r="X2011" s="254">
        <v>0</v>
      </c>
      <c r="Y2011" s="256"/>
      <c r="Z2011" s="133"/>
      <c r="AA2011" s="254">
        <v>0</v>
      </c>
      <c r="AB2011" s="256"/>
      <c r="AC2011" s="24"/>
      <c r="AD2011" s="254">
        <v>0</v>
      </c>
      <c r="AE2011" s="256"/>
      <c r="AF2011" s="24"/>
      <c r="AG2011" s="24"/>
      <c r="AH2011" s="24"/>
      <c r="AI2011" s="24"/>
      <c r="AJ2011" s="24"/>
      <c r="AK2011" s="24"/>
      <c r="AL2011" s="254">
        <f>SUM(C2011,F2011,I2011,L2011,O2011,R2011,U2011,X2011,AA2011,AD2011)</f>
        <v>16</v>
      </c>
      <c r="AM2011" s="255">
        <f>SUM(D2011,G2011,J2011,M2011,P2011,S2011,V2011,Y2011,AB2011,AE2011)</f>
        <v>0</v>
      </c>
      <c r="AN2011" s="256">
        <f>SUM(AL2011:AM2011)</f>
        <v>16</v>
      </c>
      <c r="BA2011" s="254">
        <v>0</v>
      </c>
      <c r="BB2011" s="256"/>
      <c r="BC2011" s="618"/>
      <c r="BD2011" s="254">
        <v>0</v>
      </c>
      <c r="BE2011" s="256"/>
      <c r="BF2011" s="24"/>
      <c r="BG2011" s="254">
        <v>0</v>
      </c>
      <c r="BH2011" s="256"/>
      <c r="BI2011" s="24"/>
      <c r="BJ2011" s="254">
        <f t="shared" ref="BJ2011:BK2013" si="1189">SUM(AF2011,AI2011,AL2011,AO2011,AR2011,AU2011,AX2011,BA2011,BD2011,BG2011)</f>
        <v>16</v>
      </c>
      <c r="BK2011" s="255">
        <f t="shared" si="1189"/>
        <v>0</v>
      </c>
      <c r="BL2011" s="256">
        <f>SUM(BJ2011:BK2011)</f>
        <v>16</v>
      </c>
      <c r="BM2011" s="24"/>
      <c r="BN2011" s="24"/>
    </row>
    <row r="2012" spans="1:66">
      <c r="A2012" s="1121"/>
      <c r="B2012" s="85" t="s">
        <v>21</v>
      </c>
      <c r="C2012" s="257">
        <v>0</v>
      </c>
      <c r="D2012" s="15"/>
      <c r="E2012" s="24"/>
      <c r="F2012" s="257">
        <v>12</v>
      </c>
      <c r="G2012" s="258"/>
      <c r="H2012" s="24"/>
      <c r="I2012" s="257">
        <v>0</v>
      </c>
      <c r="J2012" s="258"/>
      <c r="K2012" s="24"/>
      <c r="L2012" s="257">
        <v>0</v>
      </c>
      <c r="M2012" s="258"/>
      <c r="N2012" s="24"/>
      <c r="O2012" s="257">
        <v>0</v>
      </c>
      <c r="P2012" s="258"/>
      <c r="Q2012" s="24"/>
      <c r="R2012" s="257">
        <v>0</v>
      </c>
      <c r="S2012" s="258"/>
      <c r="T2012" s="24"/>
      <c r="U2012" s="257">
        <v>0</v>
      </c>
      <c r="V2012" s="258"/>
      <c r="W2012" s="24"/>
      <c r="X2012" s="257">
        <v>0</v>
      </c>
      <c r="Y2012" s="258"/>
      <c r="Z2012" s="395"/>
      <c r="AA2012" s="257">
        <v>0</v>
      </c>
      <c r="AB2012" s="258"/>
      <c r="AC2012" s="24"/>
      <c r="AD2012" s="257">
        <v>0</v>
      </c>
      <c r="AE2012" s="258"/>
      <c r="AF2012" s="24"/>
      <c r="AG2012" s="24"/>
      <c r="AH2012" s="24"/>
      <c r="AI2012" s="24"/>
      <c r="AJ2012" s="24"/>
      <c r="AK2012" s="24"/>
      <c r="AL2012" s="257">
        <f t="shared" ref="AL2012:AM2013" si="1190">SUM(C2012,F2012,I2012,L2012,O2012,R2012,U2012,X2012,AA2012,AD2012)</f>
        <v>12</v>
      </c>
      <c r="AM2012" s="15">
        <f t="shared" si="1190"/>
        <v>0</v>
      </c>
      <c r="AN2012" s="258">
        <f t="shared" ref="AN2012:AN2013" si="1191">SUM(AL2012:AM2012)</f>
        <v>12</v>
      </c>
      <c r="BA2012" s="257">
        <v>0</v>
      </c>
      <c r="BB2012" s="258"/>
      <c r="BC2012" s="618"/>
      <c r="BD2012" s="257">
        <v>0</v>
      </c>
      <c r="BE2012" s="258"/>
      <c r="BF2012" s="24"/>
      <c r="BG2012" s="257">
        <v>0</v>
      </c>
      <c r="BH2012" s="258"/>
      <c r="BI2012" s="24"/>
      <c r="BJ2012" s="257">
        <f t="shared" si="1189"/>
        <v>12</v>
      </c>
      <c r="BK2012" s="15">
        <f t="shared" si="1189"/>
        <v>0</v>
      </c>
      <c r="BL2012" s="258">
        <f t="shared" ref="BL2012:BL2013" si="1192">SUM(BJ2012:BK2012)</f>
        <v>12</v>
      </c>
      <c r="BM2012" s="24"/>
      <c r="BN2012" s="24"/>
    </row>
    <row r="2013" spans="1:66" ht="16.5" thickBot="1">
      <c r="A2013" s="1122"/>
      <c r="B2013" s="86" t="s">
        <v>22</v>
      </c>
      <c r="C2013" s="259">
        <v>0</v>
      </c>
      <c r="D2013" s="260"/>
      <c r="E2013" s="24"/>
      <c r="F2013" s="259">
        <v>1</v>
      </c>
      <c r="G2013" s="261"/>
      <c r="H2013" s="24"/>
      <c r="I2013" s="259">
        <v>0</v>
      </c>
      <c r="J2013" s="261"/>
      <c r="K2013" s="24"/>
      <c r="L2013" s="259">
        <v>0</v>
      </c>
      <c r="M2013" s="261"/>
      <c r="N2013" s="24"/>
      <c r="O2013" s="259">
        <v>0</v>
      </c>
      <c r="P2013" s="261"/>
      <c r="Q2013" s="24"/>
      <c r="R2013" s="259">
        <v>0</v>
      </c>
      <c r="S2013" s="261"/>
      <c r="T2013" s="24"/>
      <c r="U2013" s="259">
        <v>0</v>
      </c>
      <c r="V2013" s="261"/>
      <c r="W2013" s="24"/>
      <c r="X2013" s="259">
        <v>0</v>
      </c>
      <c r="Y2013" s="261"/>
      <c r="Z2013" s="396"/>
      <c r="AA2013" s="259">
        <v>0</v>
      </c>
      <c r="AB2013" s="261"/>
      <c r="AC2013" s="24"/>
      <c r="AD2013" s="259">
        <v>0</v>
      </c>
      <c r="AE2013" s="261"/>
      <c r="AF2013" s="24"/>
      <c r="AG2013" s="24"/>
      <c r="AH2013" s="24"/>
      <c r="AI2013" s="24"/>
      <c r="AJ2013" s="24"/>
      <c r="AK2013" s="24"/>
      <c r="AL2013" s="259">
        <f t="shared" si="1190"/>
        <v>1</v>
      </c>
      <c r="AM2013" s="260">
        <f t="shared" si="1190"/>
        <v>0</v>
      </c>
      <c r="AN2013" s="261">
        <f t="shared" si="1191"/>
        <v>1</v>
      </c>
      <c r="BA2013" s="259">
        <v>0</v>
      </c>
      <c r="BB2013" s="261"/>
      <c r="BC2013" s="618"/>
      <c r="BD2013" s="259">
        <v>0</v>
      </c>
      <c r="BE2013" s="261"/>
      <c r="BF2013" s="24"/>
      <c r="BG2013" s="259">
        <v>0</v>
      </c>
      <c r="BH2013" s="261"/>
      <c r="BI2013" s="24"/>
      <c r="BJ2013" s="259">
        <f t="shared" si="1189"/>
        <v>1</v>
      </c>
      <c r="BK2013" s="260">
        <f t="shared" si="1189"/>
        <v>0</v>
      </c>
      <c r="BL2013" s="261">
        <f t="shared" si="1192"/>
        <v>1</v>
      </c>
      <c r="BM2013" s="24"/>
      <c r="BN2013" s="24"/>
    </row>
    <row r="2014" spans="1:66" ht="16.5" thickBot="1">
      <c r="A2014" s="20"/>
      <c r="C2014" s="2"/>
      <c r="D2014" s="2"/>
      <c r="E2014" s="24"/>
      <c r="F2014" s="2"/>
      <c r="G2014" s="2"/>
      <c r="H2014" s="24"/>
      <c r="I2014" s="2"/>
      <c r="J2014" s="2"/>
      <c r="K2014" s="24"/>
      <c r="L2014" s="2"/>
      <c r="M2014" s="2"/>
      <c r="N2014" s="24"/>
      <c r="O2014" s="2"/>
      <c r="P2014" s="2"/>
      <c r="Q2014" s="24"/>
      <c r="R2014" s="2"/>
      <c r="S2014" s="2"/>
      <c r="T2014" s="24"/>
      <c r="U2014" s="2"/>
      <c r="V2014" s="2"/>
      <c r="W2014" s="24"/>
      <c r="Y2014" s="2"/>
      <c r="Z2014" s="2"/>
      <c r="AA2014" s="2"/>
      <c r="AB2014" s="2"/>
      <c r="AC2014" s="24"/>
      <c r="AD2014" s="2"/>
      <c r="AE2014" s="2"/>
      <c r="AF2014" s="24"/>
      <c r="AG2014" s="24"/>
      <c r="AH2014" s="24"/>
      <c r="AI2014" s="24"/>
      <c r="AJ2014" s="24"/>
      <c r="AK2014" s="24"/>
      <c r="AL2014" s="2"/>
      <c r="AM2014" s="467"/>
      <c r="AN2014" s="2"/>
      <c r="BA2014" s="2"/>
      <c r="BB2014" s="2"/>
      <c r="BC2014" s="618"/>
      <c r="BD2014" s="2"/>
      <c r="BE2014" s="2"/>
      <c r="BF2014" s="24"/>
      <c r="BG2014" s="2"/>
      <c r="BH2014" s="2"/>
      <c r="BI2014" s="24"/>
      <c r="BJ2014" s="2"/>
      <c r="BK2014" s="721"/>
      <c r="BL2014" s="721"/>
      <c r="BM2014" s="24"/>
      <c r="BN2014" s="24"/>
    </row>
    <row r="2015" spans="1:66">
      <c r="A2015" s="81"/>
      <c r="B2015" s="84" t="s">
        <v>19</v>
      </c>
      <c r="C2015" s="254"/>
      <c r="D2015" s="255"/>
      <c r="E2015" s="24"/>
      <c r="F2015" s="254"/>
      <c r="G2015" s="256"/>
      <c r="H2015" s="24"/>
      <c r="I2015" s="254"/>
      <c r="J2015" s="256"/>
      <c r="K2015" s="24"/>
      <c r="L2015" s="254"/>
      <c r="M2015" s="256"/>
      <c r="N2015" s="24"/>
      <c r="O2015" s="254"/>
      <c r="P2015" s="256"/>
      <c r="Q2015" s="24"/>
      <c r="R2015" s="254"/>
      <c r="S2015" s="256"/>
      <c r="T2015" s="24"/>
      <c r="U2015" s="254"/>
      <c r="V2015" s="256"/>
      <c r="W2015" s="24"/>
      <c r="X2015" s="254"/>
      <c r="Y2015" s="256"/>
      <c r="Z2015" s="133"/>
      <c r="AA2015" s="254"/>
      <c r="AB2015" s="256"/>
      <c r="AC2015" s="24"/>
      <c r="AD2015" s="254"/>
      <c r="AE2015" s="256"/>
      <c r="AF2015" s="24"/>
      <c r="AG2015" s="24"/>
      <c r="AH2015" s="24"/>
      <c r="AI2015" s="24"/>
      <c r="AJ2015" s="24"/>
      <c r="AK2015" s="24"/>
      <c r="AL2015" s="254">
        <f>SUM(C2015,F2015,I2015,L2015,O2015,R2015,U2015,X2015,AA2015,AD2015)</f>
        <v>0</v>
      </c>
      <c r="AM2015" s="255">
        <f t="shared" ref="AM2015:AM2021" si="1193">SUM(D2015,G2015,J2015,M2015,P2015,S2015,V2015,Y2015,AB2015,AE2015)</f>
        <v>0</v>
      </c>
      <c r="AN2015" s="256">
        <f t="shared" ref="AN2015:AN2017" si="1194">SUM(AL2015:AM2015)</f>
        <v>0</v>
      </c>
      <c r="BA2015" s="254"/>
      <c r="BB2015" s="256"/>
      <c r="BC2015" s="618"/>
      <c r="BD2015" s="254"/>
      <c r="BE2015" s="256"/>
      <c r="BF2015" s="24"/>
      <c r="BG2015" s="254"/>
      <c r="BH2015" s="256"/>
      <c r="BI2015" s="24"/>
      <c r="BJ2015" s="254">
        <f t="shared" ref="BJ2015:BK2017" si="1195">SUM(AF2015,AI2015,AL2015,AO2015,AR2015,AU2015,AX2015,BA2015,BD2015,BG2015)</f>
        <v>0</v>
      </c>
      <c r="BK2015" s="255">
        <f t="shared" si="1195"/>
        <v>0</v>
      </c>
      <c r="BL2015" s="256">
        <f t="shared" ref="BL2015:BL2017" si="1196">SUM(BJ2015:BK2015)</f>
        <v>0</v>
      </c>
      <c r="BM2015" s="24"/>
      <c r="BN2015" s="24"/>
    </row>
    <row r="2016" spans="1:66">
      <c r="A2016" s="82"/>
      <c r="B2016" s="85" t="s">
        <v>21</v>
      </c>
      <c r="C2016" s="257"/>
      <c r="D2016" s="15"/>
      <c r="E2016" s="24"/>
      <c r="F2016" s="257"/>
      <c r="G2016" s="258"/>
      <c r="H2016" s="24"/>
      <c r="I2016" s="257"/>
      <c r="J2016" s="258"/>
      <c r="K2016" s="24"/>
      <c r="L2016" s="257"/>
      <c r="M2016" s="258"/>
      <c r="N2016" s="24"/>
      <c r="O2016" s="257"/>
      <c r="P2016" s="258"/>
      <c r="Q2016" s="24"/>
      <c r="R2016" s="257"/>
      <c r="S2016" s="258"/>
      <c r="T2016" s="24"/>
      <c r="U2016" s="257"/>
      <c r="V2016" s="258"/>
      <c r="W2016" s="24"/>
      <c r="X2016" s="257"/>
      <c r="Y2016" s="258"/>
      <c r="Z2016" s="395"/>
      <c r="AA2016" s="257"/>
      <c r="AB2016" s="258"/>
      <c r="AC2016" s="24"/>
      <c r="AD2016" s="257"/>
      <c r="AE2016" s="258"/>
      <c r="AF2016" s="24"/>
      <c r="AG2016" s="24"/>
      <c r="AH2016" s="24"/>
      <c r="AI2016" s="24"/>
      <c r="AJ2016" s="24"/>
      <c r="AK2016" s="24"/>
      <c r="AL2016" s="257">
        <f t="shared" ref="AL2016:AL2017" si="1197">SUM(C2016,F2016,I2016,L2016,O2016,R2016,U2016,X2016,AA2016,AD2016)</f>
        <v>0</v>
      </c>
      <c r="AM2016" s="15">
        <f t="shared" si="1193"/>
        <v>0</v>
      </c>
      <c r="AN2016" s="258">
        <f t="shared" si="1194"/>
        <v>0</v>
      </c>
      <c r="BA2016" s="257"/>
      <c r="BB2016" s="258"/>
      <c r="BC2016" s="618"/>
      <c r="BD2016" s="257"/>
      <c r="BE2016" s="258"/>
      <c r="BF2016" s="24"/>
      <c r="BG2016" s="257"/>
      <c r="BH2016" s="258"/>
      <c r="BI2016" s="24"/>
      <c r="BJ2016" s="257">
        <f t="shared" si="1195"/>
        <v>0</v>
      </c>
      <c r="BK2016" s="15">
        <f t="shared" si="1195"/>
        <v>0</v>
      </c>
      <c r="BL2016" s="258">
        <f t="shared" si="1196"/>
        <v>0</v>
      </c>
      <c r="BM2016" s="24"/>
      <c r="BN2016" s="24"/>
    </row>
    <row r="2017" spans="1:66" ht="16.5" thickBot="1">
      <c r="A2017" s="83"/>
      <c r="B2017" s="86" t="s">
        <v>22</v>
      </c>
      <c r="C2017" s="259"/>
      <c r="D2017" s="260"/>
      <c r="E2017" s="24"/>
      <c r="F2017" s="259"/>
      <c r="G2017" s="261"/>
      <c r="H2017" s="24"/>
      <c r="I2017" s="259"/>
      <c r="J2017" s="261"/>
      <c r="K2017" s="24"/>
      <c r="L2017" s="259"/>
      <c r="M2017" s="261"/>
      <c r="N2017" s="24"/>
      <c r="O2017" s="259"/>
      <c r="P2017" s="261"/>
      <c r="Q2017" s="24"/>
      <c r="R2017" s="259"/>
      <c r="S2017" s="261"/>
      <c r="T2017" s="24"/>
      <c r="U2017" s="259"/>
      <c r="V2017" s="261"/>
      <c r="W2017" s="24"/>
      <c r="X2017" s="259"/>
      <c r="Y2017" s="261"/>
      <c r="Z2017" s="396"/>
      <c r="AA2017" s="259"/>
      <c r="AB2017" s="261"/>
      <c r="AC2017" s="24"/>
      <c r="AD2017" s="259"/>
      <c r="AE2017" s="261"/>
      <c r="AF2017" s="24"/>
      <c r="AG2017" s="24"/>
      <c r="AH2017" s="24"/>
      <c r="AI2017" s="24"/>
      <c r="AJ2017" s="24"/>
      <c r="AK2017" s="24"/>
      <c r="AL2017" s="259">
        <f t="shared" si="1197"/>
        <v>0</v>
      </c>
      <c r="AM2017" s="260">
        <f t="shared" si="1193"/>
        <v>0</v>
      </c>
      <c r="AN2017" s="261">
        <f t="shared" si="1194"/>
        <v>0</v>
      </c>
      <c r="BA2017" s="259"/>
      <c r="BB2017" s="261"/>
      <c r="BC2017" s="618"/>
      <c r="BD2017" s="259"/>
      <c r="BE2017" s="261"/>
      <c r="BF2017" s="24"/>
      <c r="BG2017" s="259"/>
      <c r="BH2017" s="261"/>
      <c r="BI2017" s="24"/>
      <c r="BJ2017" s="259">
        <f t="shared" si="1195"/>
        <v>0</v>
      </c>
      <c r="BK2017" s="260">
        <f t="shared" si="1195"/>
        <v>0</v>
      </c>
      <c r="BL2017" s="261">
        <f t="shared" si="1196"/>
        <v>0</v>
      </c>
      <c r="BM2017" s="24"/>
      <c r="BN2017" s="24"/>
    </row>
    <row r="2018" spans="1:66" ht="16.5" thickBot="1">
      <c r="A2018" s="20"/>
      <c r="C2018" s="2"/>
      <c r="D2018" s="2"/>
      <c r="E2018" s="24"/>
      <c r="F2018" s="2"/>
      <c r="G2018" s="2"/>
      <c r="H2018" s="24"/>
      <c r="I2018" s="2"/>
      <c r="J2018" s="2"/>
      <c r="K2018" s="24"/>
      <c r="L2018" s="2"/>
      <c r="M2018" s="2"/>
      <c r="N2018" s="24"/>
      <c r="O2018" s="2"/>
      <c r="P2018" s="2"/>
      <c r="Q2018" s="24"/>
      <c r="R2018" s="2"/>
      <c r="S2018" s="2"/>
      <c r="T2018" s="24"/>
      <c r="U2018" s="2"/>
      <c r="V2018" s="2"/>
      <c r="W2018" s="24"/>
      <c r="Y2018" s="2"/>
      <c r="Z2018" s="2"/>
      <c r="AA2018" s="2"/>
      <c r="AB2018" s="2"/>
      <c r="AC2018" s="24"/>
      <c r="AD2018" s="2"/>
      <c r="AE2018" s="2"/>
      <c r="AF2018" s="24"/>
      <c r="AG2018" s="24"/>
      <c r="AH2018" s="24"/>
      <c r="AI2018" s="24"/>
      <c r="AJ2018" s="24"/>
      <c r="AK2018" s="24"/>
      <c r="AL2018" s="2"/>
      <c r="AM2018" s="467"/>
      <c r="AN2018" s="2"/>
      <c r="BA2018" s="2"/>
      <c r="BB2018" s="2"/>
      <c r="BC2018" s="618"/>
      <c r="BD2018" s="2"/>
      <c r="BE2018" s="2"/>
      <c r="BF2018" s="24"/>
      <c r="BG2018" s="2"/>
      <c r="BH2018" s="2"/>
      <c r="BI2018" s="24"/>
      <c r="BJ2018" s="2"/>
      <c r="BK2018" s="721"/>
      <c r="BL2018" s="721"/>
      <c r="BM2018" s="24"/>
      <c r="BN2018" s="24"/>
    </row>
    <row r="2019" spans="1:66">
      <c r="A2019" s="87"/>
      <c r="B2019" s="84" t="s">
        <v>19</v>
      </c>
      <c r="C2019" s="254"/>
      <c r="D2019" s="255"/>
      <c r="E2019" s="24"/>
      <c r="F2019" s="254"/>
      <c r="G2019" s="256"/>
      <c r="H2019" s="24"/>
      <c r="I2019" s="254"/>
      <c r="J2019" s="256"/>
      <c r="K2019" s="24"/>
      <c r="L2019" s="254"/>
      <c r="M2019" s="256"/>
      <c r="N2019" s="24"/>
      <c r="O2019" s="254"/>
      <c r="P2019" s="256"/>
      <c r="Q2019" s="24"/>
      <c r="R2019" s="254"/>
      <c r="S2019" s="256"/>
      <c r="T2019" s="24"/>
      <c r="U2019" s="254"/>
      <c r="V2019" s="256"/>
      <c r="W2019" s="24"/>
      <c r="X2019" s="254"/>
      <c r="Y2019" s="256"/>
      <c r="Z2019" s="133"/>
      <c r="AA2019" s="254"/>
      <c r="AB2019" s="256"/>
      <c r="AC2019" s="24"/>
      <c r="AD2019" s="254"/>
      <c r="AE2019" s="256"/>
      <c r="AF2019" s="24"/>
      <c r="AG2019" s="24"/>
      <c r="AH2019" s="24"/>
      <c r="AI2019" s="24"/>
      <c r="AJ2019" s="24"/>
      <c r="AK2019" s="24"/>
      <c r="AL2019" s="254">
        <f>SUM(C2019,F2019,I2019,L2019,O2019,R2019,U2019,X2019,AA2019,AD2019)</f>
        <v>0</v>
      </c>
      <c r="AM2019" s="255">
        <f t="shared" si="1193"/>
        <v>0</v>
      </c>
      <c r="AN2019" s="256">
        <f t="shared" ref="AN2019:AN2021" si="1198">SUM(AL2019:AM2019)</f>
        <v>0</v>
      </c>
      <c r="BA2019" s="254"/>
      <c r="BB2019" s="256"/>
      <c r="BC2019" s="618"/>
      <c r="BD2019" s="254"/>
      <c r="BE2019" s="256"/>
      <c r="BF2019" s="24"/>
      <c r="BG2019" s="254"/>
      <c r="BH2019" s="256"/>
      <c r="BI2019" s="24"/>
      <c r="BJ2019" s="254">
        <f t="shared" ref="BJ2019:BK2021" si="1199">SUM(AF2019,AI2019,AL2019,AO2019,AR2019,AU2019,AX2019,BA2019,BD2019,BG2019)</f>
        <v>0</v>
      </c>
      <c r="BK2019" s="255">
        <f t="shared" si="1199"/>
        <v>0</v>
      </c>
      <c r="BL2019" s="256">
        <f t="shared" ref="BL2019:BL2021" si="1200">SUM(BJ2019:BK2019)</f>
        <v>0</v>
      </c>
      <c r="BM2019" s="24"/>
      <c r="BN2019" s="24"/>
    </row>
    <row r="2020" spans="1:66">
      <c r="A2020" s="82"/>
      <c r="B2020" s="85" t="s">
        <v>21</v>
      </c>
      <c r="C2020" s="257"/>
      <c r="D2020" s="15"/>
      <c r="E2020" s="24"/>
      <c r="F2020" s="257"/>
      <c r="G2020" s="258"/>
      <c r="H2020" s="24"/>
      <c r="I2020" s="257"/>
      <c r="J2020" s="258"/>
      <c r="K2020" s="24"/>
      <c r="L2020" s="257"/>
      <c r="M2020" s="258"/>
      <c r="N2020" s="24"/>
      <c r="O2020" s="257"/>
      <c r="P2020" s="258"/>
      <c r="Q2020" s="24"/>
      <c r="R2020" s="257"/>
      <c r="S2020" s="258"/>
      <c r="T2020" s="24"/>
      <c r="U2020" s="257"/>
      <c r="V2020" s="258"/>
      <c r="W2020" s="24"/>
      <c r="X2020" s="257"/>
      <c r="Y2020" s="258"/>
      <c r="Z2020" s="395"/>
      <c r="AA2020" s="257"/>
      <c r="AB2020" s="258"/>
      <c r="AC2020" s="24"/>
      <c r="AD2020" s="257"/>
      <c r="AE2020" s="258"/>
      <c r="AF2020" s="24"/>
      <c r="AG2020" s="24"/>
      <c r="AH2020" s="24"/>
      <c r="AI2020" s="24"/>
      <c r="AJ2020" s="24"/>
      <c r="AK2020" s="24"/>
      <c r="AL2020" s="257">
        <f t="shared" ref="AL2020:AL2021" si="1201">SUM(C2020,F2020,I2020,L2020,O2020,R2020,U2020,X2020,AA2020,AD2020)</f>
        <v>0</v>
      </c>
      <c r="AM2020" s="15">
        <f t="shared" si="1193"/>
        <v>0</v>
      </c>
      <c r="AN2020" s="258">
        <f t="shared" si="1198"/>
        <v>0</v>
      </c>
      <c r="BA2020" s="257"/>
      <c r="BB2020" s="258"/>
      <c r="BC2020" s="618"/>
      <c r="BD2020" s="257"/>
      <c r="BE2020" s="258"/>
      <c r="BF2020" s="24"/>
      <c r="BG2020" s="257"/>
      <c r="BH2020" s="258"/>
      <c r="BI2020" s="24"/>
      <c r="BJ2020" s="257">
        <f t="shared" si="1199"/>
        <v>0</v>
      </c>
      <c r="BK2020" s="15">
        <f t="shared" si="1199"/>
        <v>0</v>
      </c>
      <c r="BL2020" s="258">
        <f t="shared" si="1200"/>
        <v>0</v>
      </c>
      <c r="BM2020" s="24"/>
      <c r="BN2020" s="24"/>
    </row>
    <row r="2021" spans="1:66" ht="16.5" thickBot="1">
      <c r="A2021" s="83"/>
      <c r="B2021" s="86" t="s">
        <v>22</v>
      </c>
      <c r="C2021" s="259"/>
      <c r="D2021" s="260"/>
      <c r="E2021" s="24"/>
      <c r="F2021" s="259"/>
      <c r="G2021" s="261"/>
      <c r="H2021" s="24"/>
      <c r="I2021" s="259"/>
      <c r="J2021" s="261"/>
      <c r="K2021" s="24"/>
      <c r="L2021" s="259"/>
      <c r="M2021" s="261"/>
      <c r="N2021" s="24"/>
      <c r="O2021" s="259"/>
      <c r="P2021" s="261"/>
      <c r="Q2021" s="24"/>
      <c r="R2021" s="259"/>
      <c r="S2021" s="261"/>
      <c r="T2021" s="24"/>
      <c r="U2021" s="259"/>
      <c r="V2021" s="261"/>
      <c r="W2021" s="24"/>
      <c r="X2021" s="259"/>
      <c r="Y2021" s="261"/>
      <c r="Z2021" s="396"/>
      <c r="AA2021" s="259"/>
      <c r="AB2021" s="261"/>
      <c r="AC2021" s="24"/>
      <c r="AD2021" s="259"/>
      <c r="AE2021" s="261"/>
      <c r="AF2021" s="24"/>
      <c r="AG2021" s="24"/>
      <c r="AH2021" s="24"/>
      <c r="AI2021" s="24"/>
      <c r="AJ2021" s="24"/>
      <c r="AK2021" s="24"/>
      <c r="AL2021" s="259">
        <f t="shared" si="1201"/>
        <v>0</v>
      </c>
      <c r="AM2021" s="260">
        <f t="shared" si="1193"/>
        <v>0</v>
      </c>
      <c r="AN2021" s="261">
        <f t="shared" si="1198"/>
        <v>0</v>
      </c>
      <c r="BA2021" s="259"/>
      <c r="BB2021" s="261"/>
      <c r="BC2021" s="618"/>
      <c r="BD2021" s="259"/>
      <c r="BE2021" s="261"/>
      <c r="BF2021" s="24"/>
      <c r="BG2021" s="259"/>
      <c r="BH2021" s="261"/>
      <c r="BI2021" s="24"/>
      <c r="BJ2021" s="259">
        <f t="shared" si="1199"/>
        <v>0</v>
      </c>
      <c r="BK2021" s="260">
        <f t="shared" si="1199"/>
        <v>0</v>
      </c>
      <c r="BL2021" s="261">
        <f t="shared" si="1200"/>
        <v>0</v>
      </c>
      <c r="BM2021" s="24"/>
      <c r="BN2021" s="24"/>
    </row>
    <row r="2022" spans="1:66" ht="16.5" thickBot="1">
      <c r="A2022" s="20"/>
      <c r="C2022" s="2"/>
      <c r="D2022" s="2"/>
      <c r="E2022" s="24"/>
      <c r="F2022" s="2"/>
      <c r="G2022" s="2"/>
      <c r="H2022" s="24"/>
      <c r="I2022" s="2"/>
      <c r="J2022" s="2"/>
      <c r="K2022" s="24"/>
      <c r="L2022" s="2"/>
      <c r="M2022" s="2"/>
      <c r="N2022" s="24"/>
      <c r="O2022" s="2"/>
      <c r="P2022" s="2"/>
      <c r="Q2022" s="24"/>
      <c r="R2022" s="2"/>
      <c r="S2022" s="2"/>
      <c r="T2022" s="24"/>
      <c r="U2022" s="2"/>
      <c r="V2022" s="2"/>
      <c r="W2022" s="24"/>
      <c r="Y2022" s="2"/>
      <c r="Z2022" s="2"/>
      <c r="AA2022" s="2"/>
      <c r="AB2022" s="2"/>
      <c r="AC2022" s="24"/>
      <c r="AD2022" s="2"/>
      <c r="AE2022" s="2"/>
      <c r="AF2022" s="24"/>
      <c r="AG2022" s="24"/>
      <c r="AH2022" s="24"/>
      <c r="AI2022" s="24"/>
      <c r="AJ2022" s="24"/>
      <c r="AK2022" s="24"/>
      <c r="AL2022" s="2"/>
      <c r="AM2022" s="467"/>
      <c r="AN2022" s="2"/>
      <c r="BA2022" s="2"/>
      <c r="BB2022" s="2"/>
      <c r="BC2022" s="618"/>
      <c r="BD2022" s="2"/>
      <c r="BE2022" s="2"/>
      <c r="BF2022" s="24"/>
      <c r="BG2022" s="2"/>
      <c r="BH2022" s="2"/>
      <c r="BI2022" s="24"/>
      <c r="BJ2022" s="2"/>
      <c r="BK2022" s="721"/>
      <c r="BL2022" s="721"/>
      <c r="BM2022" s="24"/>
      <c r="BN2022" s="24"/>
    </row>
    <row r="2023" spans="1:66">
      <c r="A2023" s="87"/>
      <c r="B2023" s="84" t="s">
        <v>19</v>
      </c>
      <c r="C2023" s="254"/>
      <c r="D2023" s="255"/>
      <c r="E2023" s="24"/>
      <c r="F2023" s="254"/>
      <c r="G2023" s="256"/>
      <c r="H2023" s="24"/>
      <c r="I2023" s="254"/>
      <c r="J2023" s="256"/>
      <c r="K2023" s="24"/>
      <c r="L2023" s="254"/>
      <c r="M2023" s="256"/>
      <c r="N2023" s="24"/>
      <c r="O2023" s="254"/>
      <c r="P2023" s="256"/>
      <c r="Q2023" s="24"/>
      <c r="R2023" s="254"/>
      <c r="S2023" s="256"/>
      <c r="T2023" s="24"/>
      <c r="U2023" s="254"/>
      <c r="V2023" s="256"/>
      <c r="W2023" s="24"/>
      <c r="X2023" s="254"/>
      <c r="Y2023" s="256"/>
      <c r="Z2023" s="133"/>
      <c r="AA2023" s="254"/>
      <c r="AB2023" s="256"/>
      <c r="AC2023" s="24"/>
      <c r="AD2023" s="254"/>
      <c r="AE2023" s="256"/>
      <c r="AF2023" s="24"/>
      <c r="AG2023" s="24"/>
      <c r="AH2023" s="24"/>
      <c r="AI2023" s="24"/>
      <c r="AJ2023" s="24"/>
      <c r="AK2023" s="24"/>
      <c r="AL2023" s="254">
        <f>SUM(C2023,F2023,I2023,L2023,O2023,R2023,U2023,X2023,AA2023,AD2023)</f>
        <v>0</v>
      </c>
      <c r="AM2023" s="255">
        <f t="shared" ref="AM2023:AM2025" si="1202">SUM(D2023,G2023,J2023,M2023,P2023,S2023,V2023,Y2023,AB2023,AE2023)</f>
        <v>0</v>
      </c>
      <c r="AN2023" s="256">
        <f t="shared" ref="AN2023:AN2025" si="1203">SUM(AL2023:AM2023)</f>
        <v>0</v>
      </c>
      <c r="BA2023" s="254"/>
      <c r="BB2023" s="256"/>
      <c r="BC2023" s="618"/>
      <c r="BD2023" s="254"/>
      <c r="BE2023" s="256"/>
      <c r="BF2023" s="24"/>
      <c r="BG2023" s="254"/>
      <c r="BH2023" s="256"/>
      <c r="BI2023" s="24"/>
      <c r="BJ2023" s="254">
        <f t="shared" ref="BJ2023:BK2025" si="1204">SUM(AF2023,AI2023,AL2023,AO2023,AR2023,AU2023,AX2023,BA2023,BD2023,BG2023)</f>
        <v>0</v>
      </c>
      <c r="BK2023" s="255">
        <f t="shared" si="1204"/>
        <v>0</v>
      </c>
      <c r="BL2023" s="256">
        <f t="shared" ref="BL2023:BL2025" si="1205">SUM(BJ2023:BK2023)</f>
        <v>0</v>
      </c>
      <c r="BM2023" s="24"/>
      <c r="BN2023" s="24"/>
    </row>
    <row r="2024" spans="1:66">
      <c r="A2024" s="82"/>
      <c r="B2024" s="85" t="s">
        <v>21</v>
      </c>
      <c r="C2024" s="257"/>
      <c r="D2024" s="15"/>
      <c r="E2024" s="24"/>
      <c r="F2024" s="257"/>
      <c r="G2024" s="258"/>
      <c r="H2024" s="24"/>
      <c r="I2024" s="257"/>
      <c r="J2024" s="258"/>
      <c r="K2024" s="24"/>
      <c r="L2024" s="257"/>
      <c r="M2024" s="258"/>
      <c r="N2024" s="24"/>
      <c r="O2024" s="257"/>
      <c r="P2024" s="258"/>
      <c r="Q2024" s="24"/>
      <c r="R2024" s="257"/>
      <c r="S2024" s="258"/>
      <c r="T2024" s="24"/>
      <c r="U2024" s="257"/>
      <c r="V2024" s="258"/>
      <c r="W2024" s="24"/>
      <c r="X2024" s="257"/>
      <c r="Y2024" s="258"/>
      <c r="Z2024" s="395"/>
      <c r="AA2024" s="257"/>
      <c r="AB2024" s="258"/>
      <c r="AC2024" s="24"/>
      <c r="AD2024" s="257"/>
      <c r="AE2024" s="258"/>
      <c r="AF2024" s="24"/>
      <c r="AG2024" s="24"/>
      <c r="AH2024" s="24"/>
      <c r="AI2024" s="24"/>
      <c r="AJ2024" s="24"/>
      <c r="AK2024" s="24"/>
      <c r="AL2024" s="257">
        <f t="shared" ref="AL2024:AL2025" si="1206">SUM(C2024,F2024,I2024,L2024,O2024,R2024,U2024,X2024,AA2024,AD2024)</f>
        <v>0</v>
      </c>
      <c r="AM2024" s="15">
        <f t="shared" si="1202"/>
        <v>0</v>
      </c>
      <c r="AN2024" s="258">
        <f t="shared" si="1203"/>
        <v>0</v>
      </c>
      <c r="BA2024" s="257"/>
      <c r="BB2024" s="258"/>
      <c r="BC2024" s="618"/>
      <c r="BD2024" s="257"/>
      <c r="BE2024" s="258"/>
      <c r="BF2024" s="24"/>
      <c r="BG2024" s="257"/>
      <c r="BH2024" s="258"/>
      <c r="BI2024" s="24"/>
      <c r="BJ2024" s="257">
        <f t="shared" si="1204"/>
        <v>0</v>
      </c>
      <c r="BK2024" s="15">
        <f t="shared" si="1204"/>
        <v>0</v>
      </c>
      <c r="BL2024" s="258">
        <f t="shared" si="1205"/>
        <v>0</v>
      </c>
      <c r="BM2024" s="24"/>
      <c r="BN2024" s="24"/>
    </row>
    <row r="2025" spans="1:66" ht="16.5" thickBot="1">
      <c r="A2025" s="83"/>
      <c r="B2025" s="86" t="s">
        <v>22</v>
      </c>
      <c r="C2025" s="259"/>
      <c r="D2025" s="260"/>
      <c r="E2025" s="24"/>
      <c r="F2025" s="259"/>
      <c r="G2025" s="261"/>
      <c r="H2025" s="24"/>
      <c r="I2025" s="259"/>
      <c r="J2025" s="261"/>
      <c r="K2025" s="24"/>
      <c r="L2025" s="259"/>
      <c r="M2025" s="261"/>
      <c r="N2025" s="24"/>
      <c r="O2025" s="259"/>
      <c r="P2025" s="261"/>
      <c r="Q2025" s="24"/>
      <c r="R2025" s="259"/>
      <c r="S2025" s="261"/>
      <c r="T2025" s="24"/>
      <c r="U2025" s="259"/>
      <c r="V2025" s="261"/>
      <c r="W2025" s="24"/>
      <c r="X2025" s="259"/>
      <c r="Y2025" s="261"/>
      <c r="Z2025" s="396"/>
      <c r="AA2025" s="259"/>
      <c r="AB2025" s="261"/>
      <c r="AC2025" s="24"/>
      <c r="AD2025" s="259"/>
      <c r="AE2025" s="261"/>
      <c r="AF2025" s="24"/>
      <c r="AG2025" s="24"/>
      <c r="AH2025" s="24"/>
      <c r="AI2025" s="24"/>
      <c r="AJ2025" s="24"/>
      <c r="AK2025" s="24"/>
      <c r="AL2025" s="259">
        <f t="shared" si="1206"/>
        <v>0</v>
      </c>
      <c r="AM2025" s="260">
        <f t="shared" si="1202"/>
        <v>0</v>
      </c>
      <c r="AN2025" s="261">
        <f t="shared" si="1203"/>
        <v>0</v>
      </c>
      <c r="BA2025" s="259"/>
      <c r="BB2025" s="261"/>
      <c r="BC2025" s="618"/>
      <c r="BD2025" s="259"/>
      <c r="BE2025" s="261"/>
      <c r="BF2025" s="24"/>
      <c r="BG2025" s="259"/>
      <c r="BH2025" s="261"/>
      <c r="BI2025" s="24"/>
      <c r="BJ2025" s="259">
        <f t="shared" si="1204"/>
        <v>0</v>
      </c>
      <c r="BK2025" s="260">
        <f t="shared" si="1204"/>
        <v>0</v>
      </c>
      <c r="BL2025" s="261">
        <f t="shared" si="1205"/>
        <v>0</v>
      </c>
      <c r="BM2025" s="24"/>
      <c r="BN2025" s="24"/>
    </row>
    <row r="2026" spans="1:66" ht="16.5" thickBot="1">
      <c r="A2026" s="20"/>
      <c r="C2026" s="2"/>
      <c r="D2026" s="2"/>
      <c r="E2026" s="24"/>
      <c r="F2026" s="2"/>
      <c r="G2026" s="2"/>
      <c r="H2026" s="24"/>
      <c r="I2026" s="2"/>
      <c r="J2026" s="2"/>
      <c r="K2026" s="24"/>
      <c r="L2026" s="2"/>
      <c r="M2026" s="2"/>
      <c r="N2026" s="24"/>
      <c r="O2026" s="2"/>
      <c r="P2026" s="2"/>
      <c r="Q2026" s="24"/>
      <c r="R2026" s="2"/>
      <c r="S2026" s="2"/>
      <c r="T2026" s="24"/>
      <c r="U2026" s="2"/>
      <c r="V2026" s="2"/>
      <c r="W2026" s="24"/>
      <c r="Y2026" s="2"/>
      <c r="Z2026" s="2"/>
      <c r="AA2026" s="2"/>
      <c r="AB2026" s="2"/>
      <c r="AC2026" s="24"/>
      <c r="AD2026" s="2"/>
      <c r="AE2026" s="2"/>
      <c r="AF2026" s="24"/>
      <c r="AG2026" s="24"/>
      <c r="AH2026" s="24"/>
      <c r="AI2026" s="24"/>
      <c r="AJ2026" s="24"/>
      <c r="AK2026" s="24"/>
      <c r="AL2026" s="2"/>
      <c r="AM2026" s="467"/>
      <c r="AN2026" s="2"/>
      <c r="BA2026" s="2"/>
      <c r="BB2026" s="2"/>
      <c r="BC2026" s="618"/>
      <c r="BD2026" s="2"/>
      <c r="BE2026" s="2"/>
      <c r="BF2026" s="24"/>
      <c r="BG2026" s="2"/>
      <c r="BH2026" s="2"/>
      <c r="BI2026" s="24"/>
      <c r="BJ2026" s="2"/>
      <c r="BK2026" s="721"/>
      <c r="BL2026" s="721"/>
      <c r="BM2026" s="24"/>
      <c r="BN2026" s="24"/>
    </row>
    <row r="2027" spans="1:66">
      <c r="A2027" s="81"/>
      <c r="B2027" s="84" t="s">
        <v>19</v>
      </c>
      <c r="C2027" s="254"/>
      <c r="D2027" s="255"/>
      <c r="E2027" s="24"/>
      <c r="F2027" s="254"/>
      <c r="G2027" s="256"/>
      <c r="H2027" s="24"/>
      <c r="I2027" s="254"/>
      <c r="J2027" s="256"/>
      <c r="K2027" s="24"/>
      <c r="L2027" s="254"/>
      <c r="M2027" s="256"/>
      <c r="N2027" s="24"/>
      <c r="O2027" s="254"/>
      <c r="P2027" s="256"/>
      <c r="Q2027" s="24"/>
      <c r="R2027" s="254"/>
      <c r="S2027" s="256"/>
      <c r="T2027" s="24"/>
      <c r="U2027" s="254"/>
      <c r="V2027" s="256"/>
      <c r="W2027" s="24"/>
      <c r="X2027" s="254"/>
      <c r="Y2027" s="256"/>
      <c r="Z2027" s="133"/>
      <c r="AA2027" s="254"/>
      <c r="AB2027" s="256"/>
      <c r="AC2027" s="24"/>
      <c r="AD2027" s="254"/>
      <c r="AE2027" s="256"/>
      <c r="AF2027" s="24"/>
      <c r="AG2027" s="24"/>
      <c r="AH2027" s="24"/>
      <c r="AI2027" s="24"/>
      <c r="AJ2027" s="24"/>
      <c r="AK2027" s="24"/>
      <c r="AL2027" s="254">
        <f>SUM(C2027,F2027,I2027,L2027,O2027,R2027,U2027,X2027,AA2027,AD2027)</f>
        <v>0</v>
      </c>
      <c r="AM2027" s="255">
        <f t="shared" ref="AM2027:AM2029" si="1207">SUM(D2027,G2027,J2027,M2027,P2027,S2027,V2027,Y2027,AB2027,AE2027)</f>
        <v>0</v>
      </c>
      <c r="AN2027" s="256">
        <f>SUM(AL2027:AM2027)</f>
        <v>0</v>
      </c>
      <c r="BA2027" s="254"/>
      <c r="BB2027" s="256"/>
      <c r="BC2027" s="618"/>
      <c r="BD2027" s="254"/>
      <c r="BE2027" s="256"/>
      <c r="BF2027" s="24"/>
      <c r="BG2027" s="254"/>
      <c r="BH2027" s="256"/>
      <c r="BI2027" s="24"/>
      <c r="BJ2027" s="254">
        <f t="shared" ref="BJ2027:BK2029" si="1208">SUM(AF2027,AI2027,AL2027,AO2027,AR2027,AU2027,AX2027,BA2027,BD2027,BG2027)</f>
        <v>0</v>
      </c>
      <c r="BK2027" s="255">
        <f t="shared" si="1208"/>
        <v>0</v>
      </c>
      <c r="BL2027" s="256">
        <f>SUM(BJ2027:BK2027)</f>
        <v>0</v>
      </c>
      <c r="BM2027" s="24"/>
      <c r="BN2027" s="24"/>
    </row>
    <row r="2028" spans="1:66">
      <c r="A2028" s="82"/>
      <c r="B2028" s="85" t="s">
        <v>21</v>
      </c>
      <c r="C2028" s="257"/>
      <c r="D2028" s="15"/>
      <c r="E2028" s="24"/>
      <c r="F2028" s="257"/>
      <c r="G2028" s="258"/>
      <c r="H2028" s="24"/>
      <c r="I2028" s="257"/>
      <c r="J2028" s="258"/>
      <c r="K2028" s="24"/>
      <c r="L2028" s="257"/>
      <c r="M2028" s="258"/>
      <c r="N2028" s="24"/>
      <c r="O2028" s="257"/>
      <c r="P2028" s="258"/>
      <c r="Q2028" s="24"/>
      <c r="R2028" s="257"/>
      <c r="S2028" s="258"/>
      <c r="T2028" s="24"/>
      <c r="U2028" s="257"/>
      <c r="V2028" s="258"/>
      <c r="W2028" s="24"/>
      <c r="X2028" s="257"/>
      <c r="Y2028" s="258"/>
      <c r="Z2028" s="395"/>
      <c r="AA2028" s="257"/>
      <c r="AB2028" s="258"/>
      <c r="AC2028" s="24"/>
      <c r="AD2028" s="257"/>
      <c r="AE2028" s="258"/>
      <c r="AF2028" s="24"/>
      <c r="AG2028" s="24"/>
      <c r="AH2028" s="24"/>
      <c r="AI2028" s="24"/>
      <c r="AJ2028" s="24"/>
      <c r="AK2028" s="24"/>
      <c r="AL2028" s="257">
        <f t="shared" ref="AL2028:AL2029" si="1209">SUM(C2028,F2028,I2028,L2028,O2028,R2028,U2028,X2028,AA2028,AD2028)</f>
        <v>0</v>
      </c>
      <c r="AM2028" s="15">
        <f t="shared" si="1207"/>
        <v>0</v>
      </c>
      <c r="AN2028" s="258">
        <f t="shared" ref="AN2028:AN2029" si="1210">SUM(AL2028:AM2028)</f>
        <v>0</v>
      </c>
      <c r="BA2028" s="257"/>
      <c r="BB2028" s="258"/>
      <c r="BC2028" s="618"/>
      <c r="BD2028" s="257"/>
      <c r="BE2028" s="258"/>
      <c r="BF2028" s="24"/>
      <c r="BG2028" s="257"/>
      <c r="BH2028" s="258"/>
      <c r="BI2028" s="24"/>
      <c r="BJ2028" s="257">
        <f t="shared" si="1208"/>
        <v>0</v>
      </c>
      <c r="BK2028" s="15">
        <f t="shared" si="1208"/>
        <v>0</v>
      </c>
      <c r="BL2028" s="258">
        <f t="shared" ref="BL2028:BL2029" si="1211">SUM(BJ2028:BK2028)</f>
        <v>0</v>
      </c>
      <c r="BM2028" s="24"/>
      <c r="BN2028" s="24"/>
    </row>
    <row r="2029" spans="1:66" ht="16.5" thickBot="1">
      <c r="A2029" s="83"/>
      <c r="B2029" s="86" t="s">
        <v>22</v>
      </c>
      <c r="C2029" s="259"/>
      <c r="D2029" s="260"/>
      <c r="E2029" s="24"/>
      <c r="F2029" s="259"/>
      <c r="G2029" s="261"/>
      <c r="H2029" s="24"/>
      <c r="I2029" s="259"/>
      <c r="J2029" s="261"/>
      <c r="K2029" s="24"/>
      <c r="L2029" s="259"/>
      <c r="M2029" s="261"/>
      <c r="N2029" s="24"/>
      <c r="O2029" s="259"/>
      <c r="P2029" s="261"/>
      <c r="Q2029" s="24"/>
      <c r="R2029" s="259"/>
      <c r="S2029" s="261"/>
      <c r="T2029" s="24"/>
      <c r="U2029" s="259"/>
      <c r="V2029" s="261"/>
      <c r="W2029" s="24"/>
      <c r="X2029" s="259"/>
      <c r="Y2029" s="261"/>
      <c r="Z2029" s="396"/>
      <c r="AA2029" s="259"/>
      <c r="AB2029" s="261"/>
      <c r="AC2029" s="24"/>
      <c r="AD2029" s="259"/>
      <c r="AE2029" s="261"/>
      <c r="AF2029" s="24"/>
      <c r="AG2029" s="24"/>
      <c r="AH2029" s="24"/>
      <c r="AI2029" s="24"/>
      <c r="AJ2029" s="24"/>
      <c r="AK2029" s="24"/>
      <c r="AL2029" s="259">
        <f t="shared" si="1209"/>
        <v>0</v>
      </c>
      <c r="AM2029" s="260">
        <f t="shared" si="1207"/>
        <v>0</v>
      </c>
      <c r="AN2029" s="261">
        <f t="shared" si="1210"/>
        <v>0</v>
      </c>
      <c r="BA2029" s="259"/>
      <c r="BB2029" s="261"/>
      <c r="BC2029" s="618"/>
      <c r="BD2029" s="259"/>
      <c r="BE2029" s="261"/>
      <c r="BF2029" s="24"/>
      <c r="BG2029" s="259"/>
      <c r="BH2029" s="261"/>
      <c r="BI2029" s="24"/>
      <c r="BJ2029" s="259">
        <f t="shared" si="1208"/>
        <v>0</v>
      </c>
      <c r="BK2029" s="260">
        <f t="shared" si="1208"/>
        <v>0</v>
      </c>
      <c r="BL2029" s="261">
        <f t="shared" si="1211"/>
        <v>0</v>
      </c>
      <c r="BM2029" s="24"/>
      <c r="BN2029" s="24"/>
    </row>
    <row r="2030" spans="1:66" ht="16.5" thickBot="1">
      <c r="A2030" s="20"/>
      <c r="C2030" s="2"/>
      <c r="D2030" s="2"/>
      <c r="E2030" s="24"/>
      <c r="F2030" s="2"/>
      <c r="G2030" s="2"/>
      <c r="H2030" s="24"/>
      <c r="I2030" s="2"/>
      <c r="J2030" s="2"/>
      <c r="K2030" s="24"/>
      <c r="L2030" s="2"/>
      <c r="M2030" s="2"/>
      <c r="N2030" s="24"/>
      <c r="O2030" s="2"/>
      <c r="P2030" s="2"/>
      <c r="Q2030" s="24"/>
      <c r="R2030" s="2"/>
      <c r="S2030" s="2"/>
      <c r="T2030" s="24"/>
      <c r="U2030" s="2"/>
      <c r="V2030" s="2"/>
      <c r="W2030" s="24"/>
      <c r="Y2030" s="2"/>
      <c r="Z2030" s="2"/>
      <c r="AA2030" s="2"/>
      <c r="AB2030" s="2"/>
      <c r="AC2030" s="24"/>
      <c r="AD2030" s="2"/>
      <c r="AE2030" s="2"/>
      <c r="AF2030" s="24"/>
      <c r="AG2030" s="24"/>
      <c r="AH2030" s="24"/>
      <c r="AI2030" s="24"/>
      <c r="AJ2030" s="24"/>
      <c r="AK2030" s="24"/>
      <c r="AL2030" s="2"/>
      <c r="AM2030" s="467"/>
      <c r="AN2030" s="2"/>
      <c r="BA2030" s="2"/>
      <c r="BB2030" s="2"/>
      <c r="BC2030" s="618"/>
      <c r="BD2030" s="2"/>
      <c r="BE2030" s="2"/>
      <c r="BF2030" s="24"/>
      <c r="BG2030" s="2"/>
      <c r="BH2030" s="2"/>
      <c r="BI2030" s="24"/>
      <c r="BJ2030" s="2"/>
      <c r="BK2030" s="721"/>
      <c r="BL2030" s="721"/>
      <c r="BM2030" s="24"/>
      <c r="BN2030" s="24"/>
    </row>
    <row r="2031" spans="1:66">
      <c r="A2031" s="81"/>
      <c r="B2031" s="84" t="s">
        <v>19</v>
      </c>
      <c r="C2031" s="254"/>
      <c r="D2031" s="255"/>
      <c r="E2031" s="24"/>
      <c r="F2031" s="254"/>
      <c r="G2031" s="256"/>
      <c r="H2031" s="24"/>
      <c r="I2031" s="254"/>
      <c r="J2031" s="256"/>
      <c r="K2031" s="24"/>
      <c r="L2031" s="254"/>
      <c r="M2031" s="256"/>
      <c r="N2031" s="24"/>
      <c r="O2031" s="254"/>
      <c r="P2031" s="256"/>
      <c r="Q2031" s="24"/>
      <c r="R2031" s="254"/>
      <c r="S2031" s="256"/>
      <c r="T2031" s="24"/>
      <c r="U2031" s="254"/>
      <c r="V2031" s="256"/>
      <c r="W2031" s="24"/>
      <c r="X2031" s="254"/>
      <c r="Y2031" s="256"/>
      <c r="Z2031" s="133"/>
      <c r="AA2031" s="254"/>
      <c r="AB2031" s="256"/>
      <c r="AC2031" s="24"/>
      <c r="AD2031" s="254"/>
      <c r="AE2031" s="256"/>
      <c r="AF2031" s="24"/>
      <c r="AG2031" s="24"/>
      <c r="AH2031" s="24"/>
      <c r="AI2031" s="24"/>
      <c r="AJ2031" s="24"/>
      <c r="AK2031" s="24"/>
      <c r="AL2031" s="254">
        <f>SUM(C2031,F2031,I2031,L2031,O2031,R2031,U2031,X2031,AA2031,AD2031)</f>
        <v>0</v>
      </c>
      <c r="AM2031" s="255">
        <f t="shared" ref="AM2031:AM2033" si="1212">SUM(D2031,G2031,J2031,M2031,P2031,S2031,V2031,Y2031,AB2031,AE2031)</f>
        <v>0</v>
      </c>
      <c r="AN2031" s="256">
        <f t="shared" ref="AN2031:AN2033" si="1213">SUM(AL2031:AM2031)</f>
        <v>0</v>
      </c>
      <c r="BA2031" s="254"/>
      <c r="BB2031" s="256"/>
      <c r="BC2031" s="618"/>
      <c r="BD2031" s="254"/>
      <c r="BE2031" s="256"/>
      <c r="BF2031" s="24"/>
      <c r="BG2031" s="254"/>
      <c r="BH2031" s="256"/>
      <c r="BI2031" s="24"/>
      <c r="BJ2031" s="254">
        <f t="shared" ref="BJ2031:BK2033" si="1214">SUM(AF2031,AI2031,AL2031,AO2031,AR2031,AU2031,AX2031,BA2031,BD2031,BG2031)</f>
        <v>0</v>
      </c>
      <c r="BK2031" s="255">
        <f t="shared" si="1214"/>
        <v>0</v>
      </c>
      <c r="BL2031" s="256">
        <f t="shared" ref="BL2031:BL2033" si="1215">SUM(BJ2031:BK2031)</f>
        <v>0</v>
      </c>
      <c r="BM2031" s="24"/>
      <c r="BN2031" s="24"/>
    </row>
    <row r="2032" spans="1:66">
      <c r="A2032" s="82"/>
      <c r="B2032" s="85" t="s">
        <v>21</v>
      </c>
      <c r="C2032" s="257"/>
      <c r="D2032" s="15"/>
      <c r="E2032" s="24"/>
      <c r="F2032" s="257"/>
      <c r="G2032" s="258"/>
      <c r="H2032" s="24"/>
      <c r="I2032" s="257"/>
      <c r="J2032" s="258"/>
      <c r="K2032" s="24"/>
      <c r="L2032" s="257"/>
      <c r="M2032" s="258"/>
      <c r="N2032" s="24"/>
      <c r="O2032" s="257"/>
      <c r="P2032" s="258"/>
      <c r="Q2032" s="24"/>
      <c r="R2032" s="257"/>
      <c r="S2032" s="258"/>
      <c r="T2032" s="24"/>
      <c r="U2032" s="257"/>
      <c r="V2032" s="258"/>
      <c r="W2032" s="24"/>
      <c r="X2032" s="257"/>
      <c r="Y2032" s="258"/>
      <c r="Z2032" s="395"/>
      <c r="AA2032" s="257"/>
      <c r="AB2032" s="258"/>
      <c r="AC2032" s="24"/>
      <c r="AD2032" s="257"/>
      <c r="AE2032" s="258"/>
      <c r="AF2032" s="24"/>
      <c r="AG2032" s="24"/>
      <c r="AH2032" s="24"/>
      <c r="AI2032" s="24"/>
      <c r="AJ2032" s="24"/>
      <c r="AK2032" s="24"/>
      <c r="AL2032" s="257">
        <f t="shared" ref="AL2032:AL2033" si="1216">SUM(C2032,F2032,I2032,L2032,O2032,R2032,U2032,X2032,AA2032,AD2032)</f>
        <v>0</v>
      </c>
      <c r="AM2032" s="15">
        <f t="shared" si="1212"/>
        <v>0</v>
      </c>
      <c r="AN2032" s="258">
        <f t="shared" si="1213"/>
        <v>0</v>
      </c>
      <c r="BA2032" s="257"/>
      <c r="BB2032" s="258"/>
      <c r="BC2032" s="618"/>
      <c r="BD2032" s="257"/>
      <c r="BE2032" s="258"/>
      <c r="BF2032" s="24"/>
      <c r="BG2032" s="257"/>
      <c r="BH2032" s="258"/>
      <c r="BI2032" s="24"/>
      <c r="BJ2032" s="257">
        <f t="shared" si="1214"/>
        <v>0</v>
      </c>
      <c r="BK2032" s="15">
        <f t="shared" si="1214"/>
        <v>0</v>
      </c>
      <c r="BL2032" s="258">
        <f t="shared" si="1215"/>
        <v>0</v>
      </c>
      <c r="BM2032" s="24"/>
      <c r="BN2032" s="24"/>
    </row>
    <row r="2033" spans="1:66" ht="16.5" thickBot="1">
      <c r="A2033" s="83"/>
      <c r="B2033" s="86" t="s">
        <v>22</v>
      </c>
      <c r="C2033" s="259"/>
      <c r="D2033" s="260"/>
      <c r="E2033" s="24"/>
      <c r="F2033" s="259"/>
      <c r="G2033" s="261"/>
      <c r="H2033" s="24"/>
      <c r="I2033" s="259"/>
      <c r="J2033" s="261"/>
      <c r="K2033" s="24"/>
      <c r="L2033" s="259"/>
      <c r="M2033" s="261"/>
      <c r="N2033" s="24"/>
      <c r="O2033" s="259"/>
      <c r="P2033" s="261"/>
      <c r="Q2033" s="24"/>
      <c r="R2033" s="259"/>
      <c r="S2033" s="261"/>
      <c r="T2033" s="24"/>
      <c r="U2033" s="259"/>
      <c r="V2033" s="261"/>
      <c r="W2033" s="24"/>
      <c r="X2033" s="259"/>
      <c r="Y2033" s="261"/>
      <c r="Z2033" s="396"/>
      <c r="AA2033" s="259"/>
      <c r="AB2033" s="261"/>
      <c r="AC2033" s="24"/>
      <c r="AD2033" s="259"/>
      <c r="AE2033" s="261"/>
      <c r="AF2033" s="24"/>
      <c r="AG2033" s="24"/>
      <c r="AH2033" s="24"/>
      <c r="AI2033" s="24"/>
      <c r="AJ2033" s="24"/>
      <c r="AK2033" s="24"/>
      <c r="AL2033" s="259">
        <f t="shared" si="1216"/>
        <v>0</v>
      </c>
      <c r="AM2033" s="260">
        <f t="shared" si="1212"/>
        <v>0</v>
      </c>
      <c r="AN2033" s="261">
        <f t="shared" si="1213"/>
        <v>0</v>
      </c>
      <c r="BA2033" s="259"/>
      <c r="BB2033" s="261"/>
      <c r="BC2033" s="618"/>
      <c r="BD2033" s="259"/>
      <c r="BE2033" s="261"/>
      <c r="BF2033" s="24"/>
      <c r="BG2033" s="259"/>
      <c r="BH2033" s="261"/>
      <c r="BI2033" s="24"/>
      <c r="BJ2033" s="259">
        <f t="shared" si="1214"/>
        <v>0</v>
      </c>
      <c r="BK2033" s="260">
        <f t="shared" si="1214"/>
        <v>0</v>
      </c>
      <c r="BL2033" s="261">
        <f t="shared" si="1215"/>
        <v>0</v>
      </c>
      <c r="BM2033" s="24"/>
      <c r="BN2033" s="24"/>
    </row>
    <row r="2034" spans="1:66" ht="16.5" thickBot="1">
      <c r="A2034" s="20"/>
      <c r="C2034" s="2"/>
      <c r="D2034" s="2"/>
      <c r="E2034" s="24"/>
      <c r="F2034" s="2"/>
      <c r="G2034" s="2"/>
      <c r="H2034" s="24"/>
      <c r="I2034" s="2"/>
      <c r="J2034" s="2"/>
      <c r="K2034" s="24"/>
      <c r="L2034" s="2"/>
      <c r="M2034" s="2"/>
      <c r="N2034" s="24"/>
      <c r="O2034" s="2"/>
      <c r="P2034" s="2"/>
      <c r="Q2034" s="24"/>
      <c r="R2034" s="2"/>
      <c r="S2034" s="2"/>
      <c r="T2034" s="24"/>
      <c r="U2034" s="2"/>
      <c r="V2034" s="2"/>
      <c r="W2034" s="24"/>
      <c r="Y2034" s="2"/>
      <c r="Z2034" s="2"/>
      <c r="AA2034" s="2"/>
      <c r="AB2034" s="2"/>
      <c r="AC2034" s="24"/>
      <c r="AD2034" s="2"/>
      <c r="AE2034" s="2"/>
      <c r="AF2034" s="24"/>
      <c r="AG2034" s="24"/>
      <c r="AH2034" s="24"/>
      <c r="AI2034" s="24"/>
      <c r="AJ2034" s="24"/>
      <c r="AK2034" s="24"/>
      <c r="AL2034" s="2"/>
      <c r="AM2034" s="467"/>
      <c r="AN2034" s="2"/>
      <c r="BA2034" s="2"/>
      <c r="BB2034" s="2"/>
      <c r="BC2034" s="618"/>
      <c r="BD2034" s="2"/>
      <c r="BE2034" s="2"/>
      <c r="BF2034" s="24"/>
      <c r="BG2034" s="2"/>
      <c r="BH2034" s="2"/>
      <c r="BI2034" s="24"/>
      <c r="BJ2034" s="2"/>
      <c r="BK2034" s="721"/>
      <c r="BL2034" s="721"/>
      <c r="BM2034" s="24"/>
      <c r="BN2034" s="24"/>
    </row>
    <row r="2035" spans="1:66">
      <c r="A2035" s="87"/>
      <c r="B2035" s="84" t="s">
        <v>19</v>
      </c>
      <c r="C2035" s="254"/>
      <c r="D2035" s="255"/>
      <c r="E2035" s="24"/>
      <c r="F2035" s="254"/>
      <c r="G2035" s="256"/>
      <c r="H2035" s="24"/>
      <c r="I2035" s="254"/>
      <c r="J2035" s="256"/>
      <c r="K2035" s="24"/>
      <c r="L2035" s="254"/>
      <c r="M2035" s="256"/>
      <c r="N2035" s="24"/>
      <c r="O2035" s="254"/>
      <c r="P2035" s="256"/>
      <c r="Q2035" s="24"/>
      <c r="R2035" s="254"/>
      <c r="S2035" s="256"/>
      <c r="T2035" s="24"/>
      <c r="U2035" s="254"/>
      <c r="V2035" s="256"/>
      <c r="W2035" s="24"/>
      <c r="X2035" s="254"/>
      <c r="Y2035" s="256"/>
      <c r="Z2035" s="133"/>
      <c r="AA2035" s="254"/>
      <c r="AB2035" s="256"/>
      <c r="AC2035" s="24"/>
      <c r="AD2035" s="254"/>
      <c r="AE2035" s="256"/>
      <c r="AF2035" s="24"/>
      <c r="AG2035" s="24"/>
      <c r="AH2035" s="24"/>
      <c r="AI2035" s="24"/>
      <c r="AJ2035" s="24"/>
      <c r="AK2035" s="24"/>
      <c r="AL2035" s="254">
        <f>SUM(C2035,F2035,I2035,L2035,O2035,R2035,U2035,X2035,AA2035,AD2035)</f>
        <v>0</v>
      </c>
      <c r="AM2035" s="255">
        <f t="shared" ref="AM2035:AM2037" si="1217">SUM(D2035,G2035,J2035,M2035,P2035,S2035,V2035,Y2035,AB2035,AE2035)</f>
        <v>0</v>
      </c>
      <c r="AN2035" s="256">
        <f t="shared" ref="AN2035:AN2037" si="1218">SUM(AL2035:AM2035)</f>
        <v>0</v>
      </c>
      <c r="BA2035" s="254"/>
      <c r="BB2035" s="256"/>
      <c r="BC2035" s="618"/>
      <c r="BD2035" s="254"/>
      <c r="BE2035" s="256"/>
      <c r="BF2035" s="24"/>
      <c r="BG2035" s="254"/>
      <c r="BH2035" s="256"/>
      <c r="BI2035" s="24"/>
      <c r="BJ2035" s="254">
        <f t="shared" ref="BJ2035:BK2037" si="1219">SUM(AF2035,AI2035,AL2035,AO2035,AR2035,AU2035,AX2035,BA2035,BD2035,BG2035)</f>
        <v>0</v>
      </c>
      <c r="BK2035" s="255">
        <f t="shared" si="1219"/>
        <v>0</v>
      </c>
      <c r="BL2035" s="256">
        <f t="shared" ref="BL2035:BL2037" si="1220">SUM(BJ2035:BK2035)</f>
        <v>0</v>
      </c>
      <c r="BM2035" s="24"/>
      <c r="BN2035" s="24"/>
    </row>
    <row r="2036" spans="1:66">
      <c r="A2036" s="82"/>
      <c r="B2036" s="85" t="s">
        <v>21</v>
      </c>
      <c r="C2036" s="257"/>
      <c r="D2036" s="15"/>
      <c r="E2036" s="24"/>
      <c r="F2036" s="257"/>
      <c r="G2036" s="258"/>
      <c r="H2036" s="24"/>
      <c r="I2036" s="257"/>
      <c r="J2036" s="258"/>
      <c r="K2036" s="24"/>
      <c r="L2036" s="257"/>
      <c r="M2036" s="258"/>
      <c r="N2036" s="24"/>
      <c r="O2036" s="257"/>
      <c r="P2036" s="258"/>
      <c r="Q2036" s="24"/>
      <c r="R2036" s="257"/>
      <c r="S2036" s="258"/>
      <c r="T2036" s="24"/>
      <c r="U2036" s="257"/>
      <c r="V2036" s="258"/>
      <c r="W2036" s="24"/>
      <c r="X2036" s="257"/>
      <c r="Y2036" s="258"/>
      <c r="Z2036" s="395"/>
      <c r="AA2036" s="257"/>
      <c r="AB2036" s="258"/>
      <c r="AC2036" s="24"/>
      <c r="AD2036" s="257"/>
      <c r="AE2036" s="258"/>
      <c r="AF2036" s="24"/>
      <c r="AG2036" s="24"/>
      <c r="AH2036" s="24"/>
      <c r="AI2036" s="24"/>
      <c r="AJ2036" s="24"/>
      <c r="AK2036" s="24"/>
      <c r="AL2036" s="257">
        <f t="shared" ref="AL2036:AL2037" si="1221">SUM(C2036,F2036,I2036,L2036,O2036,R2036,U2036,X2036,AA2036,AD2036)</f>
        <v>0</v>
      </c>
      <c r="AM2036" s="15">
        <f t="shared" si="1217"/>
        <v>0</v>
      </c>
      <c r="AN2036" s="258">
        <f t="shared" si="1218"/>
        <v>0</v>
      </c>
      <c r="BA2036" s="257"/>
      <c r="BB2036" s="258"/>
      <c r="BC2036" s="618"/>
      <c r="BD2036" s="257"/>
      <c r="BE2036" s="258"/>
      <c r="BF2036" s="24"/>
      <c r="BG2036" s="257"/>
      <c r="BH2036" s="258"/>
      <c r="BI2036" s="24"/>
      <c r="BJ2036" s="257">
        <f t="shared" si="1219"/>
        <v>0</v>
      </c>
      <c r="BK2036" s="15">
        <f t="shared" si="1219"/>
        <v>0</v>
      </c>
      <c r="BL2036" s="258">
        <f t="shared" si="1220"/>
        <v>0</v>
      </c>
      <c r="BM2036" s="24"/>
      <c r="BN2036" s="24"/>
    </row>
    <row r="2037" spans="1:66" ht="16.5" thickBot="1">
      <c r="A2037" s="83"/>
      <c r="B2037" s="86" t="s">
        <v>22</v>
      </c>
      <c r="C2037" s="259"/>
      <c r="D2037" s="260"/>
      <c r="E2037" s="24"/>
      <c r="F2037" s="259"/>
      <c r="G2037" s="261"/>
      <c r="H2037" s="24"/>
      <c r="I2037" s="259"/>
      <c r="J2037" s="261"/>
      <c r="K2037" s="24"/>
      <c r="L2037" s="259"/>
      <c r="M2037" s="261"/>
      <c r="N2037" s="24"/>
      <c r="O2037" s="259"/>
      <c r="P2037" s="261"/>
      <c r="Q2037" s="24"/>
      <c r="R2037" s="259"/>
      <c r="S2037" s="261"/>
      <c r="T2037" s="24"/>
      <c r="U2037" s="259"/>
      <c r="V2037" s="261"/>
      <c r="W2037" s="24"/>
      <c r="X2037" s="259"/>
      <c r="Y2037" s="261"/>
      <c r="Z2037" s="396"/>
      <c r="AA2037" s="259"/>
      <c r="AB2037" s="261"/>
      <c r="AC2037" s="24"/>
      <c r="AD2037" s="259"/>
      <c r="AE2037" s="261"/>
      <c r="AF2037" s="24"/>
      <c r="AG2037" s="24"/>
      <c r="AH2037" s="24"/>
      <c r="AI2037" s="24"/>
      <c r="AJ2037" s="24"/>
      <c r="AK2037" s="24"/>
      <c r="AL2037" s="259">
        <f t="shared" si="1221"/>
        <v>0</v>
      </c>
      <c r="AM2037" s="260">
        <f t="shared" si="1217"/>
        <v>0</v>
      </c>
      <c r="AN2037" s="261">
        <f t="shared" si="1218"/>
        <v>0</v>
      </c>
      <c r="BA2037" s="259"/>
      <c r="BB2037" s="261"/>
      <c r="BC2037" s="618"/>
      <c r="BD2037" s="259"/>
      <c r="BE2037" s="261"/>
      <c r="BF2037" s="24"/>
      <c r="BG2037" s="259"/>
      <c r="BH2037" s="261"/>
      <c r="BI2037" s="24"/>
      <c r="BJ2037" s="259">
        <f t="shared" si="1219"/>
        <v>0</v>
      </c>
      <c r="BK2037" s="260">
        <f t="shared" si="1219"/>
        <v>0</v>
      </c>
      <c r="BL2037" s="261">
        <f t="shared" si="1220"/>
        <v>0</v>
      </c>
      <c r="BM2037" s="24"/>
      <c r="BN2037" s="24"/>
    </row>
    <row r="2038" spans="1:66" ht="16.5" thickBot="1">
      <c r="A2038" s="20"/>
      <c r="C2038" s="2"/>
      <c r="D2038" s="2"/>
      <c r="E2038" s="24"/>
      <c r="F2038" s="2"/>
      <c r="G2038" s="2"/>
      <c r="H2038" s="24"/>
      <c r="I2038" s="2"/>
      <c r="J2038" s="2"/>
      <c r="K2038" s="24"/>
      <c r="L2038" s="2"/>
      <c r="M2038" s="2"/>
      <c r="N2038" s="24"/>
      <c r="O2038" s="2"/>
      <c r="P2038" s="2"/>
      <c r="Q2038" s="24"/>
      <c r="R2038" s="2"/>
      <c r="S2038" s="2"/>
      <c r="T2038" s="24"/>
      <c r="U2038" s="2"/>
      <c r="V2038" s="2"/>
      <c r="W2038" s="24"/>
      <c r="Y2038" s="2"/>
      <c r="Z2038" s="2"/>
      <c r="AA2038" s="2"/>
      <c r="AB2038" s="2"/>
      <c r="AC2038" s="24"/>
      <c r="AD2038" s="2"/>
      <c r="AE2038" s="2"/>
      <c r="AF2038" s="24"/>
      <c r="AG2038" s="24"/>
      <c r="AH2038" s="24"/>
      <c r="AI2038" s="24"/>
      <c r="AJ2038" s="24"/>
      <c r="AK2038" s="24"/>
      <c r="AL2038" s="2"/>
      <c r="AM2038" s="467"/>
      <c r="AN2038" s="2"/>
      <c r="BA2038" s="2"/>
      <c r="BB2038" s="2"/>
      <c r="BC2038" s="618"/>
      <c r="BD2038" s="2"/>
      <c r="BE2038" s="2"/>
      <c r="BF2038" s="24"/>
      <c r="BG2038" s="2"/>
      <c r="BH2038" s="2"/>
      <c r="BI2038" s="24"/>
      <c r="BJ2038" s="2"/>
      <c r="BK2038" s="721"/>
      <c r="BL2038" s="721"/>
      <c r="BM2038" s="24"/>
      <c r="BN2038" s="24"/>
    </row>
    <row r="2039" spans="1:66">
      <c r="A2039" s="87"/>
      <c r="B2039" s="84" t="s">
        <v>19</v>
      </c>
      <c r="C2039" s="254"/>
      <c r="D2039" s="255"/>
      <c r="E2039" s="24"/>
      <c r="F2039" s="254"/>
      <c r="G2039" s="256"/>
      <c r="H2039" s="24"/>
      <c r="I2039" s="254"/>
      <c r="J2039" s="256"/>
      <c r="K2039" s="24"/>
      <c r="L2039" s="254"/>
      <c r="M2039" s="256"/>
      <c r="N2039" s="24"/>
      <c r="O2039" s="254"/>
      <c r="P2039" s="256"/>
      <c r="Q2039" s="24"/>
      <c r="R2039" s="254"/>
      <c r="S2039" s="256"/>
      <c r="T2039" s="24"/>
      <c r="U2039" s="254"/>
      <c r="V2039" s="256"/>
      <c r="W2039" s="24"/>
      <c r="X2039" s="254"/>
      <c r="Y2039" s="256"/>
      <c r="Z2039" s="133"/>
      <c r="AA2039" s="254"/>
      <c r="AB2039" s="256"/>
      <c r="AC2039" s="24"/>
      <c r="AD2039" s="254"/>
      <c r="AE2039" s="256"/>
      <c r="AF2039" s="24"/>
      <c r="AG2039" s="24"/>
      <c r="AH2039" s="24"/>
      <c r="AI2039" s="24"/>
      <c r="AJ2039" s="24"/>
      <c r="AK2039" s="24"/>
      <c r="AL2039" s="254">
        <f t="shared" ref="AL2039:AL2041" si="1222">C2039+F2039+I2039</f>
        <v>0</v>
      </c>
      <c r="AM2039" s="255">
        <f t="shared" ref="AM2039:AM2041" si="1223">SUM(D2039,G2039,J2039,M2039,P2039,S2039,V2039,Y2039,AB2039,AE2039)</f>
        <v>0</v>
      </c>
      <c r="AN2039" s="256">
        <f t="shared" ref="AN2039:AN2041" si="1224">SUM(AL2039:AM2039)</f>
        <v>0</v>
      </c>
      <c r="BA2039" s="254"/>
      <c r="BB2039" s="256"/>
      <c r="BC2039" s="618"/>
      <c r="BD2039" s="254"/>
      <c r="BE2039" s="256"/>
      <c r="BF2039" s="24"/>
      <c r="BG2039" s="254"/>
      <c r="BH2039" s="256"/>
      <c r="BI2039" s="24"/>
      <c r="BJ2039" s="254">
        <f>AF2039+AI2039+AL2039</f>
        <v>0</v>
      </c>
      <c r="BK2039" s="255">
        <f>SUM(AG2039,AJ2039,AM2039,AP2039,AS2039,AV2039,AY2039,BB2039,BE2039,BH2039)</f>
        <v>0</v>
      </c>
      <c r="BL2039" s="256">
        <f t="shared" ref="BL2039:BL2041" si="1225">SUM(BJ2039:BK2039)</f>
        <v>0</v>
      </c>
      <c r="BM2039" s="24"/>
      <c r="BN2039" s="24"/>
    </row>
    <row r="2040" spans="1:66">
      <c r="A2040" s="82"/>
      <c r="B2040" s="85" t="s">
        <v>21</v>
      </c>
      <c r="C2040" s="257"/>
      <c r="D2040" s="15"/>
      <c r="E2040" s="24"/>
      <c r="F2040" s="257"/>
      <c r="G2040" s="258"/>
      <c r="H2040" s="24"/>
      <c r="I2040" s="257"/>
      <c r="J2040" s="258"/>
      <c r="K2040" s="24"/>
      <c r="L2040" s="257"/>
      <c r="M2040" s="258"/>
      <c r="N2040" s="24"/>
      <c r="O2040" s="257"/>
      <c r="P2040" s="258"/>
      <c r="Q2040" s="24"/>
      <c r="R2040" s="257"/>
      <c r="S2040" s="258"/>
      <c r="T2040" s="24"/>
      <c r="U2040" s="257"/>
      <c r="V2040" s="258"/>
      <c r="W2040" s="24"/>
      <c r="X2040" s="257"/>
      <c r="Y2040" s="258"/>
      <c r="Z2040" s="395"/>
      <c r="AA2040" s="257"/>
      <c r="AB2040" s="258"/>
      <c r="AC2040" s="24"/>
      <c r="AD2040" s="257"/>
      <c r="AE2040" s="258"/>
      <c r="AF2040" s="24"/>
      <c r="AG2040" s="24"/>
      <c r="AH2040" s="24"/>
      <c r="AI2040" s="24"/>
      <c r="AJ2040" s="24"/>
      <c r="AK2040" s="24"/>
      <c r="AL2040" s="257">
        <f t="shared" si="1222"/>
        <v>0</v>
      </c>
      <c r="AM2040" s="15">
        <f t="shared" si="1223"/>
        <v>0</v>
      </c>
      <c r="AN2040" s="258">
        <f t="shared" si="1224"/>
        <v>0</v>
      </c>
      <c r="BA2040" s="257"/>
      <c r="BB2040" s="258"/>
      <c r="BC2040" s="618"/>
      <c r="BD2040" s="257"/>
      <c r="BE2040" s="258"/>
      <c r="BF2040" s="24"/>
      <c r="BG2040" s="257"/>
      <c r="BH2040" s="258"/>
      <c r="BI2040" s="24"/>
      <c r="BJ2040" s="257">
        <f>AF2040+AI2040+AL2040</f>
        <v>0</v>
      </c>
      <c r="BK2040" s="15">
        <f>SUM(AG2040,AJ2040,AM2040,AP2040,AS2040,AV2040,AY2040,BB2040,BE2040,BH2040)</f>
        <v>0</v>
      </c>
      <c r="BL2040" s="258">
        <f t="shared" si="1225"/>
        <v>0</v>
      </c>
      <c r="BM2040" s="24"/>
      <c r="BN2040" s="24"/>
    </row>
    <row r="2041" spans="1:66" ht="16.5" thickBot="1">
      <c r="A2041" s="83"/>
      <c r="B2041" s="86" t="s">
        <v>22</v>
      </c>
      <c r="C2041" s="259"/>
      <c r="D2041" s="260"/>
      <c r="E2041" s="24"/>
      <c r="F2041" s="259"/>
      <c r="G2041" s="261"/>
      <c r="H2041" s="24"/>
      <c r="I2041" s="259"/>
      <c r="J2041" s="261"/>
      <c r="K2041" s="24"/>
      <c r="L2041" s="259"/>
      <c r="M2041" s="261"/>
      <c r="N2041" s="24"/>
      <c r="O2041" s="259"/>
      <c r="P2041" s="261"/>
      <c r="Q2041" s="24"/>
      <c r="R2041" s="259"/>
      <c r="S2041" s="261"/>
      <c r="T2041" s="24"/>
      <c r="U2041" s="259"/>
      <c r="V2041" s="261"/>
      <c r="W2041" s="24"/>
      <c r="X2041" s="259"/>
      <c r="Y2041" s="261"/>
      <c r="Z2041" s="396"/>
      <c r="AA2041" s="259"/>
      <c r="AB2041" s="261"/>
      <c r="AC2041" s="24"/>
      <c r="AD2041" s="259"/>
      <c r="AE2041" s="261"/>
      <c r="AF2041" s="24"/>
      <c r="AG2041" s="24"/>
      <c r="AH2041" s="24"/>
      <c r="AI2041" s="24"/>
      <c r="AJ2041" s="24"/>
      <c r="AK2041" s="24"/>
      <c r="AL2041" s="259">
        <f t="shared" si="1222"/>
        <v>0</v>
      </c>
      <c r="AM2041" s="260">
        <f t="shared" si="1223"/>
        <v>0</v>
      </c>
      <c r="AN2041" s="261">
        <f t="shared" si="1224"/>
        <v>0</v>
      </c>
      <c r="BA2041" s="259"/>
      <c r="BB2041" s="261"/>
      <c r="BC2041" s="618"/>
      <c r="BD2041" s="259"/>
      <c r="BE2041" s="261"/>
      <c r="BF2041" s="24"/>
      <c r="BG2041" s="259"/>
      <c r="BH2041" s="261"/>
      <c r="BI2041" s="24"/>
      <c r="BJ2041" s="259">
        <f>AF2041+AI2041+AL2041</f>
        <v>0</v>
      </c>
      <c r="BK2041" s="260">
        <f>SUM(AG2041,AJ2041,AM2041,AP2041,AS2041,AV2041,AY2041,BB2041,BE2041,BH2041)</f>
        <v>0</v>
      </c>
      <c r="BL2041" s="261">
        <f t="shared" si="1225"/>
        <v>0</v>
      </c>
      <c r="BM2041" s="24"/>
      <c r="BN2041" s="24"/>
    </row>
    <row r="2042" spans="1:66" ht="16.5" thickBot="1">
      <c r="A2042" s="20"/>
      <c r="C2042" s="2"/>
      <c r="D2042" s="2"/>
      <c r="E2042" s="24"/>
      <c r="F2042" s="2"/>
      <c r="G2042" s="2"/>
      <c r="H2042" s="24"/>
      <c r="I2042" s="2"/>
      <c r="J2042" s="2"/>
      <c r="K2042" s="24"/>
      <c r="L2042" s="2"/>
      <c r="M2042" s="2"/>
      <c r="N2042" s="24"/>
      <c r="O2042" s="2"/>
      <c r="P2042" s="2"/>
      <c r="Q2042" s="24"/>
      <c r="R2042" s="2"/>
      <c r="S2042" s="2"/>
      <c r="T2042" s="24"/>
      <c r="U2042" s="2"/>
      <c r="V2042" s="2"/>
      <c r="W2042" s="24"/>
      <c r="Y2042" s="2"/>
      <c r="Z2042" s="2"/>
      <c r="AA2042" s="2"/>
      <c r="AB2042" s="2"/>
      <c r="AC2042" s="24"/>
      <c r="AD2042" s="2"/>
      <c r="AE2042" s="2"/>
      <c r="AF2042" s="24"/>
      <c r="AG2042" s="24"/>
      <c r="AH2042" s="24"/>
      <c r="AI2042" s="24"/>
      <c r="AJ2042" s="24"/>
      <c r="AK2042" s="24"/>
      <c r="AL2042" s="2"/>
      <c r="AM2042" s="467"/>
      <c r="AN2042" s="2"/>
      <c r="BA2042" s="2"/>
      <c r="BB2042" s="2"/>
      <c r="BC2042" s="618"/>
      <c r="BD2042" s="2"/>
      <c r="BE2042" s="2"/>
      <c r="BF2042" s="24"/>
      <c r="BG2042" s="2"/>
      <c r="BH2042" s="2"/>
      <c r="BI2042" s="24"/>
      <c r="BJ2042" s="2"/>
      <c r="BK2042" s="721"/>
      <c r="BL2042" s="721"/>
      <c r="BM2042" s="24"/>
      <c r="BN2042" s="24"/>
    </row>
    <row r="2043" spans="1:66">
      <c r="A2043" s="81"/>
      <c r="B2043" s="84" t="s">
        <v>19</v>
      </c>
      <c r="C2043" s="254"/>
      <c r="D2043" s="255"/>
      <c r="E2043" s="24"/>
      <c r="F2043" s="254"/>
      <c r="G2043" s="256"/>
      <c r="H2043" s="24"/>
      <c r="I2043" s="254"/>
      <c r="J2043" s="256"/>
      <c r="K2043" s="24"/>
      <c r="L2043" s="254"/>
      <c r="M2043" s="256"/>
      <c r="N2043" s="24"/>
      <c r="O2043" s="254"/>
      <c r="P2043" s="256"/>
      <c r="Q2043" s="24"/>
      <c r="R2043" s="254"/>
      <c r="S2043" s="256"/>
      <c r="T2043" s="24"/>
      <c r="U2043" s="254"/>
      <c r="V2043" s="256"/>
      <c r="W2043" s="24"/>
      <c r="X2043" s="254"/>
      <c r="Y2043" s="256"/>
      <c r="Z2043" s="133"/>
      <c r="AA2043" s="254"/>
      <c r="AB2043" s="256"/>
      <c r="AC2043" s="24"/>
      <c r="AD2043" s="254"/>
      <c r="AE2043" s="256"/>
      <c r="AF2043" s="24"/>
      <c r="AG2043" s="24"/>
      <c r="AH2043" s="24"/>
      <c r="AI2043" s="24"/>
      <c r="AJ2043" s="24"/>
      <c r="AK2043" s="24"/>
      <c r="AL2043" s="254">
        <f t="shared" ref="AL2043:AL2045" si="1226">C2043+F2043+I2043</f>
        <v>0</v>
      </c>
      <c r="AM2043" s="255">
        <f t="shared" ref="AM2043:AM2045" si="1227">SUM(D2043,G2043,J2043,M2043,P2043,S2043,V2043,Y2043,AB2043,AE2043)</f>
        <v>0</v>
      </c>
      <c r="AN2043" s="256">
        <f t="shared" ref="AN2043:AN2045" si="1228">SUM(AL2043:AM2043)</f>
        <v>0</v>
      </c>
      <c r="BA2043" s="254"/>
      <c r="BB2043" s="256"/>
      <c r="BC2043" s="618"/>
      <c r="BD2043" s="254"/>
      <c r="BE2043" s="256"/>
      <c r="BF2043" s="24"/>
      <c r="BG2043" s="254"/>
      <c r="BH2043" s="256"/>
      <c r="BI2043" s="24"/>
      <c r="BJ2043" s="254">
        <f>AF2043+AI2043+AL2043</f>
        <v>0</v>
      </c>
      <c r="BK2043" s="255">
        <f>SUM(AG2043,AJ2043,AM2043,AP2043,AS2043,AV2043,AY2043,BB2043,BE2043,BH2043)</f>
        <v>0</v>
      </c>
      <c r="BL2043" s="256">
        <f t="shared" ref="BL2043:BL2045" si="1229">SUM(BJ2043:BK2043)</f>
        <v>0</v>
      </c>
      <c r="BM2043" s="24"/>
      <c r="BN2043" s="24"/>
    </row>
    <row r="2044" spans="1:66">
      <c r="A2044" s="82"/>
      <c r="B2044" s="85" t="s">
        <v>21</v>
      </c>
      <c r="C2044" s="257"/>
      <c r="D2044" s="15"/>
      <c r="E2044" s="24"/>
      <c r="F2044" s="257"/>
      <c r="G2044" s="258"/>
      <c r="H2044" s="24"/>
      <c r="I2044" s="257"/>
      <c r="J2044" s="258"/>
      <c r="K2044" s="24"/>
      <c r="L2044" s="257"/>
      <c r="M2044" s="258"/>
      <c r="N2044" s="24"/>
      <c r="O2044" s="257"/>
      <c r="P2044" s="258"/>
      <c r="Q2044" s="24"/>
      <c r="R2044" s="257"/>
      <c r="S2044" s="258"/>
      <c r="T2044" s="24"/>
      <c r="U2044" s="257"/>
      <c r="V2044" s="258"/>
      <c r="W2044" s="24"/>
      <c r="X2044" s="257"/>
      <c r="Y2044" s="258"/>
      <c r="Z2044" s="395"/>
      <c r="AA2044" s="257"/>
      <c r="AB2044" s="258"/>
      <c r="AC2044" s="24"/>
      <c r="AD2044" s="257"/>
      <c r="AE2044" s="258"/>
      <c r="AF2044" s="24"/>
      <c r="AG2044" s="24"/>
      <c r="AH2044" s="24"/>
      <c r="AI2044" s="24"/>
      <c r="AJ2044" s="24"/>
      <c r="AK2044" s="24"/>
      <c r="AL2044" s="257">
        <f t="shared" si="1226"/>
        <v>0</v>
      </c>
      <c r="AM2044" s="15">
        <f t="shared" si="1227"/>
        <v>0</v>
      </c>
      <c r="AN2044" s="258">
        <f t="shared" si="1228"/>
        <v>0</v>
      </c>
      <c r="BA2044" s="257"/>
      <c r="BB2044" s="258"/>
      <c r="BC2044" s="618"/>
      <c r="BD2044" s="257"/>
      <c r="BE2044" s="258"/>
      <c r="BF2044" s="24"/>
      <c r="BG2044" s="257"/>
      <c r="BH2044" s="258"/>
      <c r="BI2044" s="24"/>
      <c r="BJ2044" s="257">
        <f>AF2044+AI2044+AL2044</f>
        <v>0</v>
      </c>
      <c r="BK2044" s="15">
        <f>SUM(AG2044,AJ2044,AM2044,AP2044,AS2044,AV2044,AY2044,BB2044,BE2044,BH2044)</f>
        <v>0</v>
      </c>
      <c r="BL2044" s="258">
        <f t="shared" si="1229"/>
        <v>0</v>
      </c>
      <c r="BM2044" s="24"/>
      <c r="BN2044" s="24"/>
    </row>
    <row r="2045" spans="1:66" ht="16.5" thickBot="1">
      <c r="A2045" s="83"/>
      <c r="B2045" s="86" t="s">
        <v>22</v>
      </c>
      <c r="C2045" s="259"/>
      <c r="D2045" s="260"/>
      <c r="E2045" s="24"/>
      <c r="F2045" s="259"/>
      <c r="G2045" s="261"/>
      <c r="H2045" s="24"/>
      <c r="I2045" s="259"/>
      <c r="J2045" s="261"/>
      <c r="K2045" s="24"/>
      <c r="L2045" s="259"/>
      <c r="M2045" s="261"/>
      <c r="N2045" s="24"/>
      <c r="O2045" s="259"/>
      <c r="P2045" s="261"/>
      <c r="Q2045" s="24"/>
      <c r="R2045" s="259"/>
      <c r="S2045" s="261"/>
      <c r="T2045" s="24"/>
      <c r="U2045" s="259"/>
      <c r="V2045" s="261"/>
      <c r="W2045" s="24"/>
      <c r="X2045" s="259"/>
      <c r="Y2045" s="261"/>
      <c r="Z2045" s="396"/>
      <c r="AA2045" s="259"/>
      <c r="AB2045" s="261"/>
      <c r="AC2045" s="24"/>
      <c r="AD2045" s="259"/>
      <c r="AE2045" s="261"/>
      <c r="AF2045" s="24"/>
      <c r="AG2045" s="24"/>
      <c r="AH2045" s="24"/>
      <c r="AI2045" s="24"/>
      <c r="AJ2045" s="24"/>
      <c r="AK2045" s="24"/>
      <c r="AL2045" s="259">
        <f t="shared" si="1226"/>
        <v>0</v>
      </c>
      <c r="AM2045" s="260">
        <f t="shared" si="1227"/>
        <v>0</v>
      </c>
      <c r="AN2045" s="261">
        <f t="shared" si="1228"/>
        <v>0</v>
      </c>
      <c r="BA2045" s="259"/>
      <c r="BB2045" s="261"/>
      <c r="BC2045" s="618"/>
      <c r="BD2045" s="259"/>
      <c r="BE2045" s="261"/>
      <c r="BF2045" s="24"/>
      <c r="BG2045" s="259"/>
      <c r="BH2045" s="261"/>
      <c r="BI2045" s="24"/>
      <c r="BJ2045" s="259">
        <f>AF2045+AI2045+AL2045</f>
        <v>0</v>
      </c>
      <c r="BK2045" s="260">
        <f>SUM(AG2045,AJ2045,AM2045,AP2045,AS2045,AV2045,AY2045,BB2045,BE2045,BH2045)</f>
        <v>0</v>
      </c>
      <c r="BL2045" s="261">
        <f t="shared" si="1229"/>
        <v>0</v>
      </c>
      <c r="BM2045" s="24"/>
      <c r="BN2045" s="24"/>
    </row>
    <row r="2046" spans="1:66" ht="16.5" thickBot="1">
      <c r="A2046" s="20"/>
      <c r="C2046" s="2"/>
      <c r="D2046" s="2"/>
      <c r="E2046" s="24"/>
      <c r="F2046" s="2"/>
      <c r="G2046" s="2"/>
      <c r="H2046" s="24"/>
      <c r="I2046" s="2"/>
      <c r="J2046" s="2"/>
      <c r="K2046" s="24"/>
      <c r="L2046" s="2"/>
      <c r="M2046" s="2"/>
      <c r="N2046" s="24"/>
      <c r="O2046" s="2"/>
      <c r="P2046" s="2"/>
      <c r="Q2046" s="24"/>
      <c r="R2046" s="2"/>
      <c r="S2046" s="2"/>
      <c r="T2046" s="24"/>
      <c r="U2046" s="2"/>
      <c r="V2046" s="2"/>
      <c r="W2046" s="24"/>
      <c r="Y2046" s="2"/>
      <c r="Z2046" s="2"/>
      <c r="AA2046" s="2"/>
      <c r="AB2046" s="2"/>
      <c r="AC2046" s="24"/>
      <c r="AD2046" s="2"/>
      <c r="AE2046" s="2"/>
      <c r="AF2046" s="24"/>
      <c r="AG2046" s="24"/>
      <c r="AH2046" s="24"/>
      <c r="AI2046" s="24"/>
      <c r="AJ2046" s="24"/>
      <c r="AK2046" s="24"/>
      <c r="AL2046" s="2"/>
      <c r="AM2046" s="467"/>
      <c r="AN2046" s="2"/>
      <c r="BA2046" s="2"/>
      <c r="BB2046" s="2"/>
      <c r="BC2046" s="618"/>
      <c r="BD2046" s="2"/>
      <c r="BE2046" s="2"/>
      <c r="BF2046" s="24"/>
      <c r="BG2046" s="2"/>
      <c r="BH2046" s="2"/>
      <c r="BI2046" s="24"/>
      <c r="BJ2046" s="2"/>
      <c r="BK2046" s="721"/>
      <c r="BL2046" s="721"/>
      <c r="BM2046" s="24"/>
      <c r="BN2046" s="24"/>
    </row>
    <row r="2047" spans="1:66">
      <c r="A2047" s="87"/>
      <c r="B2047" s="84" t="s">
        <v>19</v>
      </c>
      <c r="C2047" s="254">
        <f t="shared" ref="C2047:AE2049" si="1230">SUM(C2011,C2015,C2019,C2023,C2027,C2031,C2035)</f>
        <v>0</v>
      </c>
      <c r="D2047" s="256">
        <f t="shared" si="1230"/>
        <v>0</v>
      </c>
      <c r="E2047" s="618">
        <f t="shared" si="1230"/>
        <v>0</v>
      </c>
      <c r="F2047" s="254">
        <f t="shared" si="1230"/>
        <v>16</v>
      </c>
      <c r="G2047" s="256">
        <f t="shared" si="1230"/>
        <v>0</v>
      </c>
      <c r="H2047" s="618">
        <f t="shared" si="1230"/>
        <v>0</v>
      </c>
      <c r="I2047" s="254">
        <f t="shared" si="1230"/>
        <v>0</v>
      </c>
      <c r="J2047" s="256">
        <f t="shared" si="1230"/>
        <v>0</v>
      </c>
      <c r="K2047" s="618">
        <f t="shared" si="1230"/>
        <v>0</v>
      </c>
      <c r="L2047" s="254">
        <f t="shared" si="1230"/>
        <v>0</v>
      </c>
      <c r="M2047" s="256">
        <f t="shared" si="1230"/>
        <v>0</v>
      </c>
      <c r="N2047" s="618">
        <f t="shared" si="1230"/>
        <v>0</v>
      </c>
      <c r="O2047" s="254">
        <f t="shared" si="1230"/>
        <v>0</v>
      </c>
      <c r="P2047" s="256">
        <f t="shared" si="1230"/>
        <v>0</v>
      </c>
      <c r="Q2047" s="618">
        <f t="shared" si="1230"/>
        <v>0</v>
      </c>
      <c r="R2047" s="254">
        <f t="shared" si="1230"/>
        <v>0</v>
      </c>
      <c r="S2047" s="256">
        <f t="shared" si="1230"/>
        <v>0</v>
      </c>
      <c r="T2047" s="618">
        <f t="shared" si="1230"/>
        <v>0</v>
      </c>
      <c r="U2047" s="254">
        <f t="shared" si="1230"/>
        <v>0</v>
      </c>
      <c r="V2047" s="256">
        <f t="shared" si="1230"/>
        <v>0</v>
      </c>
      <c r="W2047" s="133">
        <f t="shared" si="1230"/>
        <v>0</v>
      </c>
      <c r="X2047" s="254">
        <f t="shared" si="1230"/>
        <v>0</v>
      </c>
      <c r="Y2047" s="256">
        <f t="shared" si="1230"/>
        <v>0</v>
      </c>
      <c r="Z2047" s="133">
        <f t="shared" si="1230"/>
        <v>0</v>
      </c>
      <c r="AA2047" s="254">
        <f t="shared" si="1230"/>
        <v>0</v>
      </c>
      <c r="AB2047" s="256">
        <f t="shared" si="1230"/>
        <v>0</v>
      </c>
      <c r="AC2047" s="133">
        <f t="shared" si="1230"/>
        <v>0</v>
      </c>
      <c r="AD2047" s="254">
        <f t="shared" si="1230"/>
        <v>0</v>
      </c>
      <c r="AE2047" s="256">
        <f t="shared" si="1230"/>
        <v>0</v>
      </c>
      <c r="AF2047" s="24"/>
      <c r="AG2047" s="24"/>
      <c r="AH2047" s="24"/>
      <c r="AI2047" s="24"/>
      <c r="AJ2047" s="24"/>
      <c r="AK2047" s="24"/>
      <c r="AL2047" s="254">
        <f t="shared" ref="AL2047:AM2049" si="1231">SUM(C2047,F2047,I2047,L2047,O2047,R2047,U2047,X2047,AA2047,AD2047)</f>
        <v>16</v>
      </c>
      <c r="AM2047" s="255">
        <f t="shared" si="1231"/>
        <v>0</v>
      </c>
      <c r="AN2047" s="256">
        <f t="shared" ref="AN2047:AN2049" si="1232">SUM(AL2047:AM2047)</f>
        <v>16</v>
      </c>
      <c r="BA2047" s="254">
        <f t="shared" ref="BA2047:BH2049" si="1233">SUM(BA2011,BA2015,BA2019,BA2023,BA2027,BA2031,BA2035)</f>
        <v>0</v>
      </c>
      <c r="BB2047" s="256">
        <f t="shared" si="1233"/>
        <v>0</v>
      </c>
      <c r="BC2047" s="618"/>
      <c r="BD2047" s="254">
        <f t="shared" si="1233"/>
        <v>0</v>
      </c>
      <c r="BE2047" s="256">
        <f t="shared" si="1233"/>
        <v>0</v>
      </c>
      <c r="BF2047" s="618">
        <f t="shared" si="1233"/>
        <v>0</v>
      </c>
      <c r="BG2047" s="254">
        <f t="shared" si="1233"/>
        <v>0</v>
      </c>
      <c r="BH2047" s="256">
        <f t="shared" si="1233"/>
        <v>0</v>
      </c>
      <c r="BI2047" s="24"/>
      <c r="BJ2047" s="254">
        <f t="shared" ref="BJ2047:BK2049" si="1234">SUM(AF2047,AI2047,AL2047,AO2047,AR2047,AU2047,AX2047,BA2047,BD2047,BG2047)</f>
        <v>16</v>
      </c>
      <c r="BK2047" s="255">
        <f t="shared" si="1234"/>
        <v>0</v>
      </c>
      <c r="BL2047" s="256">
        <f t="shared" ref="BL2047:BL2049" si="1235">SUM(BJ2047:BK2047)</f>
        <v>16</v>
      </c>
      <c r="BM2047" s="24"/>
      <c r="BN2047" s="24"/>
    </row>
    <row r="2048" spans="1:66">
      <c r="A2048" s="88" t="s">
        <v>9</v>
      </c>
      <c r="B2048" s="85" t="s">
        <v>21</v>
      </c>
      <c r="C2048" s="257">
        <f t="shared" si="1230"/>
        <v>0</v>
      </c>
      <c r="D2048" s="258">
        <f t="shared" si="1230"/>
        <v>0</v>
      </c>
      <c r="E2048" s="618">
        <f t="shared" si="1230"/>
        <v>0</v>
      </c>
      <c r="F2048" s="257">
        <f t="shared" si="1230"/>
        <v>12</v>
      </c>
      <c r="G2048" s="258">
        <f t="shared" si="1230"/>
        <v>0</v>
      </c>
      <c r="H2048" s="618">
        <f t="shared" si="1230"/>
        <v>0</v>
      </c>
      <c r="I2048" s="257">
        <f t="shared" si="1230"/>
        <v>0</v>
      </c>
      <c r="J2048" s="258">
        <f t="shared" si="1230"/>
        <v>0</v>
      </c>
      <c r="K2048" s="618">
        <f t="shared" si="1230"/>
        <v>0</v>
      </c>
      <c r="L2048" s="257">
        <f t="shared" si="1230"/>
        <v>0</v>
      </c>
      <c r="M2048" s="258">
        <f t="shared" si="1230"/>
        <v>0</v>
      </c>
      <c r="N2048" s="618">
        <f t="shared" si="1230"/>
        <v>0</v>
      </c>
      <c r="O2048" s="257">
        <f t="shared" si="1230"/>
        <v>0</v>
      </c>
      <c r="P2048" s="258">
        <f t="shared" si="1230"/>
        <v>0</v>
      </c>
      <c r="Q2048" s="618">
        <f t="shared" si="1230"/>
        <v>0</v>
      </c>
      <c r="R2048" s="257">
        <f t="shared" si="1230"/>
        <v>0</v>
      </c>
      <c r="S2048" s="258">
        <f t="shared" si="1230"/>
        <v>0</v>
      </c>
      <c r="T2048" s="618">
        <f t="shared" si="1230"/>
        <v>0</v>
      </c>
      <c r="U2048" s="257">
        <f t="shared" si="1230"/>
        <v>0</v>
      </c>
      <c r="V2048" s="258">
        <f t="shared" si="1230"/>
        <v>0</v>
      </c>
      <c r="W2048" s="395">
        <f t="shared" si="1230"/>
        <v>0</v>
      </c>
      <c r="X2048" s="257">
        <f t="shared" si="1230"/>
        <v>0</v>
      </c>
      <c r="Y2048" s="258">
        <f t="shared" si="1230"/>
        <v>0</v>
      </c>
      <c r="Z2048" s="395">
        <f t="shared" si="1230"/>
        <v>0</v>
      </c>
      <c r="AA2048" s="257">
        <f t="shared" si="1230"/>
        <v>0</v>
      </c>
      <c r="AB2048" s="258">
        <f t="shared" si="1230"/>
        <v>0</v>
      </c>
      <c r="AC2048" s="395">
        <f t="shared" si="1230"/>
        <v>0</v>
      </c>
      <c r="AD2048" s="257">
        <f t="shared" si="1230"/>
        <v>0</v>
      </c>
      <c r="AE2048" s="258">
        <f t="shared" si="1230"/>
        <v>0</v>
      </c>
      <c r="AF2048" s="24"/>
      <c r="AG2048" s="24"/>
      <c r="AH2048" s="24"/>
      <c r="AI2048" s="24"/>
      <c r="AJ2048" s="24"/>
      <c r="AK2048" s="24"/>
      <c r="AL2048" s="257">
        <f t="shared" si="1231"/>
        <v>12</v>
      </c>
      <c r="AM2048" s="15">
        <f t="shared" si="1231"/>
        <v>0</v>
      </c>
      <c r="AN2048" s="258">
        <f t="shared" si="1232"/>
        <v>12</v>
      </c>
      <c r="BA2048" s="257">
        <f t="shared" si="1233"/>
        <v>0</v>
      </c>
      <c r="BB2048" s="258">
        <f t="shared" si="1233"/>
        <v>0</v>
      </c>
      <c r="BC2048" s="618"/>
      <c r="BD2048" s="257">
        <f t="shared" si="1233"/>
        <v>0</v>
      </c>
      <c r="BE2048" s="258">
        <f t="shared" si="1233"/>
        <v>0</v>
      </c>
      <c r="BF2048" s="618">
        <f t="shared" si="1233"/>
        <v>0</v>
      </c>
      <c r="BG2048" s="257">
        <f t="shared" si="1233"/>
        <v>0</v>
      </c>
      <c r="BH2048" s="258">
        <f t="shared" si="1233"/>
        <v>0</v>
      </c>
      <c r="BI2048" s="24"/>
      <c r="BJ2048" s="257">
        <f t="shared" si="1234"/>
        <v>12</v>
      </c>
      <c r="BK2048" s="15">
        <f t="shared" si="1234"/>
        <v>0</v>
      </c>
      <c r="BL2048" s="258">
        <f t="shared" si="1235"/>
        <v>12</v>
      </c>
      <c r="BM2048" s="24"/>
      <c r="BN2048" s="24"/>
    </row>
    <row r="2049" spans="1:66" ht="16.5" thickBot="1">
      <c r="A2049" s="83"/>
      <c r="B2049" s="86" t="s">
        <v>22</v>
      </c>
      <c r="C2049" s="259">
        <f t="shared" si="1230"/>
        <v>0</v>
      </c>
      <c r="D2049" s="261">
        <f t="shared" si="1230"/>
        <v>0</v>
      </c>
      <c r="E2049" s="618">
        <f t="shared" si="1230"/>
        <v>0</v>
      </c>
      <c r="F2049" s="259">
        <f t="shared" si="1230"/>
        <v>1</v>
      </c>
      <c r="G2049" s="261">
        <f t="shared" si="1230"/>
        <v>0</v>
      </c>
      <c r="H2049" s="618">
        <f t="shared" si="1230"/>
        <v>0</v>
      </c>
      <c r="I2049" s="259">
        <f t="shared" si="1230"/>
        <v>0</v>
      </c>
      <c r="J2049" s="261">
        <f t="shared" si="1230"/>
        <v>0</v>
      </c>
      <c r="K2049" s="618"/>
      <c r="L2049" s="259">
        <f t="shared" si="1230"/>
        <v>0</v>
      </c>
      <c r="M2049" s="261">
        <f t="shared" si="1230"/>
        <v>0</v>
      </c>
      <c r="N2049" s="618">
        <f t="shared" si="1230"/>
        <v>0</v>
      </c>
      <c r="O2049" s="259">
        <f t="shared" si="1230"/>
        <v>0</v>
      </c>
      <c r="P2049" s="261">
        <f t="shared" si="1230"/>
        <v>0</v>
      </c>
      <c r="Q2049" s="618">
        <f t="shared" si="1230"/>
        <v>0</v>
      </c>
      <c r="R2049" s="259">
        <f t="shared" si="1230"/>
        <v>0</v>
      </c>
      <c r="S2049" s="261">
        <f t="shared" si="1230"/>
        <v>0</v>
      </c>
      <c r="T2049" s="618"/>
      <c r="U2049" s="259">
        <f t="shared" si="1230"/>
        <v>0</v>
      </c>
      <c r="V2049" s="261">
        <f t="shared" si="1230"/>
        <v>0</v>
      </c>
      <c r="W2049" s="395">
        <f t="shared" si="1230"/>
        <v>0</v>
      </c>
      <c r="X2049" s="259">
        <f t="shared" si="1230"/>
        <v>0</v>
      </c>
      <c r="Y2049" s="261">
        <f t="shared" si="1230"/>
        <v>0</v>
      </c>
      <c r="Z2049" s="395">
        <f t="shared" si="1230"/>
        <v>0</v>
      </c>
      <c r="AA2049" s="259">
        <f t="shared" si="1230"/>
        <v>0</v>
      </c>
      <c r="AB2049" s="261">
        <f t="shared" si="1230"/>
        <v>0</v>
      </c>
      <c r="AC2049" s="395">
        <f t="shared" si="1230"/>
        <v>0</v>
      </c>
      <c r="AD2049" s="259">
        <f t="shared" si="1230"/>
        <v>0</v>
      </c>
      <c r="AE2049" s="261">
        <f t="shared" si="1230"/>
        <v>0</v>
      </c>
      <c r="AF2049" s="24"/>
      <c r="AG2049" s="24"/>
      <c r="AH2049" s="24"/>
      <c r="AI2049" s="24"/>
      <c r="AJ2049" s="24"/>
      <c r="AK2049" s="24"/>
      <c r="AL2049" s="259">
        <f t="shared" si="1231"/>
        <v>1</v>
      </c>
      <c r="AM2049" s="260">
        <f t="shared" si="1231"/>
        <v>0</v>
      </c>
      <c r="AN2049" s="261">
        <f t="shared" si="1232"/>
        <v>1</v>
      </c>
      <c r="BA2049" s="259">
        <f t="shared" si="1233"/>
        <v>0</v>
      </c>
      <c r="BB2049" s="261">
        <f t="shared" si="1233"/>
        <v>0</v>
      </c>
      <c r="BC2049" s="618"/>
      <c r="BD2049" s="259">
        <f t="shared" si="1233"/>
        <v>0</v>
      </c>
      <c r="BE2049" s="261">
        <f t="shared" si="1233"/>
        <v>0</v>
      </c>
      <c r="BF2049" s="618">
        <f t="shared" si="1233"/>
        <v>0</v>
      </c>
      <c r="BG2049" s="259">
        <f t="shared" si="1233"/>
        <v>0</v>
      </c>
      <c r="BH2049" s="261">
        <f t="shared" si="1233"/>
        <v>0</v>
      </c>
      <c r="BI2049" s="24"/>
      <c r="BJ2049" s="259">
        <f t="shared" si="1234"/>
        <v>1</v>
      </c>
      <c r="BK2049" s="260">
        <f t="shared" si="1234"/>
        <v>0</v>
      </c>
      <c r="BL2049" s="261">
        <f t="shared" si="1235"/>
        <v>1</v>
      </c>
      <c r="BM2049" s="24"/>
      <c r="BN2049" s="24"/>
    </row>
    <row r="2050" spans="1:66">
      <c r="A2050" s="89" t="s">
        <v>40</v>
      </c>
      <c r="B2050" s="24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BC2050" s="611"/>
    </row>
    <row r="2051" spans="1:66">
      <c r="A2051" s="23"/>
      <c r="B2051" s="24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</row>
    <row r="2052" spans="1:66">
      <c r="A2052" s="89" t="s">
        <v>54</v>
      </c>
      <c r="B2052" s="24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</row>
    <row r="2053" spans="1:66">
      <c r="A2053" s="89" t="s">
        <v>363</v>
      </c>
      <c r="B2053" s="24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</row>
    <row r="2054" spans="1:66">
      <c r="A2054" s="23"/>
      <c r="B2054" s="24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</row>
    <row r="2055" spans="1:66" ht="18.75">
      <c r="A2055" s="1130" t="s">
        <v>26</v>
      </c>
      <c r="B2055" s="1130"/>
      <c r="C2055" s="1130"/>
      <c r="D2055" s="1130"/>
      <c r="E2055" s="1130"/>
      <c r="F2055" s="1130"/>
      <c r="G2055" s="1130"/>
      <c r="H2055" s="1130"/>
      <c r="I2055" s="1130"/>
      <c r="J2055" s="1130"/>
      <c r="K2055" s="1130"/>
      <c r="L2055" s="1130"/>
      <c r="M2055" s="1130"/>
      <c r="N2055" s="1130"/>
      <c r="O2055" s="1130"/>
      <c r="P2055" s="1130"/>
      <c r="Q2055" s="1130"/>
      <c r="R2055" s="1130"/>
      <c r="S2055" s="1130"/>
      <c r="T2055" s="1130"/>
      <c r="U2055" s="1130"/>
      <c r="V2055" s="1130"/>
      <c r="W2055" s="1130"/>
      <c r="X2055" s="1130"/>
      <c r="Y2055" s="1130"/>
      <c r="Z2055" s="1130"/>
      <c r="AA2055" s="1130"/>
      <c r="AB2055" s="1130"/>
      <c r="AC2055" s="1130"/>
      <c r="AD2055" s="1130"/>
      <c r="AE2055" s="1130"/>
      <c r="AF2055" s="1130"/>
      <c r="AG2055" s="1130"/>
      <c r="AH2055" s="1130"/>
      <c r="AI2055" s="1130"/>
      <c r="AJ2055" s="1130"/>
      <c r="AK2055" s="1130"/>
      <c r="AL2055" s="1130"/>
      <c r="AM2055" s="1130"/>
      <c r="AN2055" s="1130"/>
    </row>
    <row r="2056" spans="1:66" ht="16.5" thickBot="1">
      <c r="A2056" s="1112" t="s">
        <v>27</v>
      </c>
      <c r="B2056" s="1112"/>
      <c r="C2056" s="1112"/>
      <c r="D2056" s="1112"/>
      <c r="E2056" s="1112"/>
      <c r="F2056" s="1112"/>
      <c r="G2056" s="1112"/>
      <c r="H2056" s="1112"/>
      <c r="I2056" s="1112"/>
      <c r="J2056" s="1112"/>
      <c r="K2056" s="1112"/>
      <c r="L2056" s="1112"/>
      <c r="M2056" s="1112"/>
      <c r="N2056" s="1112"/>
      <c r="O2056" s="1112"/>
      <c r="P2056" s="1112"/>
      <c r="Q2056" s="1112"/>
      <c r="R2056" s="1112"/>
      <c r="S2056" s="1112"/>
      <c r="T2056" s="1112"/>
      <c r="U2056" s="1112"/>
      <c r="V2056" s="1112"/>
      <c r="W2056" s="1112"/>
      <c r="X2056" s="1112"/>
      <c r="Y2056" s="1112"/>
      <c r="Z2056" s="1112"/>
      <c r="AA2056" s="1112"/>
      <c r="AB2056" s="1112"/>
      <c r="AC2056" s="1112"/>
      <c r="AD2056" s="1112"/>
      <c r="AE2056" s="1112"/>
      <c r="AF2056" s="1112"/>
      <c r="AG2056" s="1112"/>
      <c r="AH2056" s="1112"/>
      <c r="AI2056" s="1112"/>
      <c r="AJ2056" s="1112"/>
      <c r="AK2056" s="1112"/>
      <c r="AL2056" s="1112"/>
      <c r="AM2056" s="1112"/>
      <c r="AN2056" s="1112"/>
    </row>
    <row r="2057" spans="1:66" ht="24" thickBot="1">
      <c r="A2057" s="1142" t="s">
        <v>53</v>
      </c>
      <c r="B2057" s="1143"/>
      <c r="C2057" s="1143"/>
      <c r="D2057" s="1143"/>
      <c r="E2057" s="1143"/>
      <c r="F2057" s="1143"/>
      <c r="G2057" s="1143"/>
      <c r="H2057" s="1143"/>
      <c r="I2057" s="1143"/>
      <c r="J2057" s="1143"/>
      <c r="K2057" s="1143"/>
      <c r="L2057" s="1143"/>
      <c r="M2057" s="1143"/>
      <c r="N2057" s="1143"/>
      <c r="O2057" s="1143"/>
      <c r="P2057" s="1143"/>
      <c r="Q2057" s="1143"/>
      <c r="R2057" s="1143"/>
      <c r="S2057" s="1143"/>
      <c r="T2057" s="1143"/>
      <c r="U2057" s="1143"/>
      <c r="V2057" s="1143"/>
      <c r="W2057" s="1143"/>
      <c r="X2057" s="1143"/>
      <c r="Y2057" s="1143"/>
      <c r="Z2057" s="1143"/>
      <c r="AA2057" s="1143"/>
      <c r="AB2057" s="1143"/>
      <c r="AC2057" s="1143"/>
      <c r="AD2057" s="1143"/>
      <c r="AE2057" s="1143"/>
      <c r="AF2057" s="1143"/>
      <c r="AG2057" s="1143"/>
      <c r="AH2057" s="1143"/>
      <c r="AI2057" s="1143"/>
      <c r="AJ2057" s="1143"/>
      <c r="AK2057" s="1143"/>
      <c r="AL2057" s="1143"/>
      <c r="AM2057" s="1143"/>
      <c r="AN2057" s="1144"/>
      <c r="AO2057" s="710"/>
      <c r="AP2057" s="710"/>
      <c r="AQ2057" s="710"/>
      <c r="AR2057" s="710"/>
      <c r="AS2057" s="710"/>
      <c r="AT2057" s="710"/>
      <c r="AU2057" s="710"/>
      <c r="AV2057" s="710"/>
      <c r="AW2057" s="710"/>
      <c r="AX2057" s="710"/>
      <c r="AY2057" s="710"/>
      <c r="AZ2057" s="711"/>
    </row>
    <row r="2058" spans="1:66" ht="16.5" thickBot="1">
      <c r="A2058" s="33"/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</row>
    <row r="2059" spans="1:66" ht="16.5">
      <c r="A2059" s="40" t="s">
        <v>894</v>
      </c>
      <c r="B2059" s="41"/>
      <c r="C2059" s="41" t="s">
        <v>895</v>
      </c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F2059" s="41"/>
      <c r="AG2059" s="41"/>
      <c r="AH2059" s="41"/>
      <c r="AI2059" s="41"/>
      <c r="AJ2059" s="41"/>
      <c r="AK2059" s="41"/>
      <c r="AL2059" s="34"/>
      <c r="AM2059" s="34"/>
      <c r="AN2059" s="35"/>
      <c r="AO2059" s="712"/>
      <c r="AP2059" s="712"/>
      <c r="AQ2059" s="712"/>
      <c r="AR2059" s="712"/>
      <c r="AS2059" s="712"/>
      <c r="AT2059" s="712"/>
      <c r="AU2059" s="712"/>
      <c r="AV2059" s="712"/>
      <c r="AW2059" s="712"/>
      <c r="AX2059" s="712"/>
      <c r="AY2059" s="712"/>
      <c r="AZ2059" s="712"/>
      <c r="BA2059" s="712"/>
      <c r="BB2059" s="712"/>
      <c r="BC2059" s="712"/>
      <c r="BD2059" s="712"/>
      <c r="BE2059" s="712"/>
      <c r="BF2059" s="712"/>
      <c r="BG2059" s="712"/>
      <c r="BH2059" s="712"/>
      <c r="BI2059" s="712"/>
      <c r="BJ2059" s="712"/>
      <c r="BK2059" s="712"/>
      <c r="BL2059" s="713"/>
    </row>
    <row r="2060" spans="1:66" ht="16.5">
      <c r="A2060" s="623" t="s">
        <v>850</v>
      </c>
      <c r="B2060" s="624"/>
      <c r="C2060" s="624" t="s">
        <v>552</v>
      </c>
      <c r="D2060" s="624"/>
      <c r="E2060" s="624"/>
      <c r="F2060" s="624"/>
      <c r="G2060" s="624"/>
      <c r="H2060" s="624"/>
      <c r="I2060" s="624"/>
      <c r="J2060" s="624"/>
      <c r="K2060" s="624"/>
      <c r="L2060" s="624"/>
      <c r="M2060" s="624"/>
      <c r="N2060" s="624"/>
      <c r="O2060" s="624"/>
      <c r="P2060" s="624"/>
      <c r="Q2060" s="624"/>
      <c r="R2060" s="624"/>
      <c r="S2060" s="624"/>
      <c r="T2060" s="624"/>
      <c r="U2060" s="624"/>
      <c r="V2060" s="624"/>
      <c r="W2060" s="624"/>
      <c r="X2060" s="624"/>
      <c r="Y2060" s="624"/>
      <c r="Z2060" s="624"/>
      <c r="AA2060" s="624"/>
      <c r="AB2060" s="624"/>
      <c r="AC2060" s="624"/>
      <c r="AD2060" s="624"/>
      <c r="AE2060" s="624"/>
      <c r="AF2060" s="624"/>
      <c r="AG2060" s="624"/>
      <c r="AH2060" s="624"/>
      <c r="AI2060" s="624"/>
      <c r="AJ2060" s="624"/>
      <c r="AK2060" s="624"/>
      <c r="AL2060" s="36"/>
      <c r="AM2060" s="36"/>
      <c r="AN2060" s="240"/>
      <c r="AO2060" s="611"/>
      <c r="AP2060" s="611"/>
      <c r="AQ2060" s="611"/>
      <c r="AR2060" s="611"/>
      <c r="AS2060" s="611"/>
      <c r="AT2060" s="611"/>
      <c r="AU2060" s="611"/>
      <c r="AV2060" s="611"/>
      <c r="AW2060" s="611"/>
      <c r="AX2060" s="611"/>
      <c r="AY2060" s="611"/>
      <c r="AZ2060" s="611"/>
      <c r="BA2060" s="611"/>
      <c r="BB2060" s="611"/>
      <c r="BC2060" s="611"/>
      <c r="BD2060" s="611"/>
      <c r="BE2060" s="611"/>
      <c r="BF2060" s="611"/>
      <c r="BG2060" s="611"/>
      <c r="BH2060" s="611"/>
      <c r="BI2060" s="611"/>
      <c r="BJ2060" s="611"/>
      <c r="BK2060" s="611"/>
      <c r="BL2060" s="714"/>
    </row>
    <row r="2061" spans="1:66" ht="17.25" thickBot="1">
      <c r="A2061" s="43" t="s">
        <v>851</v>
      </c>
      <c r="B2061" s="625"/>
      <c r="C2061" s="625" t="s">
        <v>553</v>
      </c>
      <c r="D2061" s="625"/>
      <c r="E2061" s="625"/>
      <c r="F2061" s="625"/>
      <c r="G2061" s="625"/>
      <c r="H2061" s="625"/>
      <c r="I2061" s="625"/>
      <c r="J2061" s="625"/>
      <c r="K2061" s="625"/>
      <c r="L2061" s="625"/>
      <c r="M2061" s="625"/>
      <c r="N2061" s="625"/>
      <c r="O2061" s="625"/>
      <c r="P2061" s="625"/>
      <c r="Q2061" s="625"/>
      <c r="R2061" s="625"/>
      <c r="S2061" s="625"/>
      <c r="T2061" s="625"/>
      <c r="U2061" s="625"/>
      <c r="V2061" s="625"/>
      <c r="W2061" s="625"/>
      <c r="X2061" s="625"/>
      <c r="Y2061" s="625"/>
      <c r="Z2061" s="625"/>
      <c r="AA2061" s="625"/>
      <c r="AB2061" s="625"/>
      <c r="AC2061" s="625"/>
      <c r="AD2061" s="625"/>
      <c r="AE2061" s="625"/>
      <c r="AF2061" s="625"/>
      <c r="AG2061" s="625"/>
      <c r="AH2061" s="625"/>
      <c r="AI2061" s="625"/>
      <c r="AJ2061" s="625"/>
      <c r="AK2061" s="625"/>
      <c r="AL2061" s="37"/>
      <c r="AM2061" s="37"/>
      <c r="AN2061" s="38"/>
      <c r="AO2061" s="715"/>
      <c r="AP2061" s="715"/>
      <c r="AQ2061" s="715"/>
      <c r="AR2061" s="715"/>
      <c r="AS2061" s="715"/>
      <c r="AT2061" s="715"/>
      <c r="AU2061" s="715"/>
      <c r="AV2061" s="715"/>
      <c r="AW2061" s="715"/>
      <c r="AX2061" s="715"/>
      <c r="AY2061" s="715"/>
      <c r="AZ2061" s="715"/>
      <c r="BA2061" s="715"/>
      <c r="BB2061" s="715"/>
      <c r="BC2061" s="715"/>
      <c r="BD2061" s="715"/>
      <c r="BE2061" s="715"/>
      <c r="BF2061" s="715"/>
      <c r="BG2061" s="715"/>
      <c r="BH2061" s="715"/>
      <c r="BI2061" s="715"/>
      <c r="BJ2061" s="715"/>
      <c r="BK2061" s="715"/>
      <c r="BL2061" s="716"/>
    </row>
    <row r="2062" spans="1:66" ht="16.5" thickBot="1">
      <c r="A2062" s="33"/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</row>
    <row r="2063" spans="1:66" ht="17.25" thickBot="1">
      <c r="A2063" s="32"/>
      <c r="B2063" s="32"/>
      <c r="C2063" s="58" t="s">
        <v>602</v>
      </c>
      <c r="D2063" s="59"/>
      <c r="E2063" s="59"/>
      <c r="F2063" s="59"/>
      <c r="G2063" s="59"/>
      <c r="H2063" s="59"/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9"/>
      <c r="T2063" s="59"/>
      <c r="U2063" s="59"/>
      <c r="V2063" s="100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39"/>
      <c r="AM2063" s="36"/>
      <c r="AN2063" s="32"/>
    </row>
    <row r="2064" spans="1:66" ht="16.5" thickBot="1">
      <c r="A2064" s="1"/>
      <c r="X2064" s="3"/>
    </row>
    <row r="2065" spans="1:66">
      <c r="A2065" s="6"/>
      <c r="B2065" s="7"/>
      <c r="C2065" s="1210" t="s">
        <v>42</v>
      </c>
      <c r="D2065" s="1211"/>
      <c r="E2065" s="888"/>
      <c r="F2065" s="1218" t="s">
        <v>853</v>
      </c>
      <c r="G2065" s="1219"/>
      <c r="H2065" s="888"/>
      <c r="I2065" s="1218" t="s">
        <v>854</v>
      </c>
      <c r="J2065" s="1219"/>
      <c r="K2065" s="888"/>
      <c r="L2065" s="1218" t="s">
        <v>855</v>
      </c>
      <c r="M2065" s="1219"/>
      <c r="N2065" s="888"/>
      <c r="O2065" s="1218" t="s">
        <v>856</v>
      </c>
      <c r="P2065" s="1219"/>
      <c r="Q2065" s="888"/>
      <c r="R2065" s="1218" t="s">
        <v>857</v>
      </c>
      <c r="S2065" s="1219"/>
      <c r="T2065" s="888"/>
      <c r="U2065" s="1218" t="s">
        <v>858</v>
      </c>
      <c r="V2065" s="1219"/>
      <c r="W2065" s="888"/>
      <c r="X2065" s="1218" t="s">
        <v>859</v>
      </c>
      <c r="Y2065" s="1219"/>
      <c r="Z2065" s="888"/>
      <c r="AA2065" s="1218" t="s">
        <v>860</v>
      </c>
      <c r="AB2065" s="1219"/>
      <c r="AC2065" s="888"/>
      <c r="AD2065" s="1218" t="s">
        <v>861</v>
      </c>
      <c r="AE2065" s="1219"/>
      <c r="AF2065" s="888"/>
      <c r="AG2065" s="888"/>
      <c r="AH2065" s="888"/>
      <c r="AI2065" s="888"/>
      <c r="AJ2065" s="888"/>
      <c r="AK2065" s="888"/>
      <c r="AL2065" s="889"/>
      <c r="AM2065" s="890" t="s">
        <v>9</v>
      </c>
      <c r="AN2065" s="891"/>
      <c r="AO2065" s="892"/>
      <c r="AP2065" s="892"/>
      <c r="AQ2065" s="892"/>
      <c r="AR2065" s="892"/>
      <c r="AS2065" s="892"/>
      <c r="AT2065" s="892"/>
      <c r="AU2065" s="892"/>
      <c r="AV2065" s="892"/>
      <c r="AW2065" s="892"/>
      <c r="AX2065" s="892"/>
      <c r="AY2065" s="892"/>
      <c r="AZ2065" s="892"/>
      <c r="BA2065" s="1218" t="s">
        <v>859</v>
      </c>
      <c r="BB2065" s="1219"/>
      <c r="BC2065" s="888"/>
      <c r="BD2065" s="1218" t="s">
        <v>860</v>
      </c>
      <c r="BE2065" s="1219"/>
      <c r="BF2065" s="888"/>
      <c r="BG2065" s="1218" t="s">
        <v>861</v>
      </c>
      <c r="BH2065" s="1219"/>
      <c r="BI2065" s="131"/>
      <c r="BJ2065" s="132"/>
      <c r="BK2065" s="133" t="s">
        <v>9</v>
      </c>
      <c r="BL2065" s="134"/>
      <c r="BM2065" s="131"/>
      <c r="BN2065" s="131"/>
    </row>
    <row r="2066" spans="1:66" ht="133.5" thickBot="1">
      <c r="A2066" s="348" t="s">
        <v>606</v>
      </c>
      <c r="B2066" s="46"/>
      <c r="C2066" s="54" t="s">
        <v>41</v>
      </c>
      <c r="D2066" s="57" t="s">
        <v>32</v>
      </c>
      <c r="E2066" s="50"/>
      <c r="F2066" s="54" t="s">
        <v>15</v>
      </c>
      <c r="G2066" s="57" t="s">
        <v>32</v>
      </c>
      <c r="H2066" s="50"/>
      <c r="I2066" s="54" t="s">
        <v>15</v>
      </c>
      <c r="J2066" s="57" t="s">
        <v>32</v>
      </c>
      <c r="K2066" s="50"/>
      <c r="L2066" s="54" t="s">
        <v>15</v>
      </c>
      <c r="M2066" s="57" t="s">
        <v>32</v>
      </c>
      <c r="N2066" s="50"/>
      <c r="O2066" s="54" t="s">
        <v>15</v>
      </c>
      <c r="P2066" s="57" t="s">
        <v>32</v>
      </c>
      <c r="Q2066" s="50"/>
      <c r="R2066" s="54" t="s">
        <v>15</v>
      </c>
      <c r="S2066" s="57" t="s">
        <v>32</v>
      </c>
      <c r="T2066" s="50"/>
      <c r="U2066" s="54" t="s">
        <v>15</v>
      </c>
      <c r="V2066" s="57" t="s">
        <v>32</v>
      </c>
      <c r="W2066" s="50"/>
      <c r="X2066" s="54" t="s">
        <v>15</v>
      </c>
      <c r="Y2066" s="57" t="s">
        <v>32</v>
      </c>
      <c r="Z2066" s="466"/>
      <c r="AA2066" s="54" t="s">
        <v>15</v>
      </c>
      <c r="AB2066" s="57" t="s">
        <v>32</v>
      </c>
      <c r="AC2066" s="50"/>
      <c r="AD2066" s="54" t="s">
        <v>15</v>
      </c>
      <c r="AE2066" s="57" t="s">
        <v>32</v>
      </c>
      <c r="AF2066" s="50"/>
      <c r="AG2066" s="50"/>
      <c r="AH2066" s="50"/>
      <c r="AI2066" s="50"/>
      <c r="AJ2066" s="50"/>
      <c r="AK2066" s="50"/>
      <c r="AL2066" s="54" t="s">
        <v>15</v>
      </c>
      <c r="AM2066" s="56" t="s">
        <v>32</v>
      </c>
      <c r="AN2066" s="71" t="s">
        <v>9</v>
      </c>
      <c r="BA2066" s="630" t="s">
        <v>15</v>
      </c>
      <c r="BB2066" s="632" t="s">
        <v>32</v>
      </c>
      <c r="BC2066" s="627"/>
      <c r="BD2066" s="630" t="s">
        <v>15</v>
      </c>
      <c r="BE2066" s="632" t="s">
        <v>32</v>
      </c>
      <c r="BF2066" s="50"/>
      <c r="BG2066" s="54" t="s">
        <v>15</v>
      </c>
      <c r="BH2066" s="57" t="s">
        <v>32</v>
      </c>
      <c r="BI2066" s="50"/>
      <c r="BJ2066" s="54" t="s">
        <v>15</v>
      </c>
      <c r="BK2066" s="56" t="s">
        <v>32</v>
      </c>
      <c r="BL2066" s="71" t="s">
        <v>9</v>
      </c>
      <c r="BM2066" s="50"/>
      <c r="BN2066" s="50"/>
    </row>
    <row r="2067" spans="1:66" ht="16.5" thickBot="1">
      <c r="A2067" s="20"/>
      <c r="E2067" s="4"/>
      <c r="H2067" s="4"/>
      <c r="K2067" s="4"/>
      <c r="N2067" s="4"/>
      <c r="Q2067" s="4"/>
      <c r="T2067" s="4"/>
      <c r="W2067" s="4"/>
      <c r="X2067" s="3"/>
      <c r="AC2067" s="4"/>
      <c r="AF2067" s="4"/>
      <c r="AG2067" s="4"/>
      <c r="AH2067" s="4"/>
      <c r="AI2067" s="4"/>
      <c r="AJ2067" s="4"/>
      <c r="AK2067" s="4"/>
      <c r="BC2067" s="611"/>
      <c r="BF2067" s="4"/>
      <c r="BI2067" s="4"/>
      <c r="BM2067" s="4"/>
      <c r="BN2067" s="4"/>
    </row>
    <row r="2068" spans="1:66">
      <c r="A2068" s="1120" t="s">
        <v>712</v>
      </c>
      <c r="B2068" s="84" t="s">
        <v>19</v>
      </c>
      <c r="C2068" s="254">
        <v>0</v>
      </c>
      <c r="D2068" s="255"/>
      <c r="E2068" s="24"/>
      <c r="F2068" s="254">
        <v>10</v>
      </c>
      <c r="G2068" s="256"/>
      <c r="H2068" s="24"/>
      <c r="I2068" s="254">
        <v>0</v>
      </c>
      <c r="J2068" s="256"/>
      <c r="K2068" s="24"/>
      <c r="L2068" s="254">
        <v>0</v>
      </c>
      <c r="M2068" s="256"/>
      <c r="N2068" s="24"/>
      <c r="O2068" s="254">
        <v>0</v>
      </c>
      <c r="P2068" s="256"/>
      <c r="Q2068" s="24"/>
      <c r="R2068" s="254">
        <v>0</v>
      </c>
      <c r="S2068" s="256"/>
      <c r="T2068" s="24"/>
      <c r="U2068" s="254">
        <v>0</v>
      </c>
      <c r="V2068" s="256"/>
      <c r="W2068" s="24"/>
      <c r="X2068" s="254">
        <v>0</v>
      </c>
      <c r="Y2068" s="256"/>
      <c r="Z2068" s="133"/>
      <c r="AA2068" s="254">
        <v>0</v>
      </c>
      <c r="AB2068" s="256"/>
      <c r="AC2068" s="24"/>
      <c r="AD2068" s="254">
        <v>0</v>
      </c>
      <c r="AE2068" s="256"/>
      <c r="AF2068" s="24"/>
      <c r="AG2068" s="24"/>
      <c r="AH2068" s="24"/>
      <c r="AI2068" s="24"/>
      <c r="AJ2068" s="24"/>
      <c r="AK2068" s="24"/>
      <c r="AL2068" s="254">
        <f>SUM(C2068,F2068,I2068,L2068,O2068,R2068,U2068,X2068,AA2068,AD2068)</f>
        <v>10</v>
      </c>
      <c r="AM2068" s="255">
        <f>SUM(D2068,G2068,J2068,M2068,P2068,S2068,V2068,Y2068,AB2068,AE2068)</f>
        <v>0</v>
      </c>
      <c r="AN2068" s="256">
        <f>SUM(AL2068:AM2068)</f>
        <v>10</v>
      </c>
      <c r="BA2068" s="254">
        <v>0</v>
      </c>
      <c r="BB2068" s="256"/>
      <c r="BC2068" s="618"/>
      <c r="BD2068" s="254">
        <v>0</v>
      </c>
      <c r="BE2068" s="256"/>
      <c r="BF2068" s="24"/>
      <c r="BG2068" s="254">
        <v>0</v>
      </c>
      <c r="BH2068" s="256"/>
      <c r="BI2068" s="24"/>
      <c r="BJ2068" s="254">
        <f t="shared" ref="BJ2068:BK2070" si="1236">SUM(AF2068,AI2068,AL2068,AO2068,AR2068,AU2068,AX2068,BA2068,BD2068,BG2068)</f>
        <v>10</v>
      </c>
      <c r="BK2068" s="255">
        <f t="shared" si="1236"/>
        <v>0</v>
      </c>
      <c r="BL2068" s="256">
        <f>SUM(BJ2068:BK2068)</f>
        <v>10</v>
      </c>
      <c r="BM2068" s="24"/>
      <c r="BN2068" s="24"/>
    </row>
    <row r="2069" spans="1:66">
      <c r="A2069" s="1121"/>
      <c r="B2069" s="85" t="s">
        <v>21</v>
      </c>
      <c r="C2069" s="257">
        <v>0</v>
      </c>
      <c r="D2069" s="15"/>
      <c r="E2069" s="24"/>
      <c r="F2069" s="257">
        <v>6</v>
      </c>
      <c r="G2069" s="258"/>
      <c r="H2069" s="24"/>
      <c r="I2069" s="257">
        <v>0</v>
      </c>
      <c r="J2069" s="258"/>
      <c r="K2069" s="24"/>
      <c r="L2069" s="257">
        <v>0</v>
      </c>
      <c r="M2069" s="258"/>
      <c r="N2069" s="24"/>
      <c r="O2069" s="257">
        <v>0</v>
      </c>
      <c r="P2069" s="258"/>
      <c r="Q2069" s="24"/>
      <c r="R2069" s="257">
        <v>0</v>
      </c>
      <c r="S2069" s="258"/>
      <c r="T2069" s="24"/>
      <c r="U2069" s="257">
        <v>0</v>
      </c>
      <c r="V2069" s="258"/>
      <c r="W2069" s="24"/>
      <c r="X2069" s="257">
        <v>0</v>
      </c>
      <c r="Y2069" s="258"/>
      <c r="Z2069" s="395"/>
      <c r="AA2069" s="257">
        <v>0</v>
      </c>
      <c r="AB2069" s="258"/>
      <c r="AC2069" s="24"/>
      <c r="AD2069" s="257">
        <v>0</v>
      </c>
      <c r="AE2069" s="258"/>
      <c r="AF2069" s="24"/>
      <c r="AG2069" s="24"/>
      <c r="AH2069" s="24"/>
      <c r="AI2069" s="24"/>
      <c r="AJ2069" s="24"/>
      <c r="AK2069" s="24"/>
      <c r="AL2069" s="257">
        <f t="shared" ref="AL2069:AM2070" si="1237">SUM(C2069,F2069,I2069,L2069,O2069,R2069,U2069,X2069,AA2069,AD2069)</f>
        <v>6</v>
      </c>
      <c r="AM2069" s="15">
        <f t="shared" si="1237"/>
        <v>0</v>
      </c>
      <c r="AN2069" s="258">
        <f t="shared" ref="AN2069:AN2070" si="1238">SUM(AL2069:AM2069)</f>
        <v>6</v>
      </c>
      <c r="BA2069" s="257">
        <v>0</v>
      </c>
      <c r="BB2069" s="258"/>
      <c r="BC2069" s="618"/>
      <c r="BD2069" s="257">
        <v>0</v>
      </c>
      <c r="BE2069" s="258"/>
      <c r="BF2069" s="24"/>
      <c r="BG2069" s="257">
        <v>0</v>
      </c>
      <c r="BH2069" s="258"/>
      <c r="BI2069" s="24"/>
      <c r="BJ2069" s="257">
        <f t="shared" si="1236"/>
        <v>6</v>
      </c>
      <c r="BK2069" s="15">
        <f t="shared" si="1236"/>
        <v>0</v>
      </c>
      <c r="BL2069" s="258">
        <f t="shared" ref="BL2069:BL2070" si="1239">SUM(BJ2069:BK2069)</f>
        <v>6</v>
      </c>
      <c r="BM2069" s="24"/>
      <c r="BN2069" s="24"/>
    </row>
    <row r="2070" spans="1:66" ht="16.5" thickBot="1">
      <c r="A2070" s="1122"/>
      <c r="B2070" s="86" t="s">
        <v>22</v>
      </c>
      <c r="C2070" s="259">
        <v>0</v>
      </c>
      <c r="D2070" s="260"/>
      <c r="E2070" s="24"/>
      <c r="F2070" s="259">
        <v>0</v>
      </c>
      <c r="G2070" s="261"/>
      <c r="H2070" s="24"/>
      <c r="I2070" s="259">
        <v>0</v>
      </c>
      <c r="J2070" s="261"/>
      <c r="K2070" s="24"/>
      <c r="L2070" s="259">
        <v>0</v>
      </c>
      <c r="M2070" s="261"/>
      <c r="N2070" s="24"/>
      <c r="O2070" s="259">
        <v>0</v>
      </c>
      <c r="P2070" s="261"/>
      <c r="Q2070" s="24"/>
      <c r="R2070" s="259">
        <v>0</v>
      </c>
      <c r="S2070" s="261"/>
      <c r="T2070" s="24"/>
      <c r="U2070" s="259">
        <v>0</v>
      </c>
      <c r="V2070" s="261"/>
      <c r="W2070" s="24"/>
      <c r="X2070" s="259">
        <v>0</v>
      </c>
      <c r="Y2070" s="261"/>
      <c r="Z2070" s="396"/>
      <c r="AA2070" s="259">
        <v>0</v>
      </c>
      <c r="AB2070" s="261"/>
      <c r="AC2070" s="24"/>
      <c r="AD2070" s="259">
        <v>0</v>
      </c>
      <c r="AE2070" s="261"/>
      <c r="AF2070" s="24"/>
      <c r="AG2070" s="24"/>
      <c r="AH2070" s="24"/>
      <c r="AI2070" s="24"/>
      <c r="AJ2070" s="24"/>
      <c r="AK2070" s="24"/>
      <c r="AL2070" s="259">
        <f t="shared" si="1237"/>
        <v>0</v>
      </c>
      <c r="AM2070" s="260">
        <f t="shared" si="1237"/>
        <v>0</v>
      </c>
      <c r="AN2070" s="261">
        <f t="shared" si="1238"/>
        <v>0</v>
      </c>
      <c r="BA2070" s="259">
        <v>0</v>
      </c>
      <c r="BB2070" s="261"/>
      <c r="BC2070" s="618"/>
      <c r="BD2070" s="259">
        <v>0</v>
      </c>
      <c r="BE2070" s="261"/>
      <c r="BF2070" s="24"/>
      <c r="BG2070" s="259">
        <v>0</v>
      </c>
      <c r="BH2070" s="261"/>
      <c r="BI2070" s="24"/>
      <c r="BJ2070" s="259">
        <f t="shared" si="1236"/>
        <v>0</v>
      </c>
      <c r="BK2070" s="260">
        <f t="shared" si="1236"/>
        <v>0</v>
      </c>
      <c r="BL2070" s="261">
        <f t="shared" si="1239"/>
        <v>0</v>
      </c>
      <c r="BM2070" s="24"/>
      <c r="BN2070" s="24"/>
    </row>
    <row r="2071" spans="1:66" ht="16.5" thickBot="1">
      <c r="A2071" s="941"/>
      <c r="C2071" s="2"/>
      <c r="D2071" s="2"/>
      <c r="E2071" s="24"/>
      <c r="F2071" s="2"/>
      <c r="G2071" s="2"/>
      <c r="H2071" s="24"/>
      <c r="I2071" s="2"/>
      <c r="J2071" s="2"/>
      <c r="K2071" s="24"/>
      <c r="L2071" s="2"/>
      <c r="M2071" s="2"/>
      <c r="N2071" s="24"/>
      <c r="O2071" s="2"/>
      <c r="P2071" s="2"/>
      <c r="Q2071" s="24"/>
      <c r="R2071" s="2"/>
      <c r="S2071" s="2"/>
      <c r="T2071" s="24"/>
      <c r="U2071" s="2"/>
      <c r="V2071" s="2"/>
      <c r="W2071" s="24"/>
      <c r="Y2071" s="2"/>
      <c r="Z2071" s="2"/>
      <c r="AA2071" s="2"/>
      <c r="AB2071" s="2"/>
      <c r="AC2071" s="24"/>
      <c r="AD2071" s="2"/>
      <c r="AE2071" s="2"/>
      <c r="AF2071" s="24"/>
      <c r="AG2071" s="24"/>
      <c r="AH2071" s="24"/>
      <c r="AI2071" s="24"/>
      <c r="AJ2071" s="24"/>
      <c r="AK2071" s="24"/>
      <c r="AL2071" s="2"/>
      <c r="AM2071" s="467"/>
      <c r="AN2071" s="2"/>
      <c r="BA2071" s="2"/>
      <c r="BB2071" s="2"/>
      <c r="BC2071" s="618"/>
      <c r="BD2071" s="2"/>
      <c r="BE2071" s="2"/>
      <c r="BF2071" s="24"/>
      <c r="BG2071" s="2"/>
      <c r="BH2071" s="2"/>
      <c r="BI2071" s="24"/>
      <c r="BJ2071" s="2"/>
      <c r="BK2071" s="721"/>
      <c r="BL2071" s="721"/>
      <c r="BM2071" s="24"/>
      <c r="BN2071" s="24"/>
    </row>
    <row r="2072" spans="1:66">
      <c r="A2072" s="1120" t="s">
        <v>713</v>
      </c>
      <c r="B2072" s="84" t="s">
        <v>19</v>
      </c>
      <c r="C2072" s="254">
        <v>0</v>
      </c>
      <c r="D2072" s="255"/>
      <c r="E2072" s="24"/>
      <c r="F2072" s="254">
        <v>0</v>
      </c>
      <c r="G2072" s="256"/>
      <c r="H2072" s="24"/>
      <c r="I2072" s="254">
        <v>0</v>
      </c>
      <c r="J2072" s="256"/>
      <c r="K2072" s="24"/>
      <c r="L2072" s="254">
        <v>0</v>
      </c>
      <c r="M2072" s="256"/>
      <c r="N2072" s="24"/>
      <c r="O2072" s="254">
        <v>0</v>
      </c>
      <c r="P2072" s="256"/>
      <c r="Q2072" s="24"/>
      <c r="R2072" s="254">
        <v>0</v>
      </c>
      <c r="S2072" s="256"/>
      <c r="T2072" s="24"/>
      <c r="U2072" s="254">
        <v>5</v>
      </c>
      <c r="V2072" s="256"/>
      <c r="W2072" s="24"/>
      <c r="X2072" s="254">
        <v>0</v>
      </c>
      <c r="Y2072" s="256"/>
      <c r="Z2072" s="133"/>
      <c r="AA2072" s="254">
        <v>0</v>
      </c>
      <c r="AB2072" s="256"/>
      <c r="AC2072" s="24"/>
      <c r="AD2072" s="254">
        <v>0</v>
      </c>
      <c r="AE2072" s="256"/>
      <c r="AF2072" s="24"/>
      <c r="AG2072" s="24"/>
      <c r="AH2072" s="24"/>
      <c r="AI2072" s="24"/>
      <c r="AJ2072" s="24"/>
      <c r="AK2072" s="24"/>
      <c r="AL2072" s="254">
        <f>SUM(C2072,F2072,I2072,L2072,O2072,R2072,U2072,X2072,AA2072,AD2072)</f>
        <v>5</v>
      </c>
      <c r="AM2072" s="255">
        <f t="shared" ref="AM2072:AM2078" si="1240">SUM(D2072,G2072,J2072,M2072,P2072,S2072,V2072,Y2072,AB2072,AE2072)</f>
        <v>0</v>
      </c>
      <c r="AN2072" s="256">
        <f t="shared" ref="AN2072:AN2074" si="1241">SUM(AL2072:AM2072)</f>
        <v>5</v>
      </c>
      <c r="BA2072" s="254">
        <v>0</v>
      </c>
      <c r="BB2072" s="256"/>
      <c r="BC2072" s="618"/>
      <c r="BD2072" s="254">
        <v>0</v>
      </c>
      <c r="BE2072" s="256"/>
      <c r="BF2072" s="24"/>
      <c r="BG2072" s="254">
        <v>0</v>
      </c>
      <c r="BH2072" s="256"/>
      <c r="BI2072" s="24"/>
      <c r="BJ2072" s="254">
        <f t="shared" ref="BJ2072:BK2074" si="1242">SUM(AF2072,AI2072,AL2072,AO2072,AR2072,AU2072,AX2072,BA2072,BD2072,BG2072)</f>
        <v>5</v>
      </c>
      <c r="BK2072" s="255">
        <f t="shared" si="1242"/>
        <v>0</v>
      </c>
      <c r="BL2072" s="256">
        <f t="shared" ref="BL2072:BL2074" si="1243">SUM(BJ2072:BK2072)</f>
        <v>5</v>
      </c>
      <c r="BM2072" s="24"/>
      <c r="BN2072" s="24"/>
    </row>
    <row r="2073" spans="1:66">
      <c r="A2073" s="1121"/>
      <c r="B2073" s="85" t="s">
        <v>21</v>
      </c>
      <c r="C2073" s="257">
        <v>0</v>
      </c>
      <c r="D2073" s="15"/>
      <c r="E2073" s="24"/>
      <c r="F2073" s="257">
        <v>0</v>
      </c>
      <c r="G2073" s="258"/>
      <c r="H2073" s="24"/>
      <c r="I2073" s="257">
        <v>0</v>
      </c>
      <c r="J2073" s="258"/>
      <c r="K2073" s="24"/>
      <c r="L2073" s="257">
        <v>0</v>
      </c>
      <c r="M2073" s="258"/>
      <c r="N2073" s="24"/>
      <c r="O2073" s="257">
        <v>0</v>
      </c>
      <c r="P2073" s="258"/>
      <c r="Q2073" s="24"/>
      <c r="R2073" s="257">
        <v>0</v>
      </c>
      <c r="S2073" s="258"/>
      <c r="T2073" s="24"/>
      <c r="U2073" s="257">
        <v>4</v>
      </c>
      <c r="V2073" s="258"/>
      <c r="W2073" s="24"/>
      <c r="X2073" s="257">
        <v>0</v>
      </c>
      <c r="Y2073" s="258"/>
      <c r="Z2073" s="395"/>
      <c r="AA2073" s="257">
        <v>0</v>
      </c>
      <c r="AB2073" s="258"/>
      <c r="AC2073" s="24"/>
      <c r="AD2073" s="257">
        <v>0</v>
      </c>
      <c r="AE2073" s="258"/>
      <c r="AF2073" s="24"/>
      <c r="AG2073" s="24"/>
      <c r="AH2073" s="24"/>
      <c r="AI2073" s="24"/>
      <c r="AJ2073" s="24"/>
      <c r="AK2073" s="24"/>
      <c r="AL2073" s="257">
        <f t="shared" ref="AL2073:AL2074" si="1244">SUM(C2073,F2073,I2073,L2073,O2073,R2073,U2073,X2073,AA2073,AD2073)</f>
        <v>4</v>
      </c>
      <c r="AM2073" s="15">
        <f t="shared" si="1240"/>
        <v>0</v>
      </c>
      <c r="AN2073" s="258">
        <f t="shared" si="1241"/>
        <v>4</v>
      </c>
      <c r="BA2073" s="257">
        <v>0</v>
      </c>
      <c r="BB2073" s="258"/>
      <c r="BC2073" s="618"/>
      <c r="BD2073" s="257">
        <v>0</v>
      </c>
      <c r="BE2073" s="258"/>
      <c r="BF2073" s="24"/>
      <c r="BG2073" s="257">
        <v>0</v>
      </c>
      <c r="BH2073" s="258"/>
      <c r="BI2073" s="24"/>
      <c r="BJ2073" s="257">
        <f t="shared" si="1242"/>
        <v>4</v>
      </c>
      <c r="BK2073" s="15">
        <f t="shared" si="1242"/>
        <v>0</v>
      </c>
      <c r="BL2073" s="258">
        <f t="shared" si="1243"/>
        <v>4</v>
      </c>
      <c r="BM2073" s="24"/>
      <c r="BN2073" s="24"/>
    </row>
    <row r="2074" spans="1:66" ht="16.5" thickBot="1">
      <c r="A2074" s="1122"/>
      <c r="B2074" s="86" t="s">
        <v>22</v>
      </c>
      <c r="C2074" s="259">
        <v>0</v>
      </c>
      <c r="D2074" s="260"/>
      <c r="E2074" s="24"/>
      <c r="F2074" s="259">
        <v>0</v>
      </c>
      <c r="G2074" s="261"/>
      <c r="H2074" s="24"/>
      <c r="I2074" s="259">
        <v>0</v>
      </c>
      <c r="J2074" s="261"/>
      <c r="K2074" s="24"/>
      <c r="L2074" s="259">
        <v>0</v>
      </c>
      <c r="M2074" s="261"/>
      <c r="N2074" s="24"/>
      <c r="O2074" s="259">
        <v>0</v>
      </c>
      <c r="P2074" s="261"/>
      <c r="Q2074" s="24"/>
      <c r="R2074" s="259">
        <v>0</v>
      </c>
      <c r="S2074" s="261"/>
      <c r="T2074" s="24"/>
      <c r="U2074" s="259">
        <v>0</v>
      </c>
      <c r="V2074" s="261"/>
      <c r="W2074" s="24"/>
      <c r="X2074" s="259">
        <v>0</v>
      </c>
      <c r="Y2074" s="261"/>
      <c r="Z2074" s="396"/>
      <c r="AA2074" s="259">
        <v>0</v>
      </c>
      <c r="AB2074" s="261"/>
      <c r="AC2074" s="24"/>
      <c r="AD2074" s="259">
        <v>0</v>
      </c>
      <c r="AE2074" s="261"/>
      <c r="AF2074" s="24"/>
      <c r="AG2074" s="24"/>
      <c r="AH2074" s="24"/>
      <c r="AI2074" s="24"/>
      <c r="AJ2074" s="24"/>
      <c r="AK2074" s="24"/>
      <c r="AL2074" s="259">
        <f t="shared" si="1244"/>
        <v>0</v>
      </c>
      <c r="AM2074" s="260">
        <f t="shared" si="1240"/>
        <v>0</v>
      </c>
      <c r="AN2074" s="261">
        <f t="shared" si="1241"/>
        <v>0</v>
      </c>
      <c r="BA2074" s="259">
        <v>0</v>
      </c>
      <c r="BB2074" s="261"/>
      <c r="BC2074" s="618"/>
      <c r="BD2074" s="259">
        <v>0</v>
      </c>
      <c r="BE2074" s="261"/>
      <c r="BF2074" s="24"/>
      <c r="BG2074" s="259">
        <v>0</v>
      </c>
      <c r="BH2074" s="261"/>
      <c r="BI2074" s="24"/>
      <c r="BJ2074" s="259">
        <f t="shared" si="1242"/>
        <v>0</v>
      </c>
      <c r="BK2074" s="260">
        <f t="shared" si="1242"/>
        <v>0</v>
      </c>
      <c r="BL2074" s="261">
        <f t="shared" si="1243"/>
        <v>0</v>
      </c>
      <c r="BM2074" s="24"/>
      <c r="BN2074" s="24"/>
    </row>
    <row r="2075" spans="1:66" ht="16.5" thickBot="1">
      <c r="A2075" s="941"/>
      <c r="C2075" s="2"/>
      <c r="D2075" s="2"/>
      <c r="E2075" s="24"/>
      <c r="F2075" s="2"/>
      <c r="G2075" s="2"/>
      <c r="H2075" s="24"/>
      <c r="I2075" s="2"/>
      <c r="J2075" s="2"/>
      <c r="K2075" s="24"/>
      <c r="L2075" s="2"/>
      <c r="M2075" s="2"/>
      <c r="N2075" s="24"/>
      <c r="O2075" s="2"/>
      <c r="P2075" s="2"/>
      <c r="Q2075" s="24"/>
      <c r="R2075" s="2"/>
      <c r="S2075" s="2"/>
      <c r="T2075" s="24"/>
      <c r="U2075" s="2"/>
      <c r="V2075" s="2"/>
      <c r="W2075" s="24"/>
      <c r="Y2075" s="2"/>
      <c r="Z2075" s="2"/>
      <c r="AA2075" s="2"/>
      <c r="AB2075" s="2"/>
      <c r="AC2075" s="24"/>
      <c r="AD2075" s="2"/>
      <c r="AE2075" s="2"/>
      <c r="AF2075" s="24"/>
      <c r="AG2075" s="24"/>
      <c r="AH2075" s="24"/>
      <c r="AI2075" s="24"/>
      <c r="AJ2075" s="24"/>
      <c r="AK2075" s="24"/>
      <c r="AL2075" s="2"/>
      <c r="AM2075" s="467"/>
      <c r="AN2075" s="2"/>
      <c r="BA2075" s="2"/>
      <c r="BB2075" s="2"/>
      <c r="BC2075" s="618"/>
      <c r="BD2075" s="2"/>
      <c r="BE2075" s="2"/>
      <c r="BF2075" s="24"/>
      <c r="BG2075" s="2"/>
      <c r="BH2075" s="2"/>
      <c r="BI2075" s="24"/>
      <c r="BJ2075" s="2"/>
      <c r="BK2075" s="721"/>
      <c r="BL2075" s="721"/>
      <c r="BM2075" s="24"/>
      <c r="BN2075" s="24"/>
    </row>
    <row r="2076" spans="1:66">
      <c r="A2076" s="1249" t="s">
        <v>714</v>
      </c>
      <c r="B2076" s="84" t="s">
        <v>19</v>
      </c>
      <c r="C2076" s="254">
        <v>0</v>
      </c>
      <c r="D2076" s="255"/>
      <c r="E2076" s="24"/>
      <c r="F2076" s="254">
        <v>0</v>
      </c>
      <c r="G2076" s="256"/>
      <c r="H2076" s="24"/>
      <c r="I2076" s="254">
        <v>0</v>
      </c>
      <c r="J2076" s="256"/>
      <c r="K2076" s="24"/>
      <c r="L2076" s="254">
        <v>0</v>
      </c>
      <c r="M2076" s="256"/>
      <c r="N2076" s="24"/>
      <c r="O2076" s="254">
        <v>0</v>
      </c>
      <c r="P2076" s="256"/>
      <c r="Q2076" s="24"/>
      <c r="R2076" s="254">
        <v>3</v>
      </c>
      <c r="S2076" s="256"/>
      <c r="T2076" s="24"/>
      <c r="U2076" s="254">
        <v>0</v>
      </c>
      <c r="V2076" s="256"/>
      <c r="W2076" s="24"/>
      <c r="X2076" s="254">
        <v>0</v>
      </c>
      <c r="Y2076" s="256"/>
      <c r="Z2076" s="133"/>
      <c r="AA2076" s="254">
        <v>0</v>
      </c>
      <c r="AB2076" s="256"/>
      <c r="AC2076" s="24"/>
      <c r="AD2076" s="254">
        <v>0</v>
      </c>
      <c r="AE2076" s="256"/>
      <c r="AF2076" s="24"/>
      <c r="AG2076" s="24"/>
      <c r="AH2076" s="24"/>
      <c r="AI2076" s="24"/>
      <c r="AJ2076" s="24"/>
      <c r="AK2076" s="24"/>
      <c r="AL2076" s="254">
        <f>SUM(C2076,F2076,I2076,L2076,O2076,R2076,U2076,X2076,AA2076,AD2076)</f>
        <v>3</v>
      </c>
      <c r="AM2076" s="255">
        <f t="shared" si="1240"/>
        <v>0</v>
      </c>
      <c r="AN2076" s="256">
        <f t="shared" ref="AN2076:AN2078" si="1245">SUM(AL2076:AM2076)</f>
        <v>3</v>
      </c>
      <c r="BA2076" s="254">
        <v>0</v>
      </c>
      <c r="BB2076" s="256"/>
      <c r="BC2076" s="618"/>
      <c r="BD2076" s="254">
        <v>0</v>
      </c>
      <c r="BE2076" s="256"/>
      <c r="BF2076" s="24"/>
      <c r="BG2076" s="254">
        <v>0</v>
      </c>
      <c r="BH2076" s="256"/>
      <c r="BI2076" s="24"/>
      <c r="BJ2076" s="254">
        <f t="shared" ref="BJ2076:BK2078" si="1246">SUM(AF2076,AI2076,AL2076,AO2076,AR2076,AU2076,AX2076,BA2076,BD2076,BG2076)</f>
        <v>3</v>
      </c>
      <c r="BK2076" s="255">
        <f t="shared" si="1246"/>
        <v>0</v>
      </c>
      <c r="BL2076" s="256">
        <f t="shared" ref="BL2076:BL2078" si="1247">SUM(BJ2076:BK2076)</f>
        <v>3</v>
      </c>
      <c r="BM2076" s="24"/>
      <c r="BN2076" s="24"/>
    </row>
    <row r="2077" spans="1:66">
      <c r="A2077" s="1250"/>
      <c r="B2077" s="85" t="s">
        <v>21</v>
      </c>
      <c r="C2077" s="257">
        <v>0</v>
      </c>
      <c r="D2077" s="15"/>
      <c r="E2077" s="24"/>
      <c r="F2077" s="257">
        <v>0</v>
      </c>
      <c r="G2077" s="258"/>
      <c r="H2077" s="24"/>
      <c r="I2077" s="257">
        <v>0</v>
      </c>
      <c r="J2077" s="258"/>
      <c r="K2077" s="24"/>
      <c r="L2077" s="257">
        <v>0</v>
      </c>
      <c r="M2077" s="258"/>
      <c r="N2077" s="24"/>
      <c r="O2077" s="257">
        <v>0</v>
      </c>
      <c r="P2077" s="258"/>
      <c r="Q2077" s="24"/>
      <c r="R2077" s="257">
        <v>2</v>
      </c>
      <c r="S2077" s="258"/>
      <c r="T2077" s="24"/>
      <c r="U2077" s="257">
        <v>0</v>
      </c>
      <c r="V2077" s="258"/>
      <c r="W2077" s="24"/>
      <c r="X2077" s="257">
        <v>0</v>
      </c>
      <c r="Y2077" s="258"/>
      <c r="Z2077" s="395"/>
      <c r="AA2077" s="257">
        <v>0</v>
      </c>
      <c r="AB2077" s="258"/>
      <c r="AC2077" s="24"/>
      <c r="AD2077" s="257">
        <v>0</v>
      </c>
      <c r="AE2077" s="258"/>
      <c r="AF2077" s="24"/>
      <c r="AG2077" s="24"/>
      <c r="AH2077" s="24"/>
      <c r="AI2077" s="24"/>
      <c r="AJ2077" s="24"/>
      <c r="AK2077" s="24"/>
      <c r="AL2077" s="257">
        <f t="shared" ref="AL2077:AL2078" si="1248">SUM(C2077,F2077,I2077,L2077,O2077,R2077,U2077,X2077,AA2077,AD2077)</f>
        <v>2</v>
      </c>
      <c r="AM2077" s="15">
        <f t="shared" si="1240"/>
        <v>0</v>
      </c>
      <c r="AN2077" s="258">
        <f t="shared" si="1245"/>
        <v>2</v>
      </c>
      <c r="BA2077" s="257">
        <v>0</v>
      </c>
      <c r="BB2077" s="258"/>
      <c r="BC2077" s="618"/>
      <c r="BD2077" s="257">
        <v>0</v>
      </c>
      <c r="BE2077" s="258"/>
      <c r="BF2077" s="24"/>
      <c r="BG2077" s="257">
        <v>0</v>
      </c>
      <c r="BH2077" s="258"/>
      <c r="BI2077" s="24"/>
      <c r="BJ2077" s="257">
        <f t="shared" si="1246"/>
        <v>2</v>
      </c>
      <c r="BK2077" s="15">
        <f t="shared" si="1246"/>
        <v>0</v>
      </c>
      <c r="BL2077" s="258">
        <f t="shared" si="1247"/>
        <v>2</v>
      </c>
      <c r="BM2077" s="24"/>
      <c r="BN2077" s="24"/>
    </row>
    <row r="2078" spans="1:66" ht="16.5" thickBot="1">
      <c r="A2078" s="1251"/>
      <c r="B2078" s="86" t="s">
        <v>22</v>
      </c>
      <c r="C2078" s="259">
        <v>0</v>
      </c>
      <c r="D2078" s="260"/>
      <c r="E2078" s="24"/>
      <c r="F2078" s="259">
        <v>0</v>
      </c>
      <c r="G2078" s="261"/>
      <c r="H2078" s="24"/>
      <c r="I2078" s="259">
        <v>0</v>
      </c>
      <c r="J2078" s="261"/>
      <c r="K2078" s="24"/>
      <c r="L2078" s="259">
        <v>0</v>
      </c>
      <c r="M2078" s="261"/>
      <c r="N2078" s="24"/>
      <c r="O2078" s="259">
        <v>0</v>
      </c>
      <c r="P2078" s="261"/>
      <c r="Q2078" s="24"/>
      <c r="R2078" s="259">
        <v>0</v>
      </c>
      <c r="S2078" s="261"/>
      <c r="T2078" s="24"/>
      <c r="U2078" s="259">
        <v>0</v>
      </c>
      <c r="V2078" s="261"/>
      <c r="W2078" s="24"/>
      <c r="X2078" s="259">
        <v>0</v>
      </c>
      <c r="Y2078" s="261"/>
      <c r="Z2078" s="396"/>
      <c r="AA2078" s="259">
        <v>0</v>
      </c>
      <c r="AB2078" s="261"/>
      <c r="AC2078" s="24"/>
      <c r="AD2078" s="259">
        <v>0</v>
      </c>
      <c r="AE2078" s="261"/>
      <c r="AF2078" s="24"/>
      <c r="AG2078" s="24"/>
      <c r="AH2078" s="24"/>
      <c r="AI2078" s="24"/>
      <c r="AJ2078" s="24"/>
      <c r="AK2078" s="24"/>
      <c r="AL2078" s="259">
        <f t="shared" si="1248"/>
        <v>0</v>
      </c>
      <c r="AM2078" s="260">
        <f t="shared" si="1240"/>
        <v>0</v>
      </c>
      <c r="AN2078" s="261">
        <f t="shared" si="1245"/>
        <v>0</v>
      </c>
      <c r="BA2078" s="259">
        <v>0</v>
      </c>
      <c r="BB2078" s="261"/>
      <c r="BC2078" s="618"/>
      <c r="BD2078" s="259">
        <v>0</v>
      </c>
      <c r="BE2078" s="261"/>
      <c r="BF2078" s="24"/>
      <c r="BG2078" s="259">
        <v>0</v>
      </c>
      <c r="BH2078" s="261"/>
      <c r="BI2078" s="24"/>
      <c r="BJ2078" s="259">
        <f t="shared" si="1246"/>
        <v>0</v>
      </c>
      <c r="BK2078" s="260">
        <f t="shared" si="1246"/>
        <v>0</v>
      </c>
      <c r="BL2078" s="261">
        <f t="shared" si="1247"/>
        <v>0</v>
      </c>
      <c r="BM2078" s="24"/>
      <c r="BN2078" s="24"/>
    </row>
    <row r="2079" spans="1:66" ht="16.5" thickBot="1">
      <c r="A2079" s="941"/>
      <c r="C2079" s="2"/>
      <c r="D2079" s="2"/>
      <c r="E2079" s="24"/>
      <c r="F2079" s="2"/>
      <c r="G2079" s="2"/>
      <c r="H2079" s="24"/>
      <c r="I2079" s="2"/>
      <c r="J2079" s="2"/>
      <c r="K2079" s="24"/>
      <c r="L2079" s="2"/>
      <c r="M2079" s="2"/>
      <c r="N2079" s="24"/>
      <c r="O2079" s="2"/>
      <c r="P2079" s="2"/>
      <c r="Q2079" s="24"/>
      <c r="R2079" s="2"/>
      <c r="S2079" s="2"/>
      <c r="T2079" s="24"/>
      <c r="U2079" s="2"/>
      <c r="V2079" s="2"/>
      <c r="W2079" s="24"/>
      <c r="Y2079" s="2"/>
      <c r="Z2079" s="2"/>
      <c r="AA2079" s="2"/>
      <c r="AB2079" s="2"/>
      <c r="AC2079" s="24"/>
      <c r="AD2079" s="2"/>
      <c r="AE2079" s="2"/>
      <c r="AF2079" s="24"/>
      <c r="AG2079" s="24"/>
      <c r="AH2079" s="24"/>
      <c r="AI2079" s="24"/>
      <c r="AJ2079" s="24"/>
      <c r="AK2079" s="24"/>
      <c r="AL2079" s="2"/>
      <c r="AM2079" s="467"/>
      <c r="AN2079" s="2"/>
      <c r="BA2079" s="2"/>
      <c r="BB2079" s="2"/>
      <c r="BC2079" s="618"/>
      <c r="BD2079" s="2"/>
      <c r="BE2079" s="2"/>
      <c r="BF2079" s="24"/>
      <c r="BG2079" s="2"/>
      <c r="BH2079" s="2"/>
      <c r="BI2079" s="24"/>
      <c r="BJ2079" s="2"/>
      <c r="BK2079" s="721"/>
      <c r="BL2079" s="721"/>
      <c r="BM2079" s="24"/>
      <c r="BN2079" s="24"/>
    </row>
    <row r="2080" spans="1:66">
      <c r="A2080" s="1249" t="s">
        <v>715</v>
      </c>
      <c r="B2080" s="84" t="s">
        <v>19</v>
      </c>
      <c r="C2080" s="254">
        <v>0</v>
      </c>
      <c r="D2080" s="255"/>
      <c r="E2080" s="24"/>
      <c r="F2080" s="254">
        <v>0</v>
      </c>
      <c r="G2080" s="256"/>
      <c r="H2080" s="24"/>
      <c r="I2080" s="254">
        <v>0</v>
      </c>
      <c r="J2080" s="256"/>
      <c r="K2080" s="24"/>
      <c r="L2080" s="254">
        <v>0</v>
      </c>
      <c r="M2080" s="256"/>
      <c r="N2080" s="24"/>
      <c r="O2080" s="254">
        <v>0</v>
      </c>
      <c r="P2080" s="256"/>
      <c r="Q2080" s="24"/>
      <c r="R2080" s="254">
        <v>4</v>
      </c>
      <c r="S2080" s="256"/>
      <c r="T2080" s="24"/>
      <c r="U2080" s="254">
        <v>0</v>
      </c>
      <c r="V2080" s="256"/>
      <c r="W2080" s="24"/>
      <c r="X2080" s="254">
        <v>0</v>
      </c>
      <c r="Y2080" s="256"/>
      <c r="Z2080" s="133"/>
      <c r="AA2080" s="254">
        <v>0</v>
      </c>
      <c r="AB2080" s="256"/>
      <c r="AC2080" s="24"/>
      <c r="AD2080" s="254">
        <v>0</v>
      </c>
      <c r="AE2080" s="256"/>
      <c r="AF2080" s="24"/>
      <c r="AG2080" s="24"/>
      <c r="AH2080" s="24"/>
      <c r="AI2080" s="24"/>
      <c r="AJ2080" s="24"/>
      <c r="AK2080" s="24"/>
      <c r="AL2080" s="254">
        <f>SUM(C2080,F2080,I2080,L2080,O2080,R2080,U2080,X2080,AA2080,AD2080)</f>
        <v>4</v>
      </c>
      <c r="AM2080" s="255">
        <f t="shared" ref="AM2080:AM2082" si="1249">SUM(D2080,G2080,J2080,M2080,P2080,S2080,V2080,Y2080,AB2080,AE2080)</f>
        <v>0</v>
      </c>
      <c r="AN2080" s="256">
        <f t="shared" ref="AN2080:AN2082" si="1250">SUM(AL2080:AM2080)</f>
        <v>4</v>
      </c>
      <c r="BA2080" s="254">
        <v>0</v>
      </c>
      <c r="BB2080" s="256"/>
      <c r="BC2080" s="618"/>
      <c r="BD2080" s="254">
        <v>0</v>
      </c>
      <c r="BE2080" s="256"/>
      <c r="BF2080" s="24"/>
      <c r="BG2080" s="254">
        <v>0</v>
      </c>
      <c r="BH2080" s="256"/>
      <c r="BI2080" s="24"/>
      <c r="BJ2080" s="254">
        <f t="shared" ref="BJ2080:BK2082" si="1251">SUM(AF2080,AI2080,AL2080,AO2080,AR2080,AU2080,AX2080,BA2080,BD2080,BG2080)</f>
        <v>4</v>
      </c>
      <c r="BK2080" s="255">
        <f t="shared" si="1251"/>
        <v>0</v>
      </c>
      <c r="BL2080" s="256">
        <f t="shared" ref="BL2080:BL2082" si="1252">SUM(BJ2080:BK2080)</f>
        <v>4</v>
      </c>
      <c r="BM2080" s="24"/>
      <c r="BN2080" s="24"/>
    </row>
    <row r="2081" spans="1:66">
      <c r="A2081" s="1250"/>
      <c r="B2081" s="85" t="s">
        <v>21</v>
      </c>
      <c r="C2081" s="257">
        <v>0</v>
      </c>
      <c r="D2081" s="15"/>
      <c r="E2081" s="24"/>
      <c r="F2081" s="257">
        <v>0</v>
      </c>
      <c r="G2081" s="258"/>
      <c r="H2081" s="24"/>
      <c r="I2081" s="257">
        <v>0</v>
      </c>
      <c r="J2081" s="258"/>
      <c r="K2081" s="24"/>
      <c r="L2081" s="257">
        <v>0</v>
      </c>
      <c r="M2081" s="258"/>
      <c r="N2081" s="24"/>
      <c r="O2081" s="257">
        <v>0</v>
      </c>
      <c r="P2081" s="258"/>
      <c r="Q2081" s="24"/>
      <c r="R2081" s="257">
        <v>3</v>
      </c>
      <c r="S2081" s="258"/>
      <c r="T2081" s="24"/>
      <c r="U2081" s="257">
        <v>0</v>
      </c>
      <c r="V2081" s="258"/>
      <c r="W2081" s="24"/>
      <c r="X2081" s="257">
        <v>0</v>
      </c>
      <c r="Y2081" s="258"/>
      <c r="Z2081" s="395"/>
      <c r="AA2081" s="257">
        <v>0</v>
      </c>
      <c r="AB2081" s="258"/>
      <c r="AC2081" s="24"/>
      <c r="AD2081" s="257">
        <v>0</v>
      </c>
      <c r="AE2081" s="258"/>
      <c r="AF2081" s="24"/>
      <c r="AG2081" s="24"/>
      <c r="AH2081" s="24"/>
      <c r="AI2081" s="24"/>
      <c r="AJ2081" s="24"/>
      <c r="AK2081" s="24"/>
      <c r="AL2081" s="257">
        <f t="shared" ref="AL2081:AL2082" si="1253">SUM(C2081,F2081,I2081,L2081,O2081,R2081,U2081,X2081,AA2081,AD2081)</f>
        <v>3</v>
      </c>
      <c r="AM2081" s="15">
        <f t="shared" si="1249"/>
        <v>0</v>
      </c>
      <c r="AN2081" s="258">
        <f t="shared" si="1250"/>
        <v>3</v>
      </c>
      <c r="BA2081" s="257">
        <v>0</v>
      </c>
      <c r="BB2081" s="258"/>
      <c r="BC2081" s="618"/>
      <c r="BD2081" s="257">
        <v>0</v>
      </c>
      <c r="BE2081" s="258"/>
      <c r="BF2081" s="24"/>
      <c r="BG2081" s="257">
        <v>0</v>
      </c>
      <c r="BH2081" s="258"/>
      <c r="BI2081" s="24"/>
      <c r="BJ2081" s="257">
        <f t="shared" si="1251"/>
        <v>3</v>
      </c>
      <c r="BK2081" s="15">
        <f t="shared" si="1251"/>
        <v>0</v>
      </c>
      <c r="BL2081" s="258">
        <f t="shared" si="1252"/>
        <v>3</v>
      </c>
      <c r="BM2081" s="24"/>
      <c r="BN2081" s="24"/>
    </row>
    <row r="2082" spans="1:66" ht="16.5" thickBot="1">
      <c r="A2082" s="1251"/>
      <c r="B2082" s="86" t="s">
        <v>22</v>
      </c>
      <c r="C2082" s="259">
        <v>0</v>
      </c>
      <c r="D2082" s="260"/>
      <c r="E2082" s="24"/>
      <c r="F2082" s="259">
        <v>0</v>
      </c>
      <c r="G2082" s="261"/>
      <c r="H2082" s="24"/>
      <c r="I2082" s="259">
        <v>0</v>
      </c>
      <c r="J2082" s="261"/>
      <c r="K2082" s="24"/>
      <c r="L2082" s="259">
        <v>0</v>
      </c>
      <c r="M2082" s="261"/>
      <c r="N2082" s="24"/>
      <c r="O2082" s="259">
        <v>0</v>
      </c>
      <c r="P2082" s="261"/>
      <c r="Q2082" s="24"/>
      <c r="R2082" s="259">
        <v>0</v>
      </c>
      <c r="S2082" s="261"/>
      <c r="T2082" s="24"/>
      <c r="U2082" s="259">
        <v>0</v>
      </c>
      <c r="V2082" s="261"/>
      <c r="W2082" s="24"/>
      <c r="X2082" s="259">
        <v>0</v>
      </c>
      <c r="Y2082" s="261"/>
      <c r="Z2082" s="396"/>
      <c r="AA2082" s="259">
        <v>0</v>
      </c>
      <c r="AB2082" s="261"/>
      <c r="AC2082" s="24"/>
      <c r="AD2082" s="259">
        <v>0</v>
      </c>
      <c r="AE2082" s="261"/>
      <c r="AF2082" s="24"/>
      <c r="AG2082" s="24"/>
      <c r="AH2082" s="24"/>
      <c r="AI2082" s="24"/>
      <c r="AJ2082" s="24"/>
      <c r="AK2082" s="24"/>
      <c r="AL2082" s="259">
        <f t="shared" si="1253"/>
        <v>0</v>
      </c>
      <c r="AM2082" s="260">
        <f t="shared" si="1249"/>
        <v>0</v>
      </c>
      <c r="AN2082" s="261">
        <f t="shared" si="1250"/>
        <v>0</v>
      </c>
      <c r="BA2082" s="259">
        <v>0</v>
      </c>
      <c r="BB2082" s="261"/>
      <c r="BC2082" s="618"/>
      <c r="BD2082" s="259">
        <v>0</v>
      </c>
      <c r="BE2082" s="261"/>
      <c r="BF2082" s="24"/>
      <c r="BG2082" s="259">
        <v>0</v>
      </c>
      <c r="BH2082" s="261"/>
      <c r="BI2082" s="24"/>
      <c r="BJ2082" s="259">
        <f t="shared" si="1251"/>
        <v>0</v>
      </c>
      <c r="BK2082" s="260">
        <f t="shared" si="1251"/>
        <v>0</v>
      </c>
      <c r="BL2082" s="261">
        <f t="shared" si="1252"/>
        <v>0</v>
      </c>
      <c r="BM2082" s="24"/>
      <c r="BN2082" s="24"/>
    </row>
    <row r="2083" spans="1:66" ht="16.5" thickBot="1">
      <c r="A2083" s="941"/>
      <c r="C2083" s="2"/>
      <c r="D2083" s="2"/>
      <c r="E2083" s="24"/>
      <c r="F2083" s="2"/>
      <c r="G2083" s="2"/>
      <c r="H2083" s="24"/>
      <c r="I2083" s="2"/>
      <c r="J2083" s="2"/>
      <c r="K2083" s="24"/>
      <c r="L2083" s="2"/>
      <c r="M2083" s="2"/>
      <c r="N2083" s="24"/>
      <c r="O2083" s="2"/>
      <c r="P2083" s="2"/>
      <c r="Q2083" s="24"/>
      <c r="R2083" s="2"/>
      <c r="S2083" s="2"/>
      <c r="T2083" s="24"/>
      <c r="U2083" s="2"/>
      <c r="V2083" s="2"/>
      <c r="W2083" s="24"/>
      <c r="Y2083" s="2"/>
      <c r="Z2083" s="2"/>
      <c r="AA2083" s="2"/>
      <c r="AB2083" s="2"/>
      <c r="AC2083" s="24"/>
      <c r="AD2083" s="2"/>
      <c r="AE2083" s="2"/>
      <c r="AF2083" s="24"/>
      <c r="AG2083" s="24"/>
      <c r="AH2083" s="24"/>
      <c r="AI2083" s="24"/>
      <c r="AJ2083" s="24"/>
      <c r="AK2083" s="24"/>
      <c r="AL2083" s="2"/>
      <c r="AM2083" s="467"/>
      <c r="AN2083" s="2"/>
      <c r="BA2083" s="2"/>
      <c r="BB2083" s="2"/>
      <c r="BC2083" s="618"/>
      <c r="BD2083" s="2"/>
      <c r="BE2083" s="2"/>
      <c r="BF2083" s="24"/>
      <c r="BG2083" s="2"/>
      <c r="BH2083" s="2"/>
      <c r="BI2083" s="24"/>
      <c r="BJ2083" s="2"/>
      <c r="BK2083" s="721"/>
      <c r="BL2083" s="721"/>
      <c r="BM2083" s="24"/>
      <c r="BN2083" s="24"/>
    </row>
    <row r="2084" spans="1:66">
      <c r="A2084" s="942"/>
      <c r="B2084" s="84" t="s">
        <v>19</v>
      </c>
      <c r="C2084" s="254"/>
      <c r="D2084" s="255"/>
      <c r="E2084" s="24"/>
      <c r="F2084" s="254"/>
      <c r="G2084" s="256"/>
      <c r="H2084" s="24"/>
      <c r="I2084" s="254"/>
      <c r="J2084" s="256"/>
      <c r="K2084" s="24"/>
      <c r="L2084" s="254"/>
      <c r="M2084" s="256"/>
      <c r="N2084" s="24"/>
      <c r="O2084" s="254"/>
      <c r="P2084" s="256"/>
      <c r="Q2084" s="24"/>
      <c r="R2084" s="254"/>
      <c r="S2084" s="256"/>
      <c r="T2084" s="24"/>
      <c r="U2084" s="254"/>
      <c r="V2084" s="256"/>
      <c r="W2084" s="24"/>
      <c r="X2084" s="254"/>
      <c r="Y2084" s="256"/>
      <c r="Z2084" s="133"/>
      <c r="AA2084" s="254"/>
      <c r="AB2084" s="256"/>
      <c r="AC2084" s="24"/>
      <c r="AD2084" s="254"/>
      <c r="AE2084" s="256"/>
      <c r="AF2084" s="24"/>
      <c r="AG2084" s="24"/>
      <c r="AH2084" s="24"/>
      <c r="AI2084" s="24"/>
      <c r="AJ2084" s="24"/>
      <c r="AK2084" s="24"/>
      <c r="AL2084" s="254">
        <f>SUM(C2084,F2084,I2084,L2084,O2084,R2084,U2084,X2084,AA2084,AD2084)</f>
        <v>0</v>
      </c>
      <c r="AM2084" s="255">
        <f t="shared" ref="AM2084:AM2086" si="1254">SUM(D2084,G2084,J2084,M2084,P2084,S2084,V2084,Y2084,AB2084,AE2084)</f>
        <v>0</v>
      </c>
      <c r="AN2084" s="256">
        <f>SUM(AL2084:AM2084)</f>
        <v>0</v>
      </c>
      <c r="BA2084" s="254"/>
      <c r="BB2084" s="256"/>
      <c r="BC2084" s="618"/>
      <c r="BD2084" s="254"/>
      <c r="BE2084" s="256"/>
      <c r="BF2084" s="24"/>
      <c r="BG2084" s="254"/>
      <c r="BH2084" s="256"/>
      <c r="BI2084" s="24"/>
      <c r="BJ2084" s="254">
        <f t="shared" ref="BJ2084:BK2086" si="1255">SUM(AF2084,AI2084,AL2084,AO2084,AR2084,AU2084,AX2084,BA2084,BD2084,BG2084)</f>
        <v>0</v>
      </c>
      <c r="BK2084" s="255">
        <f t="shared" si="1255"/>
        <v>0</v>
      </c>
      <c r="BL2084" s="256">
        <f>SUM(BJ2084:BK2084)</f>
        <v>0</v>
      </c>
      <c r="BM2084" s="24"/>
      <c r="BN2084" s="24"/>
    </row>
    <row r="2085" spans="1:66">
      <c r="A2085" s="944"/>
      <c r="B2085" s="85" t="s">
        <v>21</v>
      </c>
      <c r="C2085" s="257"/>
      <c r="D2085" s="15"/>
      <c r="E2085" s="24"/>
      <c r="F2085" s="257"/>
      <c r="G2085" s="258"/>
      <c r="H2085" s="24"/>
      <c r="I2085" s="257"/>
      <c r="J2085" s="258"/>
      <c r="K2085" s="24"/>
      <c r="L2085" s="257"/>
      <c r="M2085" s="258"/>
      <c r="N2085" s="24"/>
      <c r="O2085" s="257"/>
      <c r="P2085" s="258"/>
      <c r="Q2085" s="24"/>
      <c r="R2085" s="257"/>
      <c r="S2085" s="258"/>
      <c r="T2085" s="24"/>
      <c r="U2085" s="257"/>
      <c r="V2085" s="258"/>
      <c r="W2085" s="24"/>
      <c r="X2085" s="257"/>
      <c r="Y2085" s="258"/>
      <c r="Z2085" s="395"/>
      <c r="AA2085" s="257"/>
      <c r="AB2085" s="258"/>
      <c r="AC2085" s="24"/>
      <c r="AD2085" s="257"/>
      <c r="AE2085" s="258"/>
      <c r="AF2085" s="24"/>
      <c r="AG2085" s="24"/>
      <c r="AH2085" s="24"/>
      <c r="AI2085" s="24"/>
      <c r="AJ2085" s="24"/>
      <c r="AK2085" s="24"/>
      <c r="AL2085" s="257">
        <f t="shared" ref="AL2085:AL2086" si="1256">SUM(C2085,F2085,I2085,L2085,O2085,R2085,U2085,X2085,AA2085,AD2085)</f>
        <v>0</v>
      </c>
      <c r="AM2085" s="15">
        <f t="shared" si="1254"/>
        <v>0</v>
      </c>
      <c r="AN2085" s="258">
        <f t="shared" ref="AN2085:AN2086" si="1257">SUM(AL2085:AM2085)</f>
        <v>0</v>
      </c>
      <c r="BA2085" s="257"/>
      <c r="BB2085" s="258"/>
      <c r="BC2085" s="618"/>
      <c r="BD2085" s="257"/>
      <c r="BE2085" s="258"/>
      <c r="BF2085" s="24"/>
      <c r="BG2085" s="257"/>
      <c r="BH2085" s="258"/>
      <c r="BI2085" s="24"/>
      <c r="BJ2085" s="257">
        <f t="shared" si="1255"/>
        <v>0</v>
      </c>
      <c r="BK2085" s="15">
        <f t="shared" si="1255"/>
        <v>0</v>
      </c>
      <c r="BL2085" s="258">
        <f t="shared" ref="BL2085:BL2086" si="1258">SUM(BJ2085:BK2085)</f>
        <v>0</v>
      </c>
      <c r="BM2085" s="24"/>
      <c r="BN2085" s="24"/>
    </row>
    <row r="2086" spans="1:66" ht="16.5" thickBot="1">
      <c r="A2086" s="943"/>
      <c r="B2086" s="86" t="s">
        <v>22</v>
      </c>
      <c r="C2086" s="259"/>
      <c r="D2086" s="260"/>
      <c r="E2086" s="24"/>
      <c r="F2086" s="259"/>
      <c r="G2086" s="261"/>
      <c r="H2086" s="24"/>
      <c r="I2086" s="259"/>
      <c r="J2086" s="261"/>
      <c r="K2086" s="24"/>
      <c r="L2086" s="259"/>
      <c r="M2086" s="261"/>
      <c r="N2086" s="24"/>
      <c r="O2086" s="259"/>
      <c r="P2086" s="261"/>
      <c r="Q2086" s="24"/>
      <c r="R2086" s="259"/>
      <c r="S2086" s="261"/>
      <c r="T2086" s="24"/>
      <c r="U2086" s="259"/>
      <c r="V2086" s="261"/>
      <c r="W2086" s="24"/>
      <c r="X2086" s="259"/>
      <c r="Y2086" s="261"/>
      <c r="Z2086" s="396"/>
      <c r="AA2086" s="259"/>
      <c r="AB2086" s="261"/>
      <c r="AC2086" s="24"/>
      <c r="AD2086" s="259"/>
      <c r="AE2086" s="261"/>
      <c r="AF2086" s="24"/>
      <c r="AG2086" s="24"/>
      <c r="AH2086" s="24"/>
      <c r="AI2086" s="24"/>
      <c r="AJ2086" s="24"/>
      <c r="AK2086" s="24"/>
      <c r="AL2086" s="259">
        <f t="shared" si="1256"/>
        <v>0</v>
      </c>
      <c r="AM2086" s="260">
        <f t="shared" si="1254"/>
        <v>0</v>
      </c>
      <c r="AN2086" s="261">
        <f t="shared" si="1257"/>
        <v>0</v>
      </c>
      <c r="BA2086" s="259"/>
      <c r="BB2086" s="261"/>
      <c r="BC2086" s="618"/>
      <c r="BD2086" s="259"/>
      <c r="BE2086" s="261"/>
      <c r="BF2086" s="24"/>
      <c r="BG2086" s="259"/>
      <c r="BH2086" s="261"/>
      <c r="BI2086" s="24"/>
      <c r="BJ2086" s="259">
        <f t="shared" si="1255"/>
        <v>0</v>
      </c>
      <c r="BK2086" s="260">
        <f t="shared" si="1255"/>
        <v>0</v>
      </c>
      <c r="BL2086" s="261">
        <f t="shared" si="1258"/>
        <v>0</v>
      </c>
      <c r="BM2086" s="24"/>
      <c r="BN2086" s="24"/>
    </row>
    <row r="2087" spans="1:66" ht="16.5" thickBot="1">
      <c r="A2087" s="941"/>
      <c r="C2087" s="2"/>
      <c r="D2087" s="2"/>
      <c r="E2087" s="24"/>
      <c r="F2087" s="2"/>
      <c r="G2087" s="2"/>
      <c r="H2087" s="24"/>
      <c r="I2087" s="2"/>
      <c r="J2087" s="2"/>
      <c r="K2087" s="24"/>
      <c r="L2087" s="2"/>
      <c r="M2087" s="2"/>
      <c r="N2087" s="24"/>
      <c r="O2087" s="2"/>
      <c r="P2087" s="2"/>
      <c r="Q2087" s="24"/>
      <c r="R2087" s="2"/>
      <c r="S2087" s="2"/>
      <c r="T2087" s="24"/>
      <c r="U2087" s="2"/>
      <c r="V2087" s="2"/>
      <c r="W2087" s="24"/>
      <c r="Y2087" s="2"/>
      <c r="Z2087" s="2"/>
      <c r="AA2087" s="2"/>
      <c r="AB2087" s="2"/>
      <c r="AC2087" s="24"/>
      <c r="AD2087" s="2"/>
      <c r="AE2087" s="2"/>
      <c r="AF2087" s="24"/>
      <c r="AG2087" s="24"/>
      <c r="AH2087" s="24"/>
      <c r="AI2087" s="24"/>
      <c r="AJ2087" s="24"/>
      <c r="AK2087" s="24"/>
      <c r="AL2087" s="2"/>
      <c r="AM2087" s="467"/>
      <c r="AN2087" s="2"/>
      <c r="BA2087" s="2"/>
      <c r="BB2087" s="2"/>
      <c r="BC2087" s="618"/>
      <c r="BD2087" s="2"/>
      <c r="BE2087" s="2"/>
      <c r="BF2087" s="24"/>
      <c r="BG2087" s="2"/>
      <c r="BH2087" s="2"/>
      <c r="BI2087" s="24"/>
      <c r="BJ2087" s="2"/>
      <c r="BK2087" s="721"/>
      <c r="BL2087" s="721"/>
      <c r="BM2087" s="24"/>
      <c r="BN2087" s="24"/>
    </row>
    <row r="2088" spans="1:66">
      <c r="A2088" s="942"/>
      <c r="B2088" s="84" t="s">
        <v>19</v>
      </c>
      <c r="C2088" s="254"/>
      <c r="D2088" s="255"/>
      <c r="E2088" s="24"/>
      <c r="F2088" s="254"/>
      <c r="G2088" s="256"/>
      <c r="H2088" s="24"/>
      <c r="I2088" s="254"/>
      <c r="J2088" s="256"/>
      <c r="K2088" s="24"/>
      <c r="L2088" s="254"/>
      <c r="M2088" s="256"/>
      <c r="N2088" s="24"/>
      <c r="O2088" s="254"/>
      <c r="P2088" s="256"/>
      <c r="Q2088" s="24"/>
      <c r="R2088" s="254"/>
      <c r="S2088" s="256"/>
      <c r="T2088" s="24"/>
      <c r="U2088" s="254"/>
      <c r="V2088" s="256"/>
      <c r="W2088" s="24"/>
      <c r="X2088" s="254"/>
      <c r="Y2088" s="256"/>
      <c r="Z2088" s="133"/>
      <c r="AA2088" s="254"/>
      <c r="AB2088" s="256"/>
      <c r="AC2088" s="24"/>
      <c r="AD2088" s="254"/>
      <c r="AE2088" s="256"/>
      <c r="AF2088" s="24"/>
      <c r="AG2088" s="24"/>
      <c r="AH2088" s="24"/>
      <c r="AI2088" s="24"/>
      <c r="AJ2088" s="24"/>
      <c r="AK2088" s="24"/>
      <c r="AL2088" s="254">
        <f>SUM(C2088,F2088,I2088,L2088,O2088,R2088,U2088,X2088,AA2088,AD2088)</f>
        <v>0</v>
      </c>
      <c r="AM2088" s="255">
        <f t="shared" ref="AM2088:AM2090" si="1259">SUM(D2088,G2088,J2088,M2088,P2088,S2088,V2088,Y2088,AB2088,AE2088)</f>
        <v>0</v>
      </c>
      <c r="AN2088" s="256">
        <f t="shared" ref="AN2088:AN2090" si="1260">SUM(AL2088:AM2088)</f>
        <v>0</v>
      </c>
      <c r="BA2088" s="254"/>
      <c r="BB2088" s="256"/>
      <c r="BC2088" s="618"/>
      <c r="BD2088" s="254"/>
      <c r="BE2088" s="256"/>
      <c r="BF2088" s="24"/>
      <c r="BG2088" s="254"/>
      <c r="BH2088" s="256"/>
      <c r="BI2088" s="24"/>
      <c r="BJ2088" s="254">
        <f t="shared" ref="BJ2088:BK2090" si="1261">SUM(AF2088,AI2088,AL2088,AO2088,AR2088,AU2088,AX2088,BA2088,BD2088,BG2088)</f>
        <v>0</v>
      </c>
      <c r="BK2088" s="255">
        <f t="shared" si="1261"/>
        <v>0</v>
      </c>
      <c r="BL2088" s="256">
        <f t="shared" ref="BL2088:BL2090" si="1262">SUM(BJ2088:BK2088)</f>
        <v>0</v>
      </c>
      <c r="BM2088" s="24"/>
      <c r="BN2088" s="24"/>
    </row>
    <row r="2089" spans="1:66">
      <c r="A2089" s="944"/>
      <c r="B2089" s="85" t="s">
        <v>21</v>
      </c>
      <c r="C2089" s="257"/>
      <c r="D2089" s="15"/>
      <c r="E2089" s="24"/>
      <c r="F2089" s="257"/>
      <c r="G2089" s="258"/>
      <c r="H2089" s="24"/>
      <c r="I2089" s="257"/>
      <c r="J2089" s="258"/>
      <c r="K2089" s="24"/>
      <c r="L2089" s="257"/>
      <c r="M2089" s="258"/>
      <c r="N2089" s="24"/>
      <c r="O2089" s="257"/>
      <c r="P2089" s="258"/>
      <c r="Q2089" s="24"/>
      <c r="R2089" s="257"/>
      <c r="S2089" s="258"/>
      <c r="T2089" s="24"/>
      <c r="U2089" s="257"/>
      <c r="V2089" s="258"/>
      <c r="W2089" s="24"/>
      <c r="X2089" s="257"/>
      <c r="Y2089" s="258"/>
      <c r="Z2089" s="395"/>
      <c r="AA2089" s="257"/>
      <c r="AB2089" s="258"/>
      <c r="AC2089" s="24"/>
      <c r="AD2089" s="257"/>
      <c r="AE2089" s="258"/>
      <c r="AF2089" s="24"/>
      <c r="AG2089" s="24"/>
      <c r="AH2089" s="24"/>
      <c r="AI2089" s="24"/>
      <c r="AJ2089" s="24"/>
      <c r="AK2089" s="24"/>
      <c r="AL2089" s="257">
        <f t="shared" ref="AL2089:AL2090" si="1263">SUM(C2089,F2089,I2089,L2089,O2089,R2089,U2089,X2089,AA2089,AD2089)</f>
        <v>0</v>
      </c>
      <c r="AM2089" s="15">
        <f t="shared" si="1259"/>
        <v>0</v>
      </c>
      <c r="AN2089" s="258">
        <f t="shared" si="1260"/>
        <v>0</v>
      </c>
      <c r="BA2089" s="257"/>
      <c r="BB2089" s="258"/>
      <c r="BC2089" s="618"/>
      <c r="BD2089" s="257"/>
      <c r="BE2089" s="258"/>
      <c r="BF2089" s="24"/>
      <c r="BG2089" s="257"/>
      <c r="BH2089" s="258"/>
      <c r="BI2089" s="24"/>
      <c r="BJ2089" s="257">
        <f t="shared" si="1261"/>
        <v>0</v>
      </c>
      <c r="BK2089" s="15">
        <f t="shared" si="1261"/>
        <v>0</v>
      </c>
      <c r="BL2089" s="258">
        <f t="shared" si="1262"/>
        <v>0</v>
      </c>
      <c r="BM2089" s="24"/>
      <c r="BN2089" s="24"/>
    </row>
    <row r="2090" spans="1:66" ht="16.5" thickBot="1">
      <c r="A2090" s="943"/>
      <c r="B2090" s="86" t="s">
        <v>22</v>
      </c>
      <c r="C2090" s="259"/>
      <c r="D2090" s="260"/>
      <c r="E2090" s="24"/>
      <c r="F2090" s="259"/>
      <c r="G2090" s="261"/>
      <c r="H2090" s="24"/>
      <c r="I2090" s="259"/>
      <c r="J2090" s="261"/>
      <c r="K2090" s="24"/>
      <c r="L2090" s="259"/>
      <c r="M2090" s="261"/>
      <c r="N2090" s="24"/>
      <c r="O2090" s="259"/>
      <c r="P2090" s="261"/>
      <c r="Q2090" s="24"/>
      <c r="R2090" s="259"/>
      <c r="S2090" s="261"/>
      <c r="T2090" s="24"/>
      <c r="U2090" s="259"/>
      <c r="V2090" s="261"/>
      <c r="W2090" s="24"/>
      <c r="X2090" s="259"/>
      <c r="Y2090" s="261"/>
      <c r="Z2090" s="396"/>
      <c r="AA2090" s="259"/>
      <c r="AB2090" s="261"/>
      <c r="AC2090" s="24"/>
      <c r="AD2090" s="259"/>
      <c r="AE2090" s="261"/>
      <c r="AF2090" s="24"/>
      <c r="AG2090" s="24"/>
      <c r="AH2090" s="24"/>
      <c r="AI2090" s="24"/>
      <c r="AJ2090" s="24"/>
      <c r="AK2090" s="24"/>
      <c r="AL2090" s="259">
        <f t="shared" si="1263"/>
        <v>0</v>
      </c>
      <c r="AM2090" s="260">
        <f t="shared" si="1259"/>
        <v>0</v>
      </c>
      <c r="AN2090" s="261">
        <f t="shared" si="1260"/>
        <v>0</v>
      </c>
      <c r="BA2090" s="259"/>
      <c r="BB2090" s="261"/>
      <c r="BC2090" s="618"/>
      <c r="BD2090" s="259"/>
      <c r="BE2090" s="261"/>
      <c r="BF2090" s="24"/>
      <c r="BG2090" s="259"/>
      <c r="BH2090" s="261"/>
      <c r="BI2090" s="24"/>
      <c r="BJ2090" s="259">
        <f t="shared" si="1261"/>
        <v>0</v>
      </c>
      <c r="BK2090" s="260">
        <f t="shared" si="1261"/>
        <v>0</v>
      </c>
      <c r="BL2090" s="261">
        <f t="shared" si="1262"/>
        <v>0</v>
      </c>
      <c r="BM2090" s="24"/>
      <c r="BN2090" s="24"/>
    </row>
    <row r="2091" spans="1:66" ht="16.5" thickBot="1">
      <c r="A2091" s="941"/>
      <c r="C2091" s="2"/>
      <c r="D2091" s="2"/>
      <c r="E2091" s="24"/>
      <c r="F2091" s="2"/>
      <c r="G2091" s="2"/>
      <c r="H2091" s="24"/>
      <c r="I2091" s="2"/>
      <c r="J2091" s="2"/>
      <c r="K2091" s="24"/>
      <c r="L2091" s="2"/>
      <c r="M2091" s="2"/>
      <c r="N2091" s="24"/>
      <c r="O2091" s="2"/>
      <c r="P2091" s="2"/>
      <c r="Q2091" s="24"/>
      <c r="R2091" s="2"/>
      <c r="S2091" s="2"/>
      <c r="T2091" s="24"/>
      <c r="U2091" s="2"/>
      <c r="V2091" s="2"/>
      <c r="W2091" s="24"/>
      <c r="Y2091" s="2"/>
      <c r="Z2091" s="2"/>
      <c r="AA2091" s="2"/>
      <c r="AB2091" s="2"/>
      <c r="AC2091" s="24"/>
      <c r="AD2091" s="2"/>
      <c r="AE2091" s="2"/>
      <c r="AF2091" s="24"/>
      <c r="AG2091" s="24"/>
      <c r="AH2091" s="24"/>
      <c r="AI2091" s="24"/>
      <c r="AJ2091" s="24"/>
      <c r="AK2091" s="24"/>
      <c r="AL2091" s="2"/>
      <c r="AM2091" s="467"/>
      <c r="AN2091" s="2"/>
      <c r="BA2091" s="2"/>
      <c r="BB2091" s="2"/>
      <c r="BC2091" s="618"/>
      <c r="BD2091" s="2"/>
      <c r="BE2091" s="2"/>
      <c r="BF2091" s="24"/>
      <c r="BG2091" s="2"/>
      <c r="BH2091" s="2"/>
      <c r="BI2091" s="24"/>
      <c r="BJ2091" s="2"/>
      <c r="BK2091" s="721"/>
      <c r="BL2091" s="721"/>
      <c r="BM2091" s="24"/>
      <c r="BN2091" s="24"/>
    </row>
    <row r="2092" spans="1:66">
      <c r="A2092" s="942"/>
      <c r="B2092" s="84" t="s">
        <v>19</v>
      </c>
      <c r="C2092" s="254"/>
      <c r="D2092" s="255"/>
      <c r="E2092" s="24"/>
      <c r="F2092" s="254"/>
      <c r="G2092" s="256"/>
      <c r="H2092" s="24"/>
      <c r="I2092" s="254"/>
      <c r="J2092" s="256"/>
      <c r="K2092" s="24"/>
      <c r="L2092" s="254"/>
      <c r="M2092" s="256"/>
      <c r="N2092" s="24"/>
      <c r="O2092" s="254"/>
      <c r="P2092" s="256"/>
      <c r="Q2092" s="24"/>
      <c r="R2092" s="254"/>
      <c r="S2092" s="256"/>
      <c r="T2092" s="24"/>
      <c r="U2092" s="254"/>
      <c r="V2092" s="256"/>
      <c r="W2092" s="24"/>
      <c r="X2092" s="254"/>
      <c r="Y2092" s="256"/>
      <c r="Z2092" s="133"/>
      <c r="AA2092" s="254"/>
      <c r="AB2092" s="256"/>
      <c r="AC2092" s="24"/>
      <c r="AD2092" s="254"/>
      <c r="AE2092" s="256"/>
      <c r="AF2092" s="24"/>
      <c r="AG2092" s="24"/>
      <c r="AH2092" s="24"/>
      <c r="AI2092" s="24"/>
      <c r="AJ2092" s="24"/>
      <c r="AK2092" s="24"/>
      <c r="AL2092" s="254">
        <f>SUM(C2092,F2092,I2092,L2092,O2092,R2092,U2092,X2092,AA2092,AD2092)</f>
        <v>0</v>
      </c>
      <c r="AM2092" s="255">
        <f t="shared" ref="AM2092:AM2094" si="1264">SUM(D2092,G2092,J2092,M2092,P2092,S2092,V2092,Y2092,AB2092,AE2092)</f>
        <v>0</v>
      </c>
      <c r="AN2092" s="256">
        <f t="shared" ref="AN2092:AN2094" si="1265">SUM(AL2092:AM2092)</f>
        <v>0</v>
      </c>
      <c r="BA2092" s="254"/>
      <c r="BB2092" s="256"/>
      <c r="BC2092" s="618"/>
      <c r="BD2092" s="254"/>
      <c r="BE2092" s="256"/>
      <c r="BF2092" s="24"/>
      <c r="BG2092" s="254"/>
      <c r="BH2092" s="256"/>
      <c r="BI2092" s="24"/>
      <c r="BJ2092" s="254">
        <f t="shared" ref="BJ2092:BK2094" si="1266">SUM(AF2092,AI2092,AL2092,AO2092,AR2092,AU2092,AX2092,BA2092,BD2092,BG2092)</f>
        <v>0</v>
      </c>
      <c r="BK2092" s="255">
        <f t="shared" si="1266"/>
        <v>0</v>
      </c>
      <c r="BL2092" s="256">
        <f t="shared" ref="BL2092:BL2094" si="1267">SUM(BJ2092:BK2092)</f>
        <v>0</v>
      </c>
      <c r="BM2092" s="24"/>
      <c r="BN2092" s="24"/>
    </row>
    <row r="2093" spans="1:66">
      <c r="A2093" s="944"/>
      <c r="B2093" s="85" t="s">
        <v>21</v>
      </c>
      <c r="C2093" s="257"/>
      <c r="D2093" s="15"/>
      <c r="E2093" s="24"/>
      <c r="F2093" s="257"/>
      <c r="G2093" s="258"/>
      <c r="H2093" s="24"/>
      <c r="I2093" s="257"/>
      <c r="J2093" s="258"/>
      <c r="K2093" s="24"/>
      <c r="L2093" s="257"/>
      <c r="M2093" s="258"/>
      <c r="N2093" s="24"/>
      <c r="O2093" s="257"/>
      <c r="P2093" s="258"/>
      <c r="Q2093" s="24"/>
      <c r="R2093" s="257"/>
      <c r="S2093" s="258"/>
      <c r="T2093" s="24"/>
      <c r="U2093" s="257"/>
      <c r="V2093" s="258"/>
      <c r="W2093" s="24"/>
      <c r="X2093" s="257"/>
      <c r="Y2093" s="258"/>
      <c r="Z2093" s="395"/>
      <c r="AA2093" s="257"/>
      <c r="AB2093" s="258"/>
      <c r="AC2093" s="24"/>
      <c r="AD2093" s="257"/>
      <c r="AE2093" s="258"/>
      <c r="AF2093" s="24"/>
      <c r="AG2093" s="24"/>
      <c r="AH2093" s="24"/>
      <c r="AI2093" s="24"/>
      <c r="AJ2093" s="24"/>
      <c r="AK2093" s="24"/>
      <c r="AL2093" s="257">
        <f t="shared" ref="AL2093:AL2094" si="1268">SUM(C2093,F2093,I2093,L2093,O2093,R2093,U2093,X2093,AA2093,AD2093)</f>
        <v>0</v>
      </c>
      <c r="AM2093" s="15">
        <f t="shared" si="1264"/>
        <v>0</v>
      </c>
      <c r="AN2093" s="258">
        <f t="shared" si="1265"/>
        <v>0</v>
      </c>
      <c r="BA2093" s="257"/>
      <c r="BB2093" s="258"/>
      <c r="BC2093" s="618"/>
      <c r="BD2093" s="257"/>
      <c r="BE2093" s="258"/>
      <c r="BF2093" s="24"/>
      <c r="BG2093" s="257"/>
      <c r="BH2093" s="258"/>
      <c r="BI2093" s="24"/>
      <c r="BJ2093" s="257">
        <f t="shared" si="1266"/>
        <v>0</v>
      </c>
      <c r="BK2093" s="15">
        <f t="shared" si="1266"/>
        <v>0</v>
      </c>
      <c r="BL2093" s="258">
        <f t="shared" si="1267"/>
        <v>0</v>
      </c>
      <c r="BM2093" s="24"/>
      <c r="BN2093" s="24"/>
    </row>
    <row r="2094" spans="1:66" ht="16.5" thickBot="1">
      <c r="A2094" s="943"/>
      <c r="B2094" s="86" t="s">
        <v>22</v>
      </c>
      <c r="C2094" s="259"/>
      <c r="D2094" s="260"/>
      <c r="E2094" s="24"/>
      <c r="F2094" s="259"/>
      <c r="G2094" s="261"/>
      <c r="H2094" s="24"/>
      <c r="I2094" s="259"/>
      <c r="J2094" s="261"/>
      <c r="K2094" s="24"/>
      <c r="L2094" s="259"/>
      <c r="M2094" s="261"/>
      <c r="N2094" s="24"/>
      <c r="O2094" s="259"/>
      <c r="P2094" s="261"/>
      <c r="Q2094" s="24"/>
      <c r="R2094" s="259"/>
      <c r="S2094" s="261"/>
      <c r="T2094" s="24"/>
      <c r="U2094" s="259"/>
      <c r="V2094" s="261"/>
      <c r="W2094" s="24"/>
      <c r="X2094" s="259"/>
      <c r="Y2094" s="261"/>
      <c r="Z2094" s="396"/>
      <c r="AA2094" s="259"/>
      <c r="AB2094" s="261"/>
      <c r="AC2094" s="24"/>
      <c r="AD2094" s="259"/>
      <c r="AE2094" s="261"/>
      <c r="AF2094" s="24"/>
      <c r="AG2094" s="24"/>
      <c r="AH2094" s="24"/>
      <c r="AI2094" s="24"/>
      <c r="AJ2094" s="24"/>
      <c r="AK2094" s="24"/>
      <c r="AL2094" s="259">
        <f t="shared" si="1268"/>
        <v>0</v>
      </c>
      <c r="AM2094" s="260">
        <f t="shared" si="1264"/>
        <v>0</v>
      </c>
      <c r="AN2094" s="261">
        <f t="shared" si="1265"/>
        <v>0</v>
      </c>
      <c r="BA2094" s="259"/>
      <c r="BB2094" s="261"/>
      <c r="BC2094" s="618"/>
      <c r="BD2094" s="259"/>
      <c r="BE2094" s="261"/>
      <c r="BF2094" s="24"/>
      <c r="BG2094" s="259"/>
      <c r="BH2094" s="261"/>
      <c r="BI2094" s="24"/>
      <c r="BJ2094" s="259">
        <f t="shared" si="1266"/>
        <v>0</v>
      </c>
      <c r="BK2094" s="260">
        <f t="shared" si="1266"/>
        <v>0</v>
      </c>
      <c r="BL2094" s="261">
        <f t="shared" si="1267"/>
        <v>0</v>
      </c>
      <c r="BM2094" s="24"/>
      <c r="BN2094" s="24"/>
    </row>
    <row r="2095" spans="1:66" ht="16.5" thickBot="1">
      <c r="A2095" s="941"/>
      <c r="C2095" s="2"/>
      <c r="D2095" s="2"/>
      <c r="E2095" s="24"/>
      <c r="F2095" s="2"/>
      <c r="G2095" s="2"/>
      <c r="H2095" s="24"/>
      <c r="I2095" s="2"/>
      <c r="J2095" s="2"/>
      <c r="K2095" s="24"/>
      <c r="L2095" s="2"/>
      <c r="M2095" s="2"/>
      <c r="N2095" s="24"/>
      <c r="O2095" s="2"/>
      <c r="P2095" s="2"/>
      <c r="Q2095" s="24"/>
      <c r="R2095" s="2"/>
      <c r="S2095" s="2"/>
      <c r="T2095" s="24"/>
      <c r="U2095" s="2"/>
      <c r="V2095" s="2"/>
      <c r="W2095" s="24"/>
      <c r="Y2095" s="2"/>
      <c r="Z2095" s="2"/>
      <c r="AA2095" s="2"/>
      <c r="AB2095" s="2"/>
      <c r="AC2095" s="24"/>
      <c r="AD2095" s="2"/>
      <c r="AE2095" s="2"/>
      <c r="AF2095" s="24"/>
      <c r="AG2095" s="24"/>
      <c r="AH2095" s="24"/>
      <c r="AI2095" s="24"/>
      <c r="AJ2095" s="24"/>
      <c r="AK2095" s="24"/>
      <c r="AL2095" s="2"/>
      <c r="AM2095" s="467"/>
      <c r="AN2095" s="2"/>
      <c r="BA2095" s="2"/>
      <c r="BB2095" s="2"/>
      <c r="BC2095" s="618"/>
      <c r="BD2095" s="750"/>
      <c r="BE2095" s="290"/>
      <c r="BF2095" s="24"/>
      <c r="BG2095" s="2"/>
      <c r="BH2095" s="2"/>
      <c r="BI2095" s="24"/>
      <c r="BJ2095" s="2"/>
      <c r="BK2095" s="721"/>
      <c r="BL2095" s="721"/>
      <c r="BM2095" s="24"/>
      <c r="BN2095" s="24"/>
    </row>
    <row r="2096" spans="1:66">
      <c r="A2096" s="942"/>
      <c r="B2096" s="84" t="s">
        <v>19</v>
      </c>
      <c r="C2096" s="254"/>
      <c r="D2096" s="255"/>
      <c r="E2096" s="24"/>
      <c r="F2096" s="254"/>
      <c r="G2096" s="256"/>
      <c r="H2096" s="24"/>
      <c r="I2096" s="254"/>
      <c r="J2096" s="256"/>
      <c r="K2096" s="24"/>
      <c r="L2096" s="254"/>
      <c r="M2096" s="256"/>
      <c r="N2096" s="24"/>
      <c r="O2096" s="254"/>
      <c r="P2096" s="256"/>
      <c r="Q2096" s="24"/>
      <c r="R2096" s="254"/>
      <c r="S2096" s="256"/>
      <c r="T2096" s="24"/>
      <c r="U2096" s="254"/>
      <c r="V2096" s="256"/>
      <c r="W2096" s="24"/>
      <c r="X2096" s="254"/>
      <c r="Y2096" s="256"/>
      <c r="Z2096" s="133"/>
      <c r="AA2096" s="254"/>
      <c r="AB2096" s="256"/>
      <c r="AC2096" s="24"/>
      <c r="AD2096" s="254"/>
      <c r="AE2096" s="256"/>
      <c r="AF2096" s="24"/>
      <c r="AG2096" s="24"/>
      <c r="AH2096" s="24"/>
      <c r="AI2096" s="24"/>
      <c r="AJ2096" s="24"/>
      <c r="AK2096" s="24"/>
      <c r="AL2096" s="254">
        <f t="shared" ref="AL2096:AL2098" si="1269">C2096+F2096+I2096</f>
        <v>0</v>
      </c>
      <c r="AM2096" s="255">
        <f t="shared" ref="AM2096:AM2098" si="1270">SUM(D2096,G2096,J2096,M2096,P2096,S2096,V2096,Y2096,AB2096,AE2096)</f>
        <v>0</v>
      </c>
      <c r="AN2096" s="256">
        <f t="shared" ref="AN2096:AN2098" si="1271">SUM(AL2096:AM2096)</f>
        <v>0</v>
      </c>
      <c r="BA2096" s="254"/>
      <c r="BB2096" s="256"/>
      <c r="BC2096" s="618"/>
      <c r="BD2096" s="254"/>
      <c r="BE2096" s="256"/>
      <c r="BF2096" s="24"/>
      <c r="BG2096" s="254"/>
      <c r="BH2096" s="256"/>
      <c r="BI2096" s="24"/>
      <c r="BJ2096" s="254">
        <f>AF2096+AI2096+AL2096</f>
        <v>0</v>
      </c>
      <c r="BK2096" s="255">
        <f>SUM(AG2096,AJ2096,AM2096,AP2096,AS2096,AV2096,AY2096,BB2096,BE2096,BH2096)</f>
        <v>0</v>
      </c>
      <c r="BL2096" s="256">
        <f t="shared" ref="BL2096:BL2098" si="1272">SUM(BJ2096:BK2096)</f>
        <v>0</v>
      </c>
      <c r="BM2096" s="24"/>
      <c r="BN2096" s="24"/>
    </row>
    <row r="2097" spans="1:66">
      <c r="A2097" s="944"/>
      <c r="B2097" s="85" t="s">
        <v>21</v>
      </c>
      <c r="C2097" s="257"/>
      <c r="D2097" s="15"/>
      <c r="E2097" s="24"/>
      <c r="F2097" s="257"/>
      <c r="G2097" s="258"/>
      <c r="H2097" s="24"/>
      <c r="I2097" s="257"/>
      <c r="J2097" s="258"/>
      <c r="K2097" s="24"/>
      <c r="L2097" s="257"/>
      <c r="M2097" s="258"/>
      <c r="N2097" s="24"/>
      <c r="O2097" s="257"/>
      <c r="P2097" s="258"/>
      <c r="Q2097" s="24"/>
      <c r="R2097" s="257"/>
      <c r="S2097" s="258"/>
      <c r="T2097" s="24"/>
      <c r="U2097" s="257"/>
      <c r="V2097" s="258"/>
      <c r="W2097" s="24"/>
      <c r="X2097" s="257"/>
      <c r="Y2097" s="258"/>
      <c r="Z2097" s="395"/>
      <c r="AA2097" s="257"/>
      <c r="AB2097" s="258"/>
      <c r="AC2097" s="24"/>
      <c r="AD2097" s="257"/>
      <c r="AE2097" s="258"/>
      <c r="AF2097" s="24"/>
      <c r="AG2097" s="24"/>
      <c r="AH2097" s="24"/>
      <c r="AI2097" s="24"/>
      <c r="AJ2097" s="24"/>
      <c r="AK2097" s="24"/>
      <c r="AL2097" s="257">
        <f t="shared" si="1269"/>
        <v>0</v>
      </c>
      <c r="AM2097" s="15">
        <f t="shared" si="1270"/>
        <v>0</v>
      </c>
      <c r="AN2097" s="258">
        <f t="shared" si="1271"/>
        <v>0</v>
      </c>
      <c r="BA2097" s="257"/>
      <c r="BB2097" s="258"/>
      <c r="BC2097" s="618"/>
      <c r="BD2097" s="257"/>
      <c r="BE2097" s="258"/>
      <c r="BF2097" s="24"/>
      <c r="BG2097" s="257"/>
      <c r="BH2097" s="258"/>
      <c r="BI2097" s="24"/>
      <c r="BJ2097" s="257">
        <f>AF2097+AI2097+AL2097</f>
        <v>0</v>
      </c>
      <c r="BK2097" s="15">
        <f>SUM(AG2097,AJ2097,AM2097,AP2097,AS2097,AV2097,AY2097,BB2097,BE2097,BH2097)</f>
        <v>0</v>
      </c>
      <c r="BL2097" s="258">
        <f t="shared" si="1272"/>
        <v>0</v>
      </c>
      <c r="BM2097" s="24"/>
      <c r="BN2097" s="24"/>
    </row>
    <row r="2098" spans="1:66" ht="16.5" thickBot="1">
      <c r="A2098" s="943"/>
      <c r="B2098" s="86" t="s">
        <v>22</v>
      </c>
      <c r="C2098" s="259"/>
      <c r="D2098" s="260"/>
      <c r="E2098" s="24"/>
      <c r="F2098" s="259"/>
      <c r="G2098" s="261"/>
      <c r="H2098" s="24"/>
      <c r="I2098" s="259"/>
      <c r="J2098" s="261"/>
      <c r="K2098" s="24"/>
      <c r="L2098" s="259"/>
      <c r="M2098" s="261"/>
      <c r="N2098" s="24"/>
      <c r="O2098" s="259"/>
      <c r="P2098" s="261"/>
      <c r="Q2098" s="24"/>
      <c r="R2098" s="259"/>
      <c r="S2098" s="261"/>
      <c r="T2098" s="24"/>
      <c r="U2098" s="259"/>
      <c r="V2098" s="261"/>
      <c r="W2098" s="24"/>
      <c r="X2098" s="259"/>
      <c r="Y2098" s="261"/>
      <c r="Z2098" s="396"/>
      <c r="AA2098" s="259"/>
      <c r="AB2098" s="261"/>
      <c r="AC2098" s="24"/>
      <c r="AD2098" s="259"/>
      <c r="AE2098" s="261"/>
      <c r="AF2098" s="24"/>
      <c r="AG2098" s="24"/>
      <c r="AH2098" s="24"/>
      <c r="AI2098" s="24"/>
      <c r="AJ2098" s="24"/>
      <c r="AK2098" s="24"/>
      <c r="AL2098" s="259">
        <f t="shared" si="1269"/>
        <v>0</v>
      </c>
      <c r="AM2098" s="260">
        <f t="shared" si="1270"/>
        <v>0</v>
      </c>
      <c r="AN2098" s="261">
        <f t="shared" si="1271"/>
        <v>0</v>
      </c>
      <c r="BA2098" s="259"/>
      <c r="BB2098" s="261"/>
      <c r="BC2098" s="618"/>
      <c r="BD2098" s="259"/>
      <c r="BE2098" s="261"/>
      <c r="BF2098" s="24"/>
      <c r="BG2098" s="259"/>
      <c r="BH2098" s="261"/>
      <c r="BI2098" s="24"/>
      <c r="BJ2098" s="259">
        <f>AF2098+AI2098+AL2098</f>
        <v>0</v>
      </c>
      <c r="BK2098" s="260">
        <f>SUM(AG2098,AJ2098,AM2098,AP2098,AS2098,AV2098,AY2098,BB2098,BE2098,BH2098)</f>
        <v>0</v>
      </c>
      <c r="BL2098" s="261">
        <f t="shared" si="1272"/>
        <v>0</v>
      </c>
      <c r="BM2098" s="24"/>
      <c r="BN2098" s="24"/>
    </row>
    <row r="2099" spans="1:66" ht="16.5" thickBot="1">
      <c r="A2099" s="20"/>
      <c r="C2099" s="2"/>
      <c r="D2099" s="2"/>
      <c r="E2099" s="24"/>
      <c r="F2099" s="2"/>
      <c r="G2099" s="2"/>
      <c r="H2099" s="24"/>
      <c r="I2099" s="2"/>
      <c r="J2099" s="2"/>
      <c r="K2099" s="24"/>
      <c r="L2099" s="2"/>
      <c r="M2099" s="2"/>
      <c r="N2099" s="24"/>
      <c r="O2099" s="2"/>
      <c r="P2099" s="2"/>
      <c r="Q2099" s="24"/>
      <c r="R2099" s="2"/>
      <c r="S2099" s="2"/>
      <c r="T2099" s="24"/>
      <c r="U2099" s="2"/>
      <c r="V2099" s="2"/>
      <c r="W2099" s="24"/>
      <c r="Y2099" s="2"/>
      <c r="Z2099" s="2"/>
      <c r="AA2099" s="2"/>
      <c r="AB2099" s="2"/>
      <c r="AC2099" s="24"/>
      <c r="AD2099" s="2"/>
      <c r="AE2099" s="2"/>
      <c r="AF2099" s="24"/>
      <c r="AG2099" s="24"/>
      <c r="AH2099" s="24"/>
      <c r="AI2099" s="24"/>
      <c r="AJ2099" s="24"/>
      <c r="AK2099" s="24"/>
      <c r="AL2099" s="2"/>
      <c r="AM2099" s="467"/>
      <c r="AN2099" s="2"/>
      <c r="BA2099" s="2"/>
      <c r="BB2099" s="2"/>
      <c r="BC2099" s="618"/>
      <c r="BD2099" s="2"/>
      <c r="BE2099" s="2"/>
      <c r="BF2099" s="24"/>
      <c r="BG2099" s="2"/>
      <c r="BH2099" s="2"/>
      <c r="BI2099" s="24"/>
      <c r="BJ2099" s="2"/>
      <c r="BK2099" s="721"/>
      <c r="BL2099" s="721"/>
      <c r="BM2099" s="24"/>
      <c r="BN2099" s="24"/>
    </row>
    <row r="2100" spans="1:66">
      <c r="A2100" s="81"/>
      <c r="B2100" s="84" t="s">
        <v>19</v>
      </c>
      <c r="C2100" s="254"/>
      <c r="D2100" s="255"/>
      <c r="E2100" s="24"/>
      <c r="F2100" s="254"/>
      <c r="G2100" s="256"/>
      <c r="H2100" s="24"/>
      <c r="I2100" s="254"/>
      <c r="J2100" s="256"/>
      <c r="K2100" s="24"/>
      <c r="L2100" s="254"/>
      <c r="M2100" s="256"/>
      <c r="N2100" s="24"/>
      <c r="O2100" s="254"/>
      <c r="P2100" s="256"/>
      <c r="Q2100" s="24"/>
      <c r="R2100" s="254"/>
      <c r="S2100" s="256"/>
      <c r="T2100" s="24"/>
      <c r="U2100" s="254"/>
      <c r="V2100" s="256"/>
      <c r="W2100" s="24"/>
      <c r="X2100" s="254"/>
      <c r="Y2100" s="256"/>
      <c r="Z2100" s="133"/>
      <c r="AA2100" s="254"/>
      <c r="AB2100" s="256"/>
      <c r="AC2100" s="24"/>
      <c r="AD2100" s="254"/>
      <c r="AE2100" s="256"/>
      <c r="AF2100" s="24"/>
      <c r="AG2100" s="24"/>
      <c r="AH2100" s="24"/>
      <c r="AI2100" s="24"/>
      <c r="AJ2100" s="24"/>
      <c r="AK2100" s="24"/>
      <c r="AL2100" s="254">
        <f t="shared" ref="AL2100:AL2102" si="1273">C2100+F2100+I2100</f>
        <v>0</v>
      </c>
      <c r="AM2100" s="255">
        <f t="shared" ref="AM2100:AM2102" si="1274">SUM(D2100,G2100,J2100,M2100,P2100,S2100,V2100,Y2100,AB2100,AE2100)</f>
        <v>0</v>
      </c>
      <c r="AN2100" s="256">
        <f t="shared" ref="AN2100:AN2102" si="1275">SUM(AL2100:AM2100)</f>
        <v>0</v>
      </c>
      <c r="BA2100" s="254"/>
      <c r="BB2100" s="256"/>
      <c r="BC2100" s="618"/>
      <c r="BD2100" s="254"/>
      <c r="BE2100" s="256"/>
      <c r="BF2100" s="24"/>
      <c r="BG2100" s="254"/>
      <c r="BH2100" s="256"/>
      <c r="BI2100" s="24"/>
      <c r="BJ2100" s="254">
        <f>AF2100+AI2100+AL2100</f>
        <v>0</v>
      </c>
      <c r="BK2100" s="255">
        <f>SUM(AG2100,AJ2100,AM2100,AP2100,AS2100,AV2100,AY2100,BB2100,BE2100,BH2100)</f>
        <v>0</v>
      </c>
      <c r="BL2100" s="256">
        <f t="shared" ref="BL2100:BL2102" si="1276">SUM(BJ2100:BK2100)</f>
        <v>0</v>
      </c>
      <c r="BM2100" s="24"/>
      <c r="BN2100" s="24"/>
    </row>
    <row r="2101" spans="1:66">
      <c r="A2101" s="82"/>
      <c r="B2101" s="85" t="s">
        <v>21</v>
      </c>
      <c r="C2101" s="257"/>
      <c r="D2101" s="15"/>
      <c r="E2101" s="24"/>
      <c r="F2101" s="257"/>
      <c r="G2101" s="258"/>
      <c r="H2101" s="24"/>
      <c r="I2101" s="257"/>
      <c r="J2101" s="258"/>
      <c r="K2101" s="24"/>
      <c r="L2101" s="257"/>
      <c r="M2101" s="258"/>
      <c r="N2101" s="24"/>
      <c r="O2101" s="257"/>
      <c r="P2101" s="258"/>
      <c r="Q2101" s="24"/>
      <c r="R2101" s="257"/>
      <c r="S2101" s="258"/>
      <c r="T2101" s="24"/>
      <c r="U2101" s="257"/>
      <c r="V2101" s="258"/>
      <c r="W2101" s="24"/>
      <c r="X2101" s="257"/>
      <c r="Y2101" s="258"/>
      <c r="Z2101" s="395"/>
      <c r="AA2101" s="257"/>
      <c r="AB2101" s="258"/>
      <c r="AC2101" s="24"/>
      <c r="AD2101" s="257"/>
      <c r="AE2101" s="258"/>
      <c r="AF2101" s="24"/>
      <c r="AG2101" s="24"/>
      <c r="AH2101" s="24"/>
      <c r="AI2101" s="24"/>
      <c r="AJ2101" s="24"/>
      <c r="AK2101" s="24"/>
      <c r="AL2101" s="257">
        <f t="shared" si="1273"/>
        <v>0</v>
      </c>
      <c r="AM2101" s="15">
        <f t="shared" si="1274"/>
        <v>0</v>
      </c>
      <c r="AN2101" s="258">
        <f t="shared" si="1275"/>
        <v>0</v>
      </c>
      <c r="BA2101" s="257"/>
      <c r="BB2101" s="258"/>
      <c r="BC2101" s="618"/>
      <c r="BD2101" s="257"/>
      <c r="BE2101" s="258"/>
      <c r="BF2101" s="24"/>
      <c r="BG2101" s="257"/>
      <c r="BH2101" s="258"/>
      <c r="BI2101" s="24"/>
      <c r="BJ2101" s="257">
        <f>AF2101+AI2101+AL2101</f>
        <v>0</v>
      </c>
      <c r="BK2101" s="15">
        <f>SUM(AG2101,AJ2101,AM2101,AP2101,AS2101,AV2101,AY2101,BB2101,BE2101,BH2101)</f>
        <v>0</v>
      </c>
      <c r="BL2101" s="258">
        <f t="shared" si="1276"/>
        <v>0</v>
      </c>
      <c r="BM2101" s="24"/>
      <c r="BN2101" s="24"/>
    </row>
    <row r="2102" spans="1:66" ht="16.5" thickBot="1">
      <c r="A2102" s="83"/>
      <c r="B2102" s="86" t="s">
        <v>22</v>
      </c>
      <c r="C2102" s="259"/>
      <c r="D2102" s="260"/>
      <c r="E2102" s="24"/>
      <c r="F2102" s="259"/>
      <c r="G2102" s="261"/>
      <c r="H2102" s="24"/>
      <c r="I2102" s="259"/>
      <c r="J2102" s="261"/>
      <c r="K2102" s="24"/>
      <c r="L2102" s="259"/>
      <c r="M2102" s="261"/>
      <c r="N2102" s="24"/>
      <c r="O2102" s="259"/>
      <c r="P2102" s="261"/>
      <c r="Q2102" s="24"/>
      <c r="R2102" s="259"/>
      <c r="S2102" s="261"/>
      <c r="T2102" s="24"/>
      <c r="U2102" s="259"/>
      <c r="V2102" s="261"/>
      <c r="W2102" s="24"/>
      <c r="X2102" s="259"/>
      <c r="Y2102" s="261"/>
      <c r="Z2102" s="396"/>
      <c r="AA2102" s="259"/>
      <c r="AB2102" s="261"/>
      <c r="AC2102" s="24"/>
      <c r="AD2102" s="259"/>
      <c r="AE2102" s="261"/>
      <c r="AF2102" s="24"/>
      <c r="AG2102" s="24"/>
      <c r="AH2102" s="24"/>
      <c r="AI2102" s="24"/>
      <c r="AJ2102" s="24"/>
      <c r="AK2102" s="24"/>
      <c r="AL2102" s="259">
        <f t="shared" si="1273"/>
        <v>0</v>
      </c>
      <c r="AM2102" s="260">
        <f t="shared" si="1274"/>
        <v>0</v>
      </c>
      <c r="AN2102" s="261">
        <f t="shared" si="1275"/>
        <v>0</v>
      </c>
      <c r="BA2102" s="259"/>
      <c r="BB2102" s="261"/>
      <c r="BC2102" s="618"/>
      <c r="BD2102" s="259"/>
      <c r="BE2102" s="261"/>
      <c r="BF2102" s="24"/>
      <c r="BG2102" s="259"/>
      <c r="BH2102" s="261"/>
      <c r="BI2102" s="24"/>
      <c r="BJ2102" s="259">
        <f>AF2102+AI2102+AL2102</f>
        <v>0</v>
      </c>
      <c r="BK2102" s="260">
        <f>SUM(AG2102,AJ2102,AM2102,AP2102,AS2102,AV2102,AY2102,BB2102,BE2102,BH2102)</f>
        <v>0</v>
      </c>
      <c r="BL2102" s="261">
        <f t="shared" si="1276"/>
        <v>0</v>
      </c>
      <c r="BM2102" s="24"/>
      <c r="BN2102" s="24"/>
    </row>
    <row r="2103" spans="1:66" ht="16.5" thickBot="1">
      <c r="A2103" s="20"/>
      <c r="C2103" s="2"/>
      <c r="D2103" s="2"/>
      <c r="E2103" s="24"/>
      <c r="F2103" s="2"/>
      <c r="G2103" s="2"/>
      <c r="H2103" s="24"/>
      <c r="I2103" s="2"/>
      <c r="J2103" s="2"/>
      <c r="K2103" s="24"/>
      <c r="L2103" s="2"/>
      <c r="M2103" s="2"/>
      <c r="N2103" s="24"/>
      <c r="O2103" s="2"/>
      <c r="P2103" s="2"/>
      <c r="Q2103" s="24"/>
      <c r="R2103" s="2"/>
      <c r="S2103" s="2"/>
      <c r="T2103" s="24"/>
      <c r="U2103" s="2"/>
      <c r="V2103" s="2"/>
      <c r="W2103" s="24"/>
      <c r="Y2103" s="2"/>
      <c r="Z2103" s="2"/>
      <c r="AA2103" s="2"/>
      <c r="AB2103" s="2"/>
      <c r="AC2103" s="24"/>
      <c r="AD2103" s="2"/>
      <c r="AE2103" s="2"/>
      <c r="AF2103" s="24"/>
      <c r="AG2103" s="24"/>
      <c r="AH2103" s="24"/>
      <c r="AI2103" s="24"/>
      <c r="AJ2103" s="24"/>
      <c r="AK2103" s="24"/>
      <c r="AL2103" s="2"/>
      <c r="AM2103" s="467"/>
      <c r="AN2103" s="2"/>
      <c r="BA2103" s="2"/>
      <c r="BB2103" s="2"/>
      <c r="BC2103" s="618"/>
      <c r="BD2103" s="2"/>
      <c r="BE2103" s="2"/>
      <c r="BF2103" s="24"/>
      <c r="BG2103" s="2"/>
      <c r="BH2103" s="2"/>
      <c r="BI2103" s="24"/>
      <c r="BJ2103" s="2"/>
      <c r="BK2103" s="721"/>
      <c r="BL2103" s="721"/>
      <c r="BM2103" s="24"/>
      <c r="BN2103" s="24"/>
    </row>
    <row r="2104" spans="1:66">
      <c r="A2104" s="87"/>
      <c r="B2104" s="84" t="s">
        <v>19</v>
      </c>
      <c r="C2104" s="254">
        <f t="shared" ref="C2104:AE2106" si="1277">SUM(C2068,C2072,C2076,C2080,C2084,C2088,C2092)</f>
        <v>0</v>
      </c>
      <c r="D2104" s="256">
        <f t="shared" si="1277"/>
        <v>0</v>
      </c>
      <c r="E2104" s="618">
        <f t="shared" si="1277"/>
        <v>0</v>
      </c>
      <c r="F2104" s="254">
        <f t="shared" si="1277"/>
        <v>10</v>
      </c>
      <c r="G2104" s="256">
        <f t="shared" si="1277"/>
        <v>0</v>
      </c>
      <c r="H2104" s="618">
        <f t="shared" si="1277"/>
        <v>0</v>
      </c>
      <c r="I2104" s="254">
        <f t="shared" si="1277"/>
        <v>0</v>
      </c>
      <c r="J2104" s="256">
        <f t="shared" si="1277"/>
        <v>0</v>
      </c>
      <c r="K2104" s="618">
        <f t="shared" si="1277"/>
        <v>0</v>
      </c>
      <c r="L2104" s="254">
        <f t="shared" si="1277"/>
        <v>0</v>
      </c>
      <c r="M2104" s="256">
        <f t="shared" si="1277"/>
        <v>0</v>
      </c>
      <c r="N2104" s="618">
        <f t="shared" si="1277"/>
        <v>0</v>
      </c>
      <c r="O2104" s="254">
        <f t="shared" si="1277"/>
        <v>0</v>
      </c>
      <c r="P2104" s="256">
        <f t="shared" si="1277"/>
        <v>0</v>
      </c>
      <c r="Q2104" s="618">
        <f t="shared" si="1277"/>
        <v>0</v>
      </c>
      <c r="R2104" s="254">
        <f t="shared" si="1277"/>
        <v>7</v>
      </c>
      <c r="S2104" s="256">
        <f t="shared" si="1277"/>
        <v>0</v>
      </c>
      <c r="T2104" s="618">
        <f t="shared" si="1277"/>
        <v>0</v>
      </c>
      <c r="U2104" s="254">
        <f t="shared" si="1277"/>
        <v>5</v>
      </c>
      <c r="V2104" s="256">
        <f t="shared" si="1277"/>
        <v>0</v>
      </c>
      <c r="W2104" s="133">
        <f t="shared" si="1277"/>
        <v>0</v>
      </c>
      <c r="X2104" s="254">
        <f t="shared" si="1277"/>
        <v>0</v>
      </c>
      <c r="Y2104" s="256">
        <f t="shared" si="1277"/>
        <v>0</v>
      </c>
      <c r="Z2104" s="133">
        <f t="shared" si="1277"/>
        <v>0</v>
      </c>
      <c r="AA2104" s="254">
        <f t="shared" si="1277"/>
        <v>0</v>
      </c>
      <c r="AB2104" s="256">
        <f t="shared" si="1277"/>
        <v>0</v>
      </c>
      <c r="AC2104" s="133">
        <f t="shared" si="1277"/>
        <v>0</v>
      </c>
      <c r="AD2104" s="254">
        <f t="shared" si="1277"/>
        <v>0</v>
      </c>
      <c r="AE2104" s="256">
        <f t="shared" si="1277"/>
        <v>0</v>
      </c>
      <c r="AF2104" s="24"/>
      <c r="AG2104" s="24"/>
      <c r="AH2104" s="24"/>
      <c r="AI2104" s="24"/>
      <c r="AJ2104" s="24"/>
      <c r="AK2104" s="24"/>
      <c r="AL2104" s="254">
        <f t="shared" ref="AL2104:AM2106" si="1278">SUM(C2104,F2104,I2104,L2104,O2104,R2104,U2104,X2104,AA2104,AD2104)</f>
        <v>22</v>
      </c>
      <c r="AM2104" s="255">
        <f t="shared" si="1278"/>
        <v>0</v>
      </c>
      <c r="AN2104" s="256">
        <f t="shared" ref="AN2104:AN2106" si="1279">SUM(AL2104:AM2104)</f>
        <v>22</v>
      </c>
      <c r="BA2104" s="254">
        <f t="shared" ref="BA2104:BH2106" si="1280">SUM(BA2068,BA2072,BA2076,BA2080,BA2084,BA2088,BA2092)</f>
        <v>0</v>
      </c>
      <c r="BB2104" s="256">
        <f t="shared" si="1280"/>
        <v>0</v>
      </c>
      <c r="BC2104" s="618"/>
      <c r="BD2104" s="254">
        <f t="shared" si="1280"/>
        <v>0</v>
      </c>
      <c r="BE2104" s="256">
        <f t="shared" si="1280"/>
        <v>0</v>
      </c>
      <c r="BF2104" s="618">
        <f t="shared" si="1280"/>
        <v>0</v>
      </c>
      <c r="BG2104" s="254">
        <f t="shared" si="1280"/>
        <v>0</v>
      </c>
      <c r="BH2104" s="256">
        <f t="shared" si="1280"/>
        <v>0</v>
      </c>
      <c r="BI2104" s="24"/>
      <c r="BJ2104" s="254">
        <f t="shared" ref="BJ2104:BK2106" si="1281">SUM(AF2104,AI2104,AL2104,AO2104,AR2104,AU2104,AX2104,BA2104,BD2104,BG2104)</f>
        <v>22</v>
      </c>
      <c r="BK2104" s="255">
        <f t="shared" si="1281"/>
        <v>0</v>
      </c>
      <c r="BL2104" s="256">
        <f t="shared" ref="BL2104:BL2106" si="1282">SUM(BJ2104:BK2104)</f>
        <v>22</v>
      </c>
      <c r="BM2104" s="24"/>
      <c r="BN2104" s="24"/>
    </row>
    <row r="2105" spans="1:66">
      <c r="A2105" s="88" t="s">
        <v>9</v>
      </c>
      <c r="B2105" s="85" t="s">
        <v>21</v>
      </c>
      <c r="C2105" s="257">
        <f t="shared" si="1277"/>
        <v>0</v>
      </c>
      <c r="D2105" s="258">
        <f t="shared" si="1277"/>
        <v>0</v>
      </c>
      <c r="E2105" s="618">
        <f t="shared" si="1277"/>
        <v>0</v>
      </c>
      <c r="F2105" s="257">
        <f t="shared" si="1277"/>
        <v>6</v>
      </c>
      <c r="G2105" s="258">
        <f t="shared" si="1277"/>
        <v>0</v>
      </c>
      <c r="H2105" s="618">
        <f t="shared" si="1277"/>
        <v>0</v>
      </c>
      <c r="I2105" s="257">
        <f t="shared" si="1277"/>
        <v>0</v>
      </c>
      <c r="J2105" s="258">
        <f t="shared" si="1277"/>
        <v>0</v>
      </c>
      <c r="K2105" s="618">
        <f t="shared" si="1277"/>
        <v>0</v>
      </c>
      <c r="L2105" s="257">
        <f t="shared" si="1277"/>
        <v>0</v>
      </c>
      <c r="M2105" s="258">
        <f t="shared" si="1277"/>
        <v>0</v>
      </c>
      <c r="N2105" s="618">
        <f t="shared" si="1277"/>
        <v>0</v>
      </c>
      <c r="O2105" s="257">
        <f t="shared" si="1277"/>
        <v>0</v>
      </c>
      <c r="P2105" s="258">
        <f t="shared" si="1277"/>
        <v>0</v>
      </c>
      <c r="Q2105" s="618">
        <f t="shared" si="1277"/>
        <v>0</v>
      </c>
      <c r="R2105" s="257">
        <f t="shared" si="1277"/>
        <v>5</v>
      </c>
      <c r="S2105" s="258">
        <f t="shared" si="1277"/>
        <v>0</v>
      </c>
      <c r="T2105" s="618">
        <f t="shared" si="1277"/>
        <v>0</v>
      </c>
      <c r="U2105" s="257">
        <f t="shared" si="1277"/>
        <v>4</v>
      </c>
      <c r="V2105" s="258">
        <f t="shared" si="1277"/>
        <v>0</v>
      </c>
      <c r="W2105" s="395">
        <f t="shared" si="1277"/>
        <v>0</v>
      </c>
      <c r="X2105" s="257">
        <f t="shared" si="1277"/>
        <v>0</v>
      </c>
      <c r="Y2105" s="258">
        <f t="shared" si="1277"/>
        <v>0</v>
      </c>
      <c r="Z2105" s="395">
        <f t="shared" si="1277"/>
        <v>0</v>
      </c>
      <c r="AA2105" s="257">
        <f t="shared" si="1277"/>
        <v>0</v>
      </c>
      <c r="AB2105" s="258">
        <f t="shared" si="1277"/>
        <v>0</v>
      </c>
      <c r="AC2105" s="395">
        <f t="shared" si="1277"/>
        <v>0</v>
      </c>
      <c r="AD2105" s="257">
        <f t="shared" si="1277"/>
        <v>0</v>
      </c>
      <c r="AE2105" s="258">
        <f t="shared" si="1277"/>
        <v>0</v>
      </c>
      <c r="AF2105" s="24"/>
      <c r="AG2105" s="24"/>
      <c r="AH2105" s="24"/>
      <c r="AI2105" s="24"/>
      <c r="AJ2105" s="24"/>
      <c r="AK2105" s="24"/>
      <c r="AL2105" s="257">
        <f t="shared" si="1278"/>
        <v>15</v>
      </c>
      <c r="AM2105" s="15">
        <f t="shared" si="1278"/>
        <v>0</v>
      </c>
      <c r="AN2105" s="258">
        <f t="shared" si="1279"/>
        <v>15</v>
      </c>
      <c r="BA2105" s="257">
        <f t="shared" si="1280"/>
        <v>0</v>
      </c>
      <c r="BB2105" s="258">
        <f t="shared" si="1280"/>
        <v>0</v>
      </c>
      <c r="BC2105" s="618"/>
      <c r="BD2105" s="257">
        <f t="shared" si="1280"/>
        <v>0</v>
      </c>
      <c r="BE2105" s="258">
        <f t="shared" si="1280"/>
        <v>0</v>
      </c>
      <c r="BF2105" s="618">
        <f t="shared" si="1280"/>
        <v>0</v>
      </c>
      <c r="BG2105" s="257">
        <f t="shared" si="1280"/>
        <v>0</v>
      </c>
      <c r="BH2105" s="258">
        <f t="shared" si="1280"/>
        <v>0</v>
      </c>
      <c r="BI2105" s="24"/>
      <c r="BJ2105" s="257">
        <f t="shared" si="1281"/>
        <v>15</v>
      </c>
      <c r="BK2105" s="15">
        <f t="shared" si="1281"/>
        <v>0</v>
      </c>
      <c r="BL2105" s="258">
        <f t="shared" si="1282"/>
        <v>15</v>
      </c>
      <c r="BM2105" s="24"/>
      <c r="BN2105" s="24"/>
    </row>
    <row r="2106" spans="1:66" ht="16.5" thickBot="1">
      <c r="A2106" s="83"/>
      <c r="B2106" s="86" t="s">
        <v>22</v>
      </c>
      <c r="C2106" s="259">
        <f t="shared" si="1277"/>
        <v>0</v>
      </c>
      <c r="D2106" s="261">
        <f t="shared" si="1277"/>
        <v>0</v>
      </c>
      <c r="E2106" s="618">
        <f t="shared" si="1277"/>
        <v>0</v>
      </c>
      <c r="F2106" s="259">
        <f t="shared" si="1277"/>
        <v>0</v>
      </c>
      <c r="G2106" s="261">
        <f t="shared" si="1277"/>
        <v>0</v>
      </c>
      <c r="H2106" s="618">
        <f t="shared" si="1277"/>
        <v>0</v>
      </c>
      <c r="I2106" s="259">
        <f t="shared" si="1277"/>
        <v>0</v>
      </c>
      <c r="J2106" s="261">
        <f t="shared" si="1277"/>
        <v>0</v>
      </c>
      <c r="K2106" s="618"/>
      <c r="L2106" s="259">
        <f t="shared" si="1277"/>
        <v>0</v>
      </c>
      <c r="M2106" s="261">
        <f t="shared" si="1277"/>
        <v>0</v>
      </c>
      <c r="N2106" s="618">
        <f t="shared" si="1277"/>
        <v>0</v>
      </c>
      <c r="O2106" s="259">
        <f t="shared" si="1277"/>
        <v>0</v>
      </c>
      <c r="P2106" s="261">
        <f t="shared" si="1277"/>
        <v>0</v>
      </c>
      <c r="Q2106" s="618">
        <f t="shared" si="1277"/>
        <v>0</v>
      </c>
      <c r="R2106" s="259">
        <f t="shared" si="1277"/>
        <v>0</v>
      </c>
      <c r="S2106" s="261">
        <f t="shared" si="1277"/>
        <v>0</v>
      </c>
      <c r="T2106" s="618"/>
      <c r="U2106" s="259">
        <f t="shared" si="1277"/>
        <v>0</v>
      </c>
      <c r="V2106" s="261">
        <f t="shared" si="1277"/>
        <v>0</v>
      </c>
      <c r="W2106" s="395">
        <f t="shared" si="1277"/>
        <v>0</v>
      </c>
      <c r="X2106" s="259">
        <f t="shared" si="1277"/>
        <v>0</v>
      </c>
      <c r="Y2106" s="261">
        <f t="shared" si="1277"/>
        <v>0</v>
      </c>
      <c r="Z2106" s="395">
        <f t="shared" si="1277"/>
        <v>0</v>
      </c>
      <c r="AA2106" s="259">
        <f t="shared" si="1277"/>
        <v>0</v>
      </c>
      <c r="AB2106" s="261">
        <f t="shared" si="1277"/>
        <v>0</v>
      </c>
      <c r="AC2106" s="395">
        <f t="shared" si="1277"/>
        <v>0</v>
      </c>
      <c r="AD2106" s="259">
        <f t="shared" si="1277"/>
        <v>0</v>
      </c>
      <c r="AE2106" s="261">
        <f t="shared" si="1277"/>
        <v>0</v>
      </c>
      <c r="AF2106" s="24"/>
      <c r="AG2106" s="24"/>
      <c r="AH2106" s="24"/>
      <c r="AI2106" s="24"/>
      <c r="AJ2106" s="24"/>
      <c r="AK2106" s="24"/>
      <c r="AL2106" s="259">
        <f t="shared" si="1278"/>
        <v>0</v>
      </c>
      <c r="AM2106" s="260">
        <f t="shared" si="1278"/>
        <v>0</v>
      </c>
      <c r="AN2106" s="261">
        <f t="shared" si="1279"/>
        <v>0</v>
      </c>
      <c r="BA2106" s="259">
        <f t="shared" si="1280"/>
        <v>0</v>
      </c>
      <c r="BB2106" s="261">
        <f t="shared" si="1280"/>
        <v>0</v>
      </c>
      <c r="BC2106" s="618"/>
      <c r="BD2106" s="259">
        <f t="shared" si="1280"/>
        <v>0</v>
      </c>
      <c r="BE2106" s="261">
        <f t="shared" si="1280"/>
        <v>0</v>
      </c>
      <c r="BF2106" s="618">
        <f t="shared" si="1280"/>
        <v>0</v>
      </c>
      <c r="BG2106" s="259">
        <f t="shared" si="1280"/>
        <v>0</v>
      </c>
      <c r="BH2106" s="261">
        <f t="shared" si="1280"/>
        <v>0</v>
      </c>
      <c r="BI2106" s="24"/>
      <c r="BJ2106" s="259">
        <f t="shared" si="1281"/>
        <v>0</v>
      </c>
      <c r="BK2106" s="260">
        <f t="shared" si="1281"/>
        <v>0</v>
      </c>
      <c r="BL2106" s="261">
        <f t="shared" si="1282"/>
        <v>0</v>
      </c>
      <c r="BM2106" s="24"/>
      <c r="BN2106" s="24"/>
    </row>
    <row r="2107" spans="1:66">
      <c r="A2107" s="89" t="s">
        <v>40</v>
      </c>
      <c r="B2107" s="24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BC2107" s="611"/>
    </row>
    <row r="2108" spans="1:66">
      <c r="A2108" s="23"/>
      <c r="B2108" s="24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BC2108" s="611"/>
    </row>
    <row r="2109" spans="1:66">
      <c r="A2109" s="89" t="s">
        <v>54</v>
      </c>
      <c r="B2109" s="24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</row>
    <row r="2110" spans="1:66">
      <c r="A2110" s="89" t="s">
        <v>363</v>
      </c>
      <c r="B2110" s="24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</row>
    <row r="2111" spans="1:66">
      <c r="A2111" s="23"/>
      <c r="B2111" s="24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</row>
    <row r="2112" spans="1:66" ht="18.75">
      <c r="A2112" s="1130" t="s">
        <v>26</v>
      </c>
      <c r="B2112" s="1130"/>
      <c r="C2112" s="1130"/>
      <c r="D2112" s="1130"/>
      <c r="E2112" s="1130"/>
      <c r="F2112" s="1130"/>
      <c r="G2112" s="1130"/>
      <c r="H2112" s="1130"/>
      <c r="I2112" s="1130"/>
      <c r="J2112" s="1130"/>
      <c r="K2112" s="1130"/>
      <c r="L2112" s="1130"/>
      <c r="M2112" s="1130"/>
      <c r="N2112" s="1130"/>
      <c r="O2112" s="1130"/>
      <c r="P2112" s="1130"/>
      <c r="Q2112" s="1130"/>
      <c r="R2112" s="1130"/>
      <c r="S2112" s="1130"/>
      <c r="T2112" s="1130"/>
      <c r="U2112" s="1130"/>
      <c r="V2112" s="1130"/>
      <c r="W2112" s="1130"/>
      <c r="X2112" s="1130"/>
      <c r="Y2112" s="1130"/>
      <c r="Z2112" s="1130"/>
      <c r="AA2112" s="1130"/>
      <c r="AB2112" s="1130"/>
      <c r="AC2112" s="1130"/>
      <c r="AD2112" s="1130"/>
      <c r="AE2112" s="1130"/>
      <c r="AF2112" s="1130"/>
      <c r="AG2112" s="1130"/>
      <c r="AH2112" s="1130"/>
      <c r="AI2112" s="1130"/>
      <c r="AJ2112" s="1130"/>
      <c r="AK2112" s="1130"/>
      <c r="AL2112" s="1130"/>
      <c r="AM2112" s="1130"/>
      <c r="AN2112" s="1130"/>
    </row>
    <row r="2113" spans="1:66" ht="16.5" thickBot="1">
      <c r="A2113" s="1112" t="s">
        <v>27</v>
      </c>
      <c r="B2113" s="1112"/>
      <c r="C2113" s="1112"/>
      <c r="D2113" s="1112"/>
      <c r="E2113" s="1112"/>
      <c r="F2113" s="1112"/>
      <c r="G2113" s="1112"/>
      <c r="H2113" s="1112"/>
      <c r="I2113" s="1112"/>
      <c r="J2113" s="1112"/>
      <c r="K2113" s="1112"/>
      <c r="L2113" s="1112"/>
      <c r="M2113" s="1112"/>
      <c r="N2113" s="1112"/>
      <c r="O2113" s="1112"/>
      <c r="P2113" s="1112"/>
      <c r="Q2113" s="1112"/>
      <c r="R2113" s="1112"/>
      <c r="S2113" s="1112"/>
      <c r="T2113" s="1112"/>
      <c r="U2113" s="1112"/>
      <c r="V2113" s="1112"/>
      <c r="W2113" s="1112"/>
      <c r="X2113" s="1112"/>
      <c r="Y2113" s="1112"/>
      <c r="Z2113" s="1112"/>
      <c r="AA2113" s="1112"/>
      <c r="AB2113" s="1112"/>
      <c r="AC2113" s="1112"/>
      <c r="AD2113" s="1112"/>
      <c r="AE2113" s="1112"/>
      <c r="AF2113" s="1112"/>
      <c r="AG2113" s="1112"/>
      <c r="AH2113" s="1112"/>
      <c r="AI2113" s="1112"/>
      <c r="AJ2113" s="1112"/>
      <c r="AK2113" s="1112"/>
      <c r="AL2113" s="1112"/>
      <c r="AM2113" s="1112"/>
      <c r="AN2113" s="1112"/>
    </row>
    <row r="2114" spans="1:66" ht="24" thickBot="1">
      <c r="A2114" s="1142" t="s">
        <v>53</v>
      </c>
      <c r="B2114" s="1143"/>
      <c r="C2114" s="1143"/>
      <c r="D2114" s="1143"/>
      <c r="E2114" s="1143"/>
      <c r="F2114" s="1143"/>
      <c r="G2114" s="1143"/>
      <c r="H2114" s="1143"/>
      <c r="I2114" s="1143"/>
      <c r="J2114" s="1143"/>
      <c r="K2114" s="1143"/>
      <c r="L2114" s="1143"/>
      <c r="M2114" s="1143"/>
      <c r="N2114" s="1143"/>
      <c r="O2114" s="1143"/>
      <c r="P2114" s="1143"/>
      <c r="Q2114" s="1143"/>
      <c r="R2114" s="1143"/>
      <c r="S2114" s="1143"/>
      <c r="T2114" s="1143"/>
      <c r="U2114" s="1143"/>
      <c r="V2114" s="1143"/>
      <c r="W2114" s="1143"/>
      <c r="X2114" s="1143"/>
      <c r="Y2114" s="1143"/>
      <c r="Z2114" s="1143"/>
      <c r="AA2114" s="1143"/>
      <c r="AB2114" s="1143"/>
      <c r="AC2114" s="1143"/>
      <c r="AD2114" s="1143"/>
      <c r="AE2114" s="1143"/>
      <c r="AF2114" s="1143"/>
      <c r="AG2114" s="1143"/>
      <c r="AH2114" s="1143"/>
      <c r="AI2114" s="1143"/>
      <c r="AJ2114" s="1143"/>
      <c r="AK2114" s="1143"/>
      <c r="AL2114" s="1143"/>
      <c r="AM2114" s="1143"/>
      <c r="AN2114" s="1144"/>
      <c r="AO2114" s="710"/>
      <c r="AP2114" s="710"/>
      <c r="AQ2114" s="710"/>
      <c r="AR2114" s="710"/>
      <c r="AS2114" s="710"/>
      <c r="AT2114" s="710"/>
      <c r="AU2114" s="710"/>
      <c r="AV2114" s="710"/>
      <c r="AW2114" s="710"/>
      <c r="AX2114" s="710"/>
      <c r="AY2114" s="710"/>
      <c r="AZ2114" s="711"/>
    </row>
    <row r="2115" spans="1:66" ht="16.5" thickBot="1">
      <c r="A2115" s="33"/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</row>
    <row r="2116" spans="1:66" ht="16.5">
      <c r="A2116" s="40" t="s">
        <v>848</v>
      </c>
      <c r="B2116" s="41"/>
      <c r="C2116" s="41" t="s">
        <v>849</v>
      </c>
      <c r="D2116" s="41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F2116" s="41"/>
      <c r="AG2116" s="41"/>
      <c r="AH2116" s="41"/>
      <c r="AI2116" s="41"/>
      <c r="AJ2116" s="41"/>
      <c r="AK2116" s="41"/>
      <c r="AL2116" s="34"/>
      <c r="AM2116" s="34"/>
      <c r="AN2116" s="35"/>
      <c r="AO2116" s="712"/>
      <c r="AP2116" s="712"/>
      <c r="AQ2116" s="712"/>
      <c r="AR2116" s="712"/>
      <c r="AS2116" s="712"/>
      <c r="AT2116" s="712"/>
      <c r="AU2116" s="712"/>
      <c r="AV2116" s="712"/>
      <c r="AW2116" s="712"/>
      <c r="AX2116" s="712"/>
      <c r="AY2116" s="712"/>
      <c r="AZ2116" s="712"/>
      <c r="BA2116" s="712"/>
      <c r="BB2116" s="712"/>
      <c r="BC2116" s="712"/>
      <c r="BD2116" s="712"/>
      <c r="BE2116" s="712"/>
      <c r="BF2116" s="712"/>
      <c r="BG2116" s="712"/>
      <c r="BH2116" s="712"/>
      <c r="BI2116" s="712"/>
      <c r="BJ2116" s="712"/>
      <c r="BK2116" s="712"/>
      <c r="BL2116" s="713"/>
    </row>
    <row r="2117" spans="1:66" ht="16.5">
      <c r="A2117" s="623" t="s">
        <v>884</v>
      </c>
      <c r="B2117" s="624"/>
      <c r="C2117" s="624" t="s">
        <v>914</v>
      </c>
      <c r="D2117" s="624"/>
      <c r="E2117" s="624"/>
      <c r="F2117" s="624"/>
      <c r="G2117" s="624"/>
      <c r="H2117" s="624"/>
      <c r="I2117" s="624"/>
      <c r="J2117" s="624"/>
      <c r="K2117" s="624"/>
      <c r="L2117" s="624"/>
      <c r="M2117" s="624"/>
      <c r="N2117" s="624"/>
      <c r="O2117" s="624"/>
      <c r="P2117" s="624"/>
      <c r="Q2117" s="624"/>
      <c r="R2117" s="624"/>
      <c r="S2117" s="624"/>
      <c r="T2117" s="624"/>
      <c r="U2117" s="624"/>
      <c r="V2117" s="624"/>
      <c r="W2117" s="624"/>
      <c r="X2117" s="624"/>
      <c r="Y2117" s="624"/>
      <c r="Z2117" s="624"/>
      <c r="AA2117" s="624"/>
      <c r="AB2117" s="624"/>
      <c r="AC2117" s="624"/>
      <c r="AD2117" s="624"/>
      <c r="AE2117" s="624"/>
      <c r="AF2117" s="624"/>
      <c r="AG2117" s="624"/>
      <c r="AH2117" s="624"/>
      <c r="AI2117" s="624"/>
      <c r="AJ2117" s="624"/>
      <c r="AK2117" s="624"/>
      <c r="AL2117" s="36"/>
      <c r="AM2117" s="36"/>
      <c r="AN2117" s="240"/>
      <c r="AO2117" s="611"/>
      <c r="AP2117" s="611"/>
      <c r="AQ2117" s="611"/>
      <c r="AR2117" s="611"/>
      <c r="AS2117" s="611"/>
      <c r="AT2117" s="611"/>
      <c r="AU2117" s="611"/>
      <c r="AV2117" s="611"/>
      <c r="AW2117" s="611"/>
      <c r="AX2117" s="611"/>
      <c r="AY2117" s="611"/>
      <c r="AZ2117" s="611"/>
      <c r="BA2117" s="611"/>
      <c r="BB2117" s="611"/>
      <c r="BC2117" s="611"/>
      <c r="BD2117" s="611"/>
      <c r="BE2117" s="611"/>
      <c r="BF2117" s="611"/>
      <c r="BG2117" s="611"/>
      <c r="BH2117" s="611"/>
      <c r="BI2117" s="611"/>
      <c r="BJ2117" s="611"/>
      <c r="BK2117" s="611"/>
      <c r="BL2117" s="714"/>
    </row>
    <row r="2118" spans="1:66" ht="17.25" thickBot="1">
      <c r="A2118" s="43" t="s">
        <v>882</v>
      </c>
      <c r="B2118" s="625"/>
      <c r="C2118" s="625" t="s">
        <v>915</v>
      </c>
      <c r="D2118" s="625"/>
      <c r="E2118" s="625"/>
      <c r="F2118" s="625"/>
      <c r="G2118" s="625"/>
      <c r="H2118" s="625"/>
      <c r="I2118" s="625"/>
      <c r="J2118" s="625"/>
      <c r="K2118" s="625"/>
      <c r="L2118" s="625"/>
      <c r="M2118" s="625"/>
      <c r="N2118" s="625"/>
      <c r="O2118" s="625"/>
      <c r="P2118" s="625"/>
      <c r="Q2118" s="625"/>
      <c r="R2118" s="625"/>
      <c r="S2118" s="625"/>
      <c r="T2118" s="625"/>
      <c r="U2118" s="625"/>
      <c r="V2118" s="625"/>
      <c r="W2118" s="625"/>
      <c r="X2118" s="625"/>
      <c r="Y2118" s="625"/>
      <c r="Z2118" s="625"/>
      <c r="AA2118" s="625"/>
      <c r="AB2118" s="625"/>
      <c r="AC2118" s="625"/>
      <c r="AD2118" s="625"/>
      <c r="AE2118" s="625"/>
      <c r="AF2118" s="625"/>
      <c r="AG2118" s="625"/>
      <c r="AH2118" s="625"/>
      <c r="AI2118" s="625"/>
      <c r="AJ2118" s="625"/>
      <c r="AK2118" s="625"/>
      <c r="AL2118" s="37"/>
      <c r="AM2118" s="37"/>
      <c r="AN2118" s="38"/>
      <c r="AO2118" s="715"/>
      <c r="AP2118" s="715"/>
      <c r="AQ2118" s="715"/>
      <c r="AR2118" s="715"/>
      <c r="AS2118" s="715"/>
      <c r="AT2118" s="715"/>
      <c r="AU2118" s="715"/>
      <c r="AV2118" s="715"/>
      <c r="AW2118" s="715"/>
      <c r="AX2118" s="715"/>
      <c r="AY2118" s="715"/>
      <c r="AZ2118" s="715"/>
      <c r="BA2118" s="715"/>
      <c r="BB2118" s="715"/>
      <c r="BC2118" s="715"/>
      <c r="BD2118" s="715"/>
      <c r="BE2118" s="715"/>
      <c r="BF2118" s="715"/>
      <c r="BG2118" s="715"/>
      <c r="BH2118" s="715"/>
      <c r="BI2118" s="715"/>
      <c r="BJ2118" s="715"/>
      <c r="BK2118" s="715"/>
      <c r="BL2118" s="716"/>
    </row>
    <row r="2119" spans="1:66" ht="16.5" thickBot="1">
      <c r="A2119" s="33"/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</row>
    <row r="2120" spans="1:66" ht="17.25" thickBot="1">
      <c r="A2120" s="32"/>
      <c r="B2120" s="32"/>
      <c r="C2120" s="58" t="s">
        <v>602</v>
      </c>
      <c r="D2120" s="58"/>
      <c r="E2120" s="59"/>
      <c r="F2120" s="59"/>
      <c r="G2120" s="59"/>
      <c r="H2120" s="59"/>
      <c r="I2120" s="59"/>
      <c r="J2120" s="59"/>
      <c r="K2120" s="59"/>
      <c r="L2120" s="59"/>
      <c r="M2120" s="59"/>
      <c r="N2120" s="59"/>
      <c r="O2120" s="59"/>
      <c r="P2120" s="59"/>
      <c r="Q2120" s="59"/>
      <c r="R2120" s="59"/>
      <c r="S2120" s="59"/>
      <c r="T2120" s="59"/>
      <c r="U2120" s="59"/>
      <c r="V2120" s="100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39"/>
      <c r="AM2120" s="36"/>
      <c r="AN2120" s="32"/>
    </row>
    <row r="2121" spans="1:66" ht="16.5" thickBot="1">
      <c r="A2121" s="1"/>
      <c r="X2121" s="3"/>
    </row>
    <row r="2122" spans="1:66">
      <c r="A2122" s="6"/>
      <c r="B2122" s="7"/>
      <c r="C2122" s="1210" t="s">
        <v>42</v>
      </c>
      <c r="D2122" s="1211"/>
      <c r="E2122" s="888"/>
      <c r="F2122" s="1218" t="s">
        <v>853</v>
      </c>
      <c r="G2122" s="1219"/>
      <c r="H2122" s="888"/>
      <c r="I2122" s="1218" t="s">
        <v>854</v>
      </c>
      <c r="J2122" s="1219"/>
      <c r="K2122" s="888"/>
      <c r="L2122" s="1218" t="s">
        <v>855</v>
      </c>
      <c r="M2122" s="1219"/>
      <c r="N2122" s="888"/>
      <c r="O2122" s="1218" t="s">
        <v>856</v>
      </c>
      <c r="P2122" s="1219"/>
      <c r="Q2122" s="888"/>
      <c r="R2122" s="1218" t="s">
        <v>857</v>
      </c>
      <c r="S2122" s="1219"/>
      <c r="T2122" s="888"/>
      <c r="U2122" s="1218" t="s">
        <v>858</v>
      </c>
      <c r="V2122" s="1219"/>
      <c r="W2122" s="888"/>
      <c r="X2122" s="1218" t="s">
        <v>859</v>
      </c>
      <c r="Y2122" s="1219"/>
      <c r="Z2122" s="888"/>
      <c r="AA2122" s="1218" t="s">
        <v>860</v>
      </c>
      <c r="AB2122" s="1219"/>
      <c r="AC2122" s="888"/>
      <c r="AD2122" s="1218" t="s">
        <v>861</v>
      </c>
      <c r="AE2122" s="1219"/>
      <c r="AF2122" s="888"/>
      <c r="AG2122" s="888"/>
      <c r="AH2122" s="888"/>
      <c r="AI2122" s="888"/>
      <c r="AJ2122" s="888"/>
      <c r="AK2122" s="888"/>
      <c r="AL2122" s="889"/>
      <c r="AM2122" s="890" t="s">
        <v>9</v>
      </c>
      <c r="AN2122" s="891"/>
      <c r="AO2122" s="892"/>
      <c r="AP2122" s="892"/>
      <c r="AQ2122" s="892"/>
      <c r="AR2122" s="892"/>
      <c r="AS2122" s="892"/>
      <c r="AT2122" s="892"/>
      <c r="AU2122" s="892"/>
      <c r="AV2122" s="892"/>
      <c r="AW2122" s="892"/>
      <c r="AX2122" s="892"/>
      <c r="AY2122" s="892"/>
      <c r="AZ2122" s="892"/>
      <c r="BA2122" s="1218" t="s">
        <v>859</v>
      </c>
      <c r="BB2122" s="1219"/>
      <c r="BC2122" s="888"/>
      <c r="BD2122" s="1218" t="s">
        <v>860</v>
      </c>
      <c r="BE2122" s="1219"/>
      <c r="BF2122" s="888"/>
      <c r="BG2122" s="1218" t="s">
        <v>861</v>
      </c>
      <c r="BH2122" s="1219"/>
      <c r="BI2122" s="131"/>
      <c r="BJ2122" s="132"/>
      <c r="BK2122" s="720" t="s">
        <v>9</v>
      </c>
      <c r="BL2122" s="134"/>
      <c r="BM2122" s="131"/>
      <c r="BN2122" s="131"/>
    </row>
    <row r="2123" spans="1:66" ht="133.5" thickBot="1">
      <c r="A2123" s="348" t="s">
        <v>606</v>
      </c>
      <c r="B2123" s="46"/>
      <c r="C2123" s="54" t="s">
        <v>41</v>
      </c>
      <c r="D2123" s="57" t="s">
        <v>32</v>
      </c>
      <c r="E2123" s="50"/>
      <c r="F2123" s="54" t="s">
        <v>15</v>
      </c>
      <c r="G2123" s="57" t="s">
        <v>32</v>
      </c>
      <c r="H2123" s="50"/>
      <c r="I2123" s="54" t="s">
        <v>15</v>
      </c>
      <c r="J2123" s="57" t="s">
        <v>32</v>
      </c>
      <c r="K2123" s="50"/>
      <c r="L2123" s="54" t="s">
        <v>15</v>
      </c>
      <c r="M2123" s="57" t="s">
        <v>32</v>
      </c>
      <c r="N2123" s="50"/>
      <c r="O2123" s="54" t="s">
        <v>15</v>
      </c>
      <c r="P2123" s="57" t="s">
        <v>32</v>
      </c>
      <c r="Q2123" s="50"/>
      <c r="R2123" s="54" t="s">
        <v>15</v>
      </c>
      <c r="S2123" s="57" t="s">
        <v>32</v>
      </c>
      <c r="T2123" s="50"/>
      <c r="U2123" s="54" t="s">
        <v>15</v>
      </c>
      <c r="V2123" s="57" t="s">
        <v>32</v>
      </c>
      <c r="W2123" s="50"/>
      <c r="X2123" s="54" t="s">
        <v>15</v>
      </c>
      <c r="Y2123" s="57" t="s">
        <v>32</v>
      </c>
      <c r="Z2123" s="466"/>
      <c r="AA2123" s="54" t="s">
        <v>15</v>
      </c>
      <c r="AB2123" s="57" t="s">
        <v>32</v>
      </c>
      <c r="AC2123" s="50"/>
      <c r="AD2123" s="54" t="s">
        <v>15</v>
      </c>
      <c r="AE2123" s="57" t="s">
        <v>32</v>
      </c>
      <c r="AF2123" s="50"/>
      <c r="AG2123" s="50"/>
      <c r="AH2123" s="50"/>
      <c r="AI2123" s="50"/>
      <c r="AJ2123" s="50"/>
      <c r="AK2123" s="50"/>
      <c r="AL2123" s="54" t="s">
        <v>15</v>
      </c>
      <c r="AM2123" s="56" t="s">
        <v>32</v>
      </c>
      <c r="AN2123" s="71" t="s">
        <v>9</v>
      </c>
      <c r="BA2123" s="630" t="s">
        <v>15</v>
      </c>
      <c r="BB2123" s="632" t="s">
        <v>32</v>
      </c>
      <c r="BC2123" s="627"/>
      <c r="BD2123" s="630" t="s">
        <v>15</v>
      </c>
      <c r="BE2123" s="632" t="s">
        <v>32</v>
      </c>
      <c r="BF2123" s="50"/>
      <c r="BG2123" s="54" t="s">
        <v>15</v>
      </c>
      <c r="BH2123" s="57" t="s">
        <v>32</v>
      </c>
      <c r="BI2123" s="50"/>
      <c r="BJ2123" s="54" t="s">
        <v>15</v>
      </c>
      <c r="BK2123" s="56" t="s">
        <v>32</v>
      </c>
      <c r="BL2123" s="71" t="s">
        <v>9</v>
      </c>
      <c r="BM2123" s="50"/>
      <c r="BN2123" s="50"/>
    </row>
    <row r="2124" spans="1:66" ht="16.5" thickBot="1">
      <c r="A2124" s="20"/>
      <c r="E2124" s="4"/>
      <c r="H2124" s="4"/>
      <c r="K2124" s="4"/>
      <c r="N2124" s="4"/>
      <c r="Q2124" s="4"/>
      <c r="T2124" s="4"/>
      <c r="W2124" s="4"/>
      <c r="X2124" s="3"/>
      <c r="AC2124" s="4"/>
      <c r="AF2124" s="4"/>
      <c r="AG2124" s="4"/>
      <c r="AH2124" s="4"/>
      <c r="AI2124" s="4"/>
      <c r="AJ2124" s="4"/>
      <c r="AK2124" s="4"/>
      <c r="BC2124" s="611"/>
      <c r="BF2124" s="4"/>
      <c r="BI2124" s="4"/>
      <c r="BM2124" s="4"/>
      <c r="BN2124" s="4"/>
    </row>
    <row r="2125" spans="1:66">
      <c r="A2125" s="1163" t="s">
        <v>716</v>
      </c>
      <c r="B2125" s="84" t="s">
        <v>19</v>
      </c>
      <c r="C2125" s="254">
        <v>8</v>
      </c>
      <c r="D2125" s="255"/>
      <c r="E2125" s="24"/>
      <c r="F2125" s="254">
        <v>6</v>
      </c>
      <c r="G2125" s="256"/>
      <c r="H2125" s="24"/>
      <c r="I2125" s="254">
        <v>0</v>
      </c>
      <c r="J2125" s="256"/>
      <c r="K2125" s="24"/>
      <c r="L2125" s="254">
        <v>0</v>
      </c>
      <c r="M2125" s="256"/>
      <c r="N2125" s="24"/>
      <c r="O2125" s="254">
        <v>0</v>
      </c>
      <c r="P2125" s="256"/>
      <c r="Q2125" s="24"/>
      <c r="R2125" s="254">
        <v>0</v>
      </c>
      <c r="S2125" s="256"/>
      <c r="T2125" s="24"/>
      <c r="U2125" s="254">
        <v>0</v>
      </c>
      <c r="V2125" s="256"/>
      <c r="W2125" s="24"/>
      <c r="X2125" s="254">
        <v>0</v>
      </c>
      <c r="Y2125" s="256"/>
      <c r="Z2125" s="133"/>
      <c r="AA2125" s="254">
        <v>0</v>
      </c>
      <c r="AB2125" s="256"/>
      <c r="AC2125" s="24"/>
      <c r="AD2125" s="254">
        <v>0</v>
      </c>
      <c r="AE2125" s="256"/>
      <c r="AF2125" s="24"/>
      <c r="AG2125" s="24"/>
      <c r="AH2125" s="24"/>
      <c r="AI2125" s="24"/>
      <c r="AJ2125" s="24"/>
      <c r="AK2125" s="24"/>
      <c r="AL2125" s="254">
        <f>SUM(C2125,F2125,I2125,L2125,O2125,R2125,U2125,X2125,AA2125,AD2125)</f>
        <v>14</v>
      </c>
      <c r="AM2125" s="255">
        <f>SUM(D2125,G2125,J2125,M2125,P2125,S2125,V2125,Y2125,AB2125,AE2125)</f>
        <v>0</v>
      </c>
      <c r="AN2125" s="256">
        <f>SUM(AL2125:AM2125)</f>
        <v>14</v>
      </c>
      <c r="BA2125" s="254">
        <v>0</v>
      </c>
      <c r="BB2125" s="256"/>
      <c r="BC2125" s="618"/>
      <c r="BD2125" s="254">
        <v>0</v>
      </c>
      <c r="BE2125" s="256"/>
      <c r="BF2125" s="24"/>
      <c r="BG2125" s="254">
        <v>0</v>
      </c>
      <c r="BH2125" s="256"/>
      <c r="BI2125" s="24"/>
      <c r="BJ2125" s="254">
        <f t="shared" ref="BJ2125:BK2127" si="1283">SUM(AF2125,AI2125,AL2125,AO2125,AR2125,AU2125,AX2125,BA2125,BD2125,BG2125)</f>
        <v>14</v>
      </c>
      <c r="BK2125" s="255">
        <f t="shared" si="1283"/>
        <v>0</v>
      </c>
      <c r="BL2125" s="256">
        <f>SUM(BJ2125:BK2125)</f>
        <v>14</v>
      </c>
      <c r="BM2125" s="24"/>
      <c r="BN2125" s="24"/>
    </row>
    <row r="2126" spans="1:66">
      <c r="A2126" s="1145"/>
      <c r="B2126" s="85" t="s">
        <v>21</v>
      </c>
      <c r="C2126" s="257">
        <v>2</v>
      </c>
      <c r="D2126" s="15"/>
      <c r="E2126" s="24"/>
      <c r="F2126" s="257">
        <v>0</v>
      </c>
      <c r="G2126" s="258"/>
      <c r="H2126" s="24"/>
      <c r="I2126" s="257">
        <v>0</v>
      </c>
      <c r="J2126" s="258"/>
      <c r="K2126" s="24"/>
      <c r="L2126" s="257">
        <v>0</v>
      </c>
      <c r="M2126" s="258"/>
      <c r="N2126" s="24"/>
      <c r="O2126" s="257">
        <v>0</v>
      </c>
      <c r="P2126" s="258"/>
      <c r="Q2126" s="24"/>
      <c r="R2126" s="257">
        <v>0</v>
      </c>
      <c r="S2126" s="258"/>
      <c r="T2126" s="24"/>
      <c r="U2126" s="257">
        <v>0</v>
      </c>
      <c r="V2126" s="258"/>
      <c r="W2126" s="24"/>
      <c r="X2126" s="257">
        <v>0</v>
      </c>
      <c r="Y2126" s="258"/>
      <c r="Z2126" s="395"/>
      <c r="AA2126" s="257">
        <v>0</v>
      </c>
      <c r="AB2126" s="258"/>
      <c r="AC2126" s="24"/>
      <c r="AD2126" s="257">
        <v>0</v>
      </c>
      <c r="AE2126" s="258"/>
      <c r="AF2126" s="24"/>
      <c r="AG2126" s="24"/>
      <c r="AH2126" s="24"/>
      <c r="AI2126" s="24"/>
      <c r="AJ2126" s="24"/>
      <c r="AK2126" s="24"/>
      <c r="AL2126" s="257">
        <f t="shared" ref="AL2126:AM2127" si="1284">SUM(C2126,F2126,I2126,L2126,O2126,R2126,U2126,X2126,AA2126,AD2126)</f>
        <v>2</v>
      </c>
      <c r="AM2126" s="15">
        <f t="shared" si="1284"/>
        <v>0</v>
      </c>
      <c r="AN2126" s="258">
        <f t="shared" ref="AN2126:AN2127" si="1285">SUM(AL2126:AM2126)</f>
        <v>2</v>
      </c>
      <c r="BA2126" s="257">
        <v>0</v>
      </c>
      <c r="BB2126" s="258"/>
      <c r="BC2126" s="618"/>
      <c r="BD2126" s="257">
        <v>0</v>
      </c>
      <c r="BE2126" s="258"/>
      <c r="BF2126" s="24"/>
      <c r="BG2126" s="257">
        <v>0</v>
      </c>
      <c r="BH2126" s="258"/>
      <c r="BI2126" s="24"/>
      <c r="BJ2126" s="257">
        <f t="shared" si="1283"/>
        <v>2</v>
      </c>
      <c r="BK2126" s="15">
        <f t="shared" si="1283"/>
        <v>0</v>
      </c>
      <c r="BL2126" s="258">
        <f t="shared" ref="BL2126:BL2127" si="1286">SUM(BJ2126:BK2126)</f>
        <v>2</v>
      </c>
      <c r="BM2126" s="24"/>
      <c r="BN2126" s="24"/>
    </row>
    <row r="2127" spans="1:66" ht="16.5" thickBot="1">
      <c r="A2127" s="1146"/>
      <c r="B2127" s="86" t="s">
        <v>22</v>
      </c>
      <c r="C2127" s="259">
        <v>0</v>
      </c>
      <c r="D2127" s="260"/>
      <c r="E2127" s="24"/>
      <c r="F2127" s="259">
        <v>0</v>
      </c>
      <c r="G2127" s="261"/>
      <c r="H2127" s="24"/>
      <c r="I2127" s="259">
        <v>0</v>
      </c>
      <c r="J2127" s="261"/>
      <c r="K2127" s="24"/>
      <c r="L2127" s="259">
        <v>0</v>
      </c>
      <c r="M2127" s="261"/>
      <c r="N2127" s="24"/>
      <c r="O2127" s="259">
        <v>0</v>
      </c>
      <c r="P2127" s="261"/>
      <c r="Q2127" s="24"/>
      <c r="R2127" s="259">
        <v>0</v>
      </c>
      <c r="S2127" s="261"/>
      <c r="T2127" s="24"/>
      <c r="U2127" s="259">
        <v>0</v>
      </c>
      <c r="V2127" s="261"/>
      <c r="W2127" s="24"/>
      <c r="X2127" s="259">
        <v>0</v>
      </c>
      <c r="Y2127" s="261"/>
      <c r="Z2127" s="396"/>
      <c r="AA2127" s="259">
        <v>0</v>
      </c>
      <c r="AB2127" s="261"/>
      <c r="AC2127" s="24"/>
      <c r="AD2127" s="259">
        <v>0</v>
      </c>
      <c r="AE2127" s="261"/>
      <c r="AF2127" s="24"/>
      <c r="AG2127" s="24"/>
      <c r="AH2127" s="24"/>
      <c r="AI2127" s="24"/>
      <c r="AJ2127" s="24"/>
      <c r="AK2127" s="24"/>
      <c r="AL2127" s="259">
        <f t="shared" si="1284"/>
        <v>0</v>
      </c>
      <c r="AM2127" s="260">
        <f t="shared" si="1284"/>
        <v>0</v>
      </c>
      <c r="AN2127" s="261">
        <f t="shared" si="1285"/>
        <v>0</v>
      </c>
      <c r="BA2127" s="259">
        <v>0</v>
      </c>
      <c r="BB2127" s="261"/>
      <c r="BC2127" s="618"/>
      <c r="BD2127" s="259">
        <v>0</v>
      </c>
      <c r="BE2127" s="261"/>
      <c r="BF2127" s="24"/>
      <c r="BG2127" s="259">
        <v>0</v>
      </c>
      <c r="BH2127" s="261"/>
      <c r="BI2127" s="24"/>
      <c r="BJ2127" s="259">
        <f t="shared" si="1283"/>
        <v>0</v>
      </c>
      <c r="BK2127" s="260">
        <f t="shared" si="1283"/>
        <v>0</v>
      </c>
      <c r="BL2127" s="261">
        <f t="shared" si="1286"/>
        <v>0</v>
      </c>
      <c r="BM2127" s="24"/>
      <c r="BN2127" s="24"/>
    </row>
    <row r="2128" spans="1:66" ht="16.5" thickBot="1">
      <c r="A2128" s="14"/>
      <c r="C2128" s="2"/>
      <c r="D2128" s="2"/>
      <c r="E2128" s="24"/>
      <c r="F2128" s="2"/>
      <c r="G2128" s="2"/>
      <c r="H2128" s="24"/>
      <c r="I2128" s="2"/>
      <c r="J2128" s="2"/>
      <c r="K2128" s="24"/>
      <c r="L2128" s="2"/>
      <c r="M2128" s="2"/>
      <c r="N2128" s="24"/>
      <c r="O2128" s="2"/>
      <c r="P2128" s="2"/>
      <c r="Q2128" s="24"/>
      <c r="R2128" s="2"/>
      <c r="S2128" s="2"/>
      <c r="T2128" s="24"/>
      <c r="U2128" s="2"/>
      <c r="V2128" s="2"/>
      <c r="W2128" s="24"/>
      <c r="Y2128" s="2"/>
      <c r="Z2128" s="2"/>
      <c r="AA2128" s="2"/>
      <c r="AB2128" s="2"/>
      <c r="AC2128" s="24"/>
      <c r="AD2128" s="2"/>
      <c r="AE2128" s="2"/>
      <c r="AF2128" s="24"/>
      <c r="AG2128" s="24"/>
      <c r="AH2128" s="24"/>
      <c r="AI2128" s="24"/>
      <c r="AJ2128" s="24"/>
      <c r="AK2128" s="24"/>
      <c r="AL2128" s="2"/>
      <c r="AM2128" s="467"/>
      <c r="AN2128" s="2"/>
      <c r="BA2128" s="2"/>
      <c r="BB2128" s="2"/>
      <c r="BC2128" s="618"/>
      <c r="BD2128" s="2"/>
      <c r="BE2128" s="2"/>
      <c r="BF2128" s="24"/>
      <c r="BG2128" s="2"/>
      <c r="BH2128" s="2"/>
      <c r="BI2128" s="24"/>
      <c r="BJ2128" s="2"/>
      <c r="BK2128" s="721"/>
      <c r="BL2128" s="721"/>
      <c r="BM2128" s="24"/>
      <c r="BN2128" s="24"/>
    </row>
    <row r="2129" spans="1:66">
      <c r="A2129" s="1163" t="s">
        <v>392</v>
      </c>
      <c r="B2129" s="84" t="s">
        <v>19</v>
      </c>
      <c r="C2129" s="254">
        <v>0</v>
      </c>
      <c r="D2129" s="255"/>
      <c r="E2129" s="24"/>
      <c r="F2129" s="254">
        <v>0</v>
      </c>
      <c r="G2129" s="256"/>
      <c r="H2129" s="24"/>
      <c r="I2129" s="254">
        <v>0</v>
      </c>
      <c r="J2129" s="256"/>
      <c r="K2129" s="24"/>
      <c r="L2129" s="254">
        <v>0</v>
      </c>
      <c r="M2129" s="256"/>
      <c r="N2129" s="24"/>
      <c r="O2129" s="254">
        <v>0</v>
      </c>
      <c r="P2129" s="256"/>
      <c r="Q2129" s="24"/>
      <c r="R2129" s="254">
        <v>2</v>
      </c>
      <c r="S2129" s="256"/>
      <c r="T2129" s="24"/>
      <c r="U2129" s="254">
        <v>0</v>
      </c>
      <c r="V2129" s="256"/>
      <c r="W2129" s="24"/>
      <c r="X2129" s="254">
        <v>0</v>
      </c>
      <c r="Y2129" s="256"/>
      <c r="Z2129" s="133"/>
      <c r="AA2129" s="254">
        <v>0</v>
      </c>
      <c r="AB2129" s="256"/>
      <c r="AC2129" s="24"/>
      <c r="AD2129" s="254">
        <v>0</v>
      </c>
      <c r="AE2129" s="256"/>
      <c r="AF2129" s="24"/>
      <c r="AG2129" s="24"/>
      <c r="AH2129" s="24"/>
      <c r="AI2129" s="24"/>
      <c r="AJ2129" s="24"/>
      <c r="AK2129" s="24"/>
      <c r="AL2129" s="254">
        <f>SUM(C2129,F2129,I2129,L2129,O2129,R2129,U2129,X2129,AA2129,AD2129)</f>
        <v>2</v>
      </c>
      <c r="AM2129" s="255">
        <f t="shared" ref="AM2129:AM2135" si="1287">SUM(D2129,G2129,J2129,M2129,P2129,S2129,V2129,Y2129,AB2129,AE2129)</f>
        <v>0</v>
      </c>
      <c r="AN2129" s="256">
        <f t="shared" ref="AN2129:AN2131" si="1288">SUM(AL2129:AM2129)</f>
        <v>2</v>
      </c>
      <c r="BA2129" s="254">
        <v>0</v>
      </c>
      <c r="BB2129" s="256"/>
      <c r="BC2129" s="618"/>
      <c r="BD2129" s="254">
        <v>0</v>
      </c>
      <c r="BE2129" s="256"/>
      <c r="BF2129" s="24"/>
      <c r="BG2129" s="254">
        <v>0</v>
      </c>
      <c r="BH2129" s="256"/>
      <c r="BI2129" s="24"/>
      <c r="BJ2129" s="254">
        <f t="shared" ref="BJ2129:BK2131" si="1289">SUM(AF2129,AI2129,AL2129,AO2129,AR2129,AU2129,AX2129,BA2129,BD2129,BG2129)</f>
        <v>2</v>
      </c>
      <c r="BK2129" s="255">
        <f t="shared" si="1289"/>
        <v>0</v>
      </c>
      <c r="BL2129" s="256">
        <f t="shared" ref="BL2129:BL2131" si="1290">SUM(BJ2129:BK2129)</f>
        <v>2</v>
      </c>
      <c r="BM2129" s="24"/>
      <c r="BN2129" s="24"/>
    </row>
    <row r="2130" spans="1:66">
      <c r="A2130" s="1145"/>
      <c r="B2130" s="85" t="s">
        <v>21</v>
      </c>
      <c r="C2130" s="257">
        <v>0</v>
      </c>
      <c r="D2130" s="15"/>
      <c r="E2130" s="24"/>
      <c r="F2130" s="257">
        <v>0</v>
      </c>
      <c r="G2130" s="258"/>
      <c r="H2130" s="24"/>
      <c r="I2130" s="257">
        <v>0</v>
      </c>
      <c r="J2130" s="258"/>
      <c r="K2130" s="24"/>
      <c r="L2130" s="257">
        <v>0</v>
      </c>
      <c r="M2130" s="258"/>
      <c r="N2130" s="24"/>
      <c r="O2130" s="257">
        <v>0</v>
      </c>
      <c r="P2130" s="258"/>
      <c r="Q2130" s="24"/>
      <c r="R2130" s="257">
        <v>0</v>
      </c>
      <c r="S2130" s="258"/>
      <c r="T2130" s="24"/>
      <c r="U2130" s="257">
        <v>0</v>
      </c>
      <c r="V2130" s="258"/>
      <c r="W2130" s="24"/>
      <c r="X2130" s="257">
        <v>0</v>
      </c>
      <c r="Y2130" s="258"/>
      <c r="Z2130" s="395"/>
      <c r="AA2130" s="257">
        <v>0</v>
      </c>
      <c r="AB2130" s="258"/>
      <c r="AC2130" s="24"/>
      <c r="AD2130" s="257">
        <v>0</v>
      </c>
      <c r="AE2130" s="258"/>
      <c r="AF2130" s="24"/>
      <c r="AG2130" s="24"/>
      <c r="AH2130" s="24"/>
      <c r="AI2130" s="24"/>
      <c r="AJ2130" s="24"/>
      <c r="AK2130" s="24"/>
      <c r="AL2130" s="257">
        <f t="shared" ref="AL2130:AL2131" si="1291">SUM(C2130,F2130,I2130,L2130,O2130,R2130,U2130,X2130,AA2130,AD2130)</f>
        <v>0</v>
      </c>
      <c r="AM2130" s="15">
        <f t="shared" si="1287"/>
        <v>0</v>
      </c>
      <c r="AN2130" s="258">
        <f t="shared" si="1288"/>
        <v>0</v>
      </c>
      <c r="BA2130" s="257">
        <v>0</v>
      </c>
      <c r="BB2130" s="258"/>
      <c r="BC2130" s="618"/>
      <c r="BD2130" s="257">
        <v>0</v>
      </c>
      <c r="BE2130" s="258"/>
      <c r="BF2130" s="24"/>
      <c r="BG2130" s="257">
        <v>0</v>
      </c>
      <c r="BH2130" s="258"/>
      <c r="BI2130" s="24"/>
      <c r="BJ2130" s="257">
        <f t="shared" si="1289"/>
        <v>0</v>
      </c>
      <c r="BK2130" s="15">
        <f t="shared" si="1289"/>
        <v>0</v>
      </c>
      <c r="BL2130" s="258">
        <f t="shared" si="1290"/>
        <v>0</v>
      </c>
      <c r="BM2130" s="24"/>
      <c r="BN2130" s="24"/>
    </row>
    <row r="2131" spans="1:66" ht="16.5" thickBot="1">
      <c r="A2131" s="1146"/>
      <c r="B2131" s="86" t="s">
        <v>22</v>
      </c>
      <c r="C2131" s="259">
        <v>0</v>
      </c>
      <c r="D2131" s="260"/>
      <c r="E2131" s="24"/>
      <c r="F2131" s="259">
        <v>0</v>
      </c>
      <c r="G2131" s="261"/>
      <c r="H2131" s="24"/>
      <c r="I2131" s="259">
        <v>0</v>
      </c>
      <c r="J2131" s="261"/>
      <c r="K2131" s="24"/>
      <c r="L2131" s="259">
        <v>0</v>
      </c>
      <c r="M2131" s="261"/>
      <c r="N2131" s="24"/>
      <c r="O2131" s="259">
        <v>0</v>
      </c>
      <c r="P2131" s="261"/>
      <c r="Q2131" s="24"/>
      <c r="R2131" s="259">
        <v>0</v>
      </c>
      <c r="S2131" s="261"/>
      <c r="T2131" s="24"/>
      <c r="U2131" s="259">
        <v>0</v>
      </c>
      <c r="V2131" s="261"/>
      <c r="W2131" s="24"/>
      <c r="X2131" s="259">
        <v>0</v>
      </c>
      <c r="Y2131" s="261"/>
      <c r="Z2131" s="396"/>
      <c r="AA2131" s="259">
        <v>0</v>
      </c>
      <c r="AB2131" s="261"/>
      <c r="AC2131" s="24"/>
      <c r="AD2131" s="259">
        <v>0</v>
      </c>
      <c r="AE2131" s="261"/>
      <c r="AF2131" s="24"/>
      <c r="AG2131" s="24"/>
      <c r="AH2131" s="24"/>
      <c r="AI2131" s="24"/>
      <c r="AJ2131" s="24"/>
      <c r="AK2131" s="24"/>
      <c r="AL2131" s="259">
        <f t="shared" si="1291"/>
        <v>0</v>
      </c>
      <c r="AM2131" s="260">
        <f t="shared" si="1287"/>
        <v>0</v>
      </c>
      <c r="AN2131" s="261">
        <f t="shared" si="1288"/>
        <v>0</v>
      </c>
      <c r="BA2131" s="259">
        <v>0</v>
      </c>
      <c r="BB2131" s="261"/>
      <c r="BC2131" s="618"/>
      <c r="BD2131" s="259">
        <v>0</v>
      </c>
      <c r="BE2131" s="261"/>
      <c r="BF2131" s="24"/>
      <c r="BG2131" s="259">
        <v>0</v>
      </c>
      <c r="BH2131" s="261"/>
      <c r="BI2131" s="24"/>
      <c r="BJ2131" s="259">
        <f t="shared" si="1289"/>
        <v>0</v>
      </c>
      <c r="BK2131" s="260">
        <f t="shared" si="1289"/>
        <v>0</v>
      </c>
      <c r="BL2131" s="261">
        <f t="shared" si="1290"/>
        <v>0</v>
      </c>
      <c r="BM2131" s="24"/>
      <c r="BN2131" s="24"/>
    </row>
    <row r="2132" spans="1:66" ht="16.5" thickBot="1">
      <c r="A2132" s="14"/>
      <c r="C2132" s="2"/>
      <c r="D2132" s="2"/>
      <c r="E2132" s="24"/>
      <c r="F2132" s="2"/>
      <c r="G2132" s="2"/>
      <c r="H2132" s="24"/>
      <c r="I2132" s="2"/>
      <c r="J2132" s="2"/>
      <c r="K2132" s="24"/>
      <c r="L2132" s="2"/>
      <c r="M2132" s="2"/>
      <c r="N2132" s="24"/>
      <c r="O2132" s="2"/>
      <c r="P2132" s="2"/>
      <c r="Q2132" s="24"/>
      <c r="R2132" s="2"/>
      <c r="S2132" s="2"/>
      <c r="T2132" s="24"/>
      <c r="U2132" s="2"/>
      <c r="V2132" s="2"/>
      <c r="W2132" s="24"/>
      <c r="Y2132" s="2"/>
      <c r="Z2132" s="2"/>
      <c r="AA2132" s="2"/>
      <c r="AB2132" s="2"/>
      <c r="AC2132" s="24"/>
      <c r="AD2132" s="2"/>
      <c r="AE2132" s="2"/>
      <c r="AF2132" s="24"/>
      <c r="AG2132" s="24"/>
      <c r="AH2132" s="24"/>
      <c r="AI2132" s="24"/>
      <c r="AJ2132" s="24"/>
      <c r="AK2132" s="24"/>
      <c r="AL2132" s="2"/>
      <c r="AM2132" s="467"/>
      <c r="AN2132" s="2"/>
      <c r="BA2132" s="2"/>
      <c r="BB2132" s="2"/>
      <c r="BC2132" s="618"/>
      <c r="BD2132" s="2"/>
      <c r="BE2132" s="2"/>
      <c r="BF2132" s="24"/>
      <c r="BG2132" s="2"/>
      <c r="BH2132" s="2"/>
      <c r="BI2132" s="24"/>
      <c r="BJ2132" s="2"/>
      <c r="BK2132" s="721"/>
      <c r="BL2132" s="721"/>
      <c r="BM2132" s="24"/>
      <c r="BN2132" s="24"/>
    </row>
    <row r="2133" spans="1:66">
      <c r="A2133" s="1120" t="s">
        <v>717</v>
      </c>
      <c r="B2133" s="84" t="s">
        <v>19</v>
      </c>
      <c r="C2133" s="254">
        <v>0</v>
      </c>
      <c r="D2133" s="255"/>
      <c r="E2133" s="24"/>
      <c r="F2133" s="254">
        <v>0</v>
      </c>
      <c r="G2133" s="256"/>
      <c r="H2133" s="24"/>
      <c r="I2133" s="254">
        <v>0</v>
      </c>
      <c r="J2133" s="256"/>
      <c r="K2133" s="24"/>
      <c r="L2133" s="254">
        <v>0</v>
      </c>
      <c r="M2133" s="256"/>
      <c r="N2133" s="24"/>
      <c r="O2133" s="254">
        <v>6</v>
      </c>
      <c r="P2133" s="256"/>
      <c r="Q2133" s="24"/>
      <c r="R2133" s="254">
        <v>0</v>
      </c>
      <c r="S2133" s="256"/>
      <c r="T2133" s="24"/>
      <c r="U2133" s="254">
        <v>0</v>
      </c>
      <c r="V2133" s="256"/>
      <c r="W2133" s="24"/>
      <c r="X2133" s="254">
        <v>0</v>
      </c>
      <c r="Y2133" s="256"/>
      <c r="Z2133" s="133"/>
      <c r="AA2133" s="254">
        <v>0</v>
      </c>
      <c r="AB2133" s="256"/>
      <c r="AC2133" s="24"/>
      <c r="AD2133" s="254">
        <v>0</v>
      </c>
      <c r="AE2133" s="256"/>
      <c r="AF2133" s="24"/>
      <c r="AG2133" s="24"/>
      <c r="AH2133" s="24"/>
      <c r="AI2133" s="24"/>
      <c r="AJ2133" s="24"/>
      <c r="AK2133" s="24"/>
      <c r="AL2133" s="254">
        <f>SUM(C2133,F2133,I2133,L2133,O2133,R2133,U2133,X2133,AA2133,AD2133)</f>
        <v>6</v>
      </c>
      <c r="AM2133" s="255">
        <f t="shared" si="1287"/>
        <v>0</v>
      </c>
      <c r="AN2133" s="256">
        <f t="shared" ref="AN2133:AN2135" si="1292">SUM(AL2133:AM2133)</f>
        <v>6</v>
      </c>
      <c r="BA2133" s="254">
        <v>0</v>
      </c>
      <c r="BB2133" s="256"/>
      <c r="BC2133" s="618"/>
      <c r="BD2133" s="254">
        <v>0</v>
      </c>
      <c r="BE2133" s="256"/>
      <c r="BF2133" s="24"/>
      <c r="BG2133" s="254">
        <v>0</v>
      </c>
      <c r="BH2133" s="256"/>
      <c r="BI2133" s="24"/>
      <c r="BJ2133" s="254">
        <f t="shared" ref="BJ2133:BK2135" si="1293">SUM(AF2133,AI2133,AL2133,AO2133,AR2133,AU2133,AX2133,BA2133,BD2133,BG2133)</f>
        <v>6</v>
      </c>
      <c r="BK2133" s="255">
        <f t="shared" si="1293"/>
        <v>0</v>
      </c>
      <c r="BL2133" s="256">
        <f t="shared" ref="BL2133:BL2135" si="1294">SUM(BJ2133:BK2133)</f>
        <v>6</v>
      </c>
      <c r="BM2133" s="24"/>
      <c r="BN2133" s="24"/>
    </row>
    <row r="2134" spans="1:66">
      <c r="A2134" s="1121"/>
      <c r="B2134" s="85" t="s">
        <v>21</v>
      </c>
      <c r="C2134" s="257">
        <v>0</v>
      </c>
      <c r="D2134" s="15"/>
      <c r="E2134" s="24"/>
      <c r="F2134" s="257">
        <v>0</v>
      </c>
      <c r="G2134" s="258"/>
      <c r="H2134" s="24"/>
      <c r="I2134" s="257">
        <v>0</v>
      </c>
      <c r="J2134" s="258"/>
      <c r="K2134" s="24"/>
      <c r="L2134" s="257">
        <v>0</v>
      </c>
      <c r="M2134" s="258"/>
      <c r="N2134" s="24"/>
      <c r="O2134" s="257">
        <v>5</v>
      </c>
      <c r="P2134" s="258"/>
      <c r="Q2134" s="24"/>
      <c r="R2134" s="257">
        <v>0</v>
      </c>
      <c r="S2134" s="258"/>
      <c r="T2134" s="24"/>
      <c r="U2134" s="257">
        <v>0</v>
      </c>
      <c r="V2134" s="258"/>
      <c r="W2134" s="24"/>
      <c r="X2134" s="257">
        <v>0</v>
      </c>
      <c r="Y2134" s="258"/>
      <c r="Z2134" s="395"/>
      <c r="AA2134" s="257">
        <v>0</v>
      </c>
      <c r="AB2134" s="258"/>
      <c r="AC2134" s="24"/>
      <c r="AD2134" s="257">
        <v>0</v>
      </c>
      <c r="AE2134" s="258"/>
      <c r="AF2134" s="24"/>
      <c r="AG2134" s="24"/>
      <c r="AH2134" s="24"/>
      <c r="AI2134" s="24"/>
      <c r="AJ2134" s="24"/>
      <c r="AK2134" s="24"/>
      <c r="AL2134" s="257">
        <f t="shared" ref="AL2134:AL2135" si="1295">SUM(C2134,F2134,I2134,L2134,O2134,R2134,U2134,X2134,AA2134,AD2134)</f>
        <v>5</v>
      </c>
      <c r="AM2134" s="15">
        <f t="shared" si="1287"/>
        <v>0</v>
      </c>
      <c r="AN2134" s="258">
        <f t="shared" si="1292"/>
        <v>5</v>
      </c>
      <c r="BA2134" s="257">
        <v>0</v>
      </c>
      <c r="BB2134" s="258"/>
      <c r="BC2134" s="618"/>
      <c r="BD2134" s="257">
        <v>0</v>
      </c>
      <c r="BE2134" s="258"/>
      <c r="BF2134" s="24"/>
      <c r="BG2134" s="257">
        <v>0</v>
      </c>
      <c r="BH2134" s="258"/>
      <c r="BI2134" s="24"/>
      <c r="BJ2134" s="257">
        <f t="shared" si="1293"/>
        <v>5</v>
      </c>
      <c r="BK2134" s="15">
        <f t="shared" si="1293"/>
        <v>0</v>
      </c>
      <c r="BL2134" s="258">
        <f t="shared" si="1294"/>
        <v>5</v>
      </c>
      <c r="BM2134" s="24"/>
      <c r="BN2134" s="24"/>
    </row>
    <row r="2135" spans="1:66" ht="16.5" thickBot="1">
      <c r="A2135" s="1122"/>
      <c r="B2135" s="86" t="s">
        <v>22</v>
      </c>
      <c r="C2135" s="259">
        <v>0</v>
      </c>
      <c r="D2135" s="260"/>
      <c r="E2135" s="24"/>
      <c r="F2135" s="259">
        <v>0</v>
      </c>
      <c r="G2135" s="261"/>
      <c r="H2135" s="24"/>
      <c r="I2135" s="259">
        <v>0</v>
      </c>
      <c r="J2135" s="261"/>
      <c r="K2135" s="24"/>
      <c r="L2135" s="259">
        <v>0</v>
      </c>
      <c r="M2135" s="261"/>
      <c r="N2135" s="24"/>
      <c r="O2135" s="259">
        <v>0</v>
      </c>
      <c r="P2135" s="261"/>
      <c r="Q2135" s="24"/>
      <c r="R2135" s="259">
        <v>0</v>
      </c>
      <c r="S2135" s="261"/>
      <c r="T2135" s="24"/>
      <c r="U2135" s="259">
        <v>0</v>
      </c>
      <c r="V2135" s="261"/>
      <c r="W2135" s="24"/>
      <c r="X2135" s="259">
        <v>0</v>
      </c>
      <c r="Y2135" s="261"/>
      <c r="Z2135" s="396"/>
      <c r="AA2135" s="259">
        <v>0</v>
      </c>
      <c r="AB2135" s="261"/>
      <c r="AC2135" s="24"/>
      <c r="AD2135" s="259">
        <v>0</v>
      </c>
      <c r="AE2135" s="261"/>
      <c r="AF2135" s="24"/>
      <c r="AG2135" s="24"/>
      <c r="AH2135" s="24"/>
      <c r="AI2135" s="24"/>
      <c r="AJ2135" s="24"/>
      <c r="AK2135" s="24"/>
      <c r="AL2135" s="259">
        <f t="shared" si="1295"/>
        <v>0</v>
      </c>
      <c r="AM2135" s="260">
        <f t="shared" si="1287"/>
        <v>0</v>
      </c>
      <c r="AN2135" s="261">
        <f t="shared" si="1292"/>
        <v>0</v>
      </c>
      <c r="BA2135" s="259">
        <v>0</v>
      </c>
      <c r="BB2135" s="261"/>
      <c r="BC2135" s="618"/>
      <c r="BD2135" s="259">
        <v>0</v>
      </c>
      <c r="BE2135" s="261"/>
      <c r="BF2135" s="24"/>
      <c r="BG2135" s="259">
        <v>0</v>
      </c>
      <c r="BH2135" s="261"/>
      <c r="BI2135" s="24"/>
      <c r="BJ2135" s="259">
        <f t="shared" si="1293"/>
        <v>0</v>
      </c>
      <c r="BK2135" s="260">
        <f t="shared" si="1293"/>
        <v>0</v>
      </c>
      <c r="BL2135" s="261">
        <f t="shared" si="1294"/>
        <v>0</v>
      </c>
      <c r="BM2135" s="24"/>
      <c r="BN2135" s="24"/>
    </row>
    <row r="2136" spans="1:66" ht="16.5" thickBot="1">
      <c r="A2136" s="14"/>
      <c r="C2136" s="2"/>
      <c r="D2136" s="2"/>
      <c r="E2136" s="24"/>
      <c r="F2136" s="2"/>
      <c r="G2136" s="2"/>
      <c r="H2136" s="24"/>
      <c r="I2136" s="2"/>
      <c r="J2136" s="2"/>
      <c r="K2136" s="24"/>
      <c r="L2136" s="2"/>
      <c r="M2136" s="2"/>
      <c r="N2136" s="24"/>
      <c r="O2136" s="2"/>
      <c r="P2136" s="2"/>
      <c r="Q2136" s="24"/>
      <c r="R2136" s="2"/>
      <c r="S2136" s="2"/>
      <c r="T2136" s="24"/>
      <c r="U2136" s="2"/>
      <c r="V2136" s="2"/>
      <c r="W2136" s="24"/>
      <c r="Y2136" s="2"/>
      <c r="Z2136" s="2"/>
      <c r="AA2136" s="2"/>
      <c r="AB2136" s="2"/>
      <c r="AC2136" s="24"/>
      <c r="AD2136" s="2"/>
      <c r="AE2136" s="2"/>
      <c r="AF2136" s="24"/>
      <c r="AG2136" s="24"/>
      <c r="AH2136" s="24"/>
      <c r="AI2136" s="24"/>
      <c r="AJ2136" s="24"/>
      <c r="AK2136" s="24"/>
      <c r="AL2136" s="2"/>
      <c r="AM2136" s="467"/>
      <c r="AN2136" s="2"/>
      <c r="BA2136" s="2"/>
      <c r="BB2136" s="2"/>
      <c r="BC2136" s="618"/>
      <c r="BD2136" s="2"/>
      <c r="BE2136" s="2"/>
      <c r="BF2136" s="24"/>
      <c r="BG2136" s="2"/>
      <c r="BH2136" s="2"/>
      <c r="BI2136" s="24"/>
      <c r="BJ2136" s="2"/>
      <c r="BK2136" s="721"/>
      <c r="BL2136" s="721"/>
      <c r="BM2136" s="24"/>
      <c r="BN2136" s="24"/>
    </row>
    <row r="2137" spans="1:66">
      <c r="A2137" s="659"/>
      <c r="B2137" s="84" t="s">
        <v>19</v>
      </c>
      <c r="C2137" s="254"/>
      <c r="D2137" s="255"/>
      <c r="E2137" s="24"/>
      <c r="F2137" s="254"/>
      <c r="G2137" s="256"/>
      <c r="H2137" s="24"/>
      <c r="I2137" s="254"/>
      <c r="J2137" s="256"/>
      <c r="K2137" s="24"/>
      <c r="L2137" s="254"/>
      <c r="M2137" s="256"/>
      <c r="N2137" s="24"/>
      <c r="O2137" s="254"/>
      <c r="P2137" s="256"/>
      <c r="Q2137" s="24"/>
      <c r="R2137" s="254"/>
      <c r="S2137" s="256"/>
      <c r="T2137" s="24"/>
      <c r="U2137" s="254"/>
      <c r="V2137" s="256"/>
      <c r="W2137" s="24"/>
      <c r="X2137" s="254"/>
      <c r="Y2137" s="256"/>
      <c r="Z2137" s="133"/>
      <c r="AA2137" s="254"/>
      <c r="AB2137" s="256"/>
      <c r="AC2137" s="24"/>
      <c r="AD2137" s="254"/>
      <c r="AE2137" s="256"/>
      <c r="AF2137" s="24"/>
      <c r="AG2137" s="24"/>
      <c r="AH2137" s="24"/>
      <c r="AI2137" s="24"/>
      <c r="AJ2137" s="24"/>
      <c r="AK2137" s="24"/>
      <c r="AL2137" s="254">
        <f>SUM(C2137,F2137,I2137,L2137,O2137,R2137,U2137,X2137,AA2137,AD2137)</f>
        <v>0</v>
      </c>
      <c r="AM2137" s="255">
        <f t="shared" ref="AM2137:AM2139" si="1296">SUM(D2137,G2137,J2137,M2137,P2137,S2137,V2137,Y2137,AB2137,AE2137)</f>
        <v>0</v>
      </c>
      <c r="AN2137" s="256">
        <f t="shared" ref="AN2137:AN2139" si="1297">SUM(AL2137:AM2137)</f>
        <v>0</v>
      </c>
      <c r="BA2137" s="254"/>
      <c r="BB2137" s="256"/>
      <c r="BC2137" s="618"/>
      <c r="BD2137" s="254"/>
      <c r="BE2137" s="256"/>
      <c r="BF2137" s="24"/>
      <c r="BG2137" s="254"/>
      <c r="BH2137" s="256"/>
      <c r="BI2137" s="24"/>
      <c r="BJ2137" s="254">
        <f t="shared" ref="BJ2137:BK2139" si="1298">SUM(AF2137,AI2137,AL2137,AO2137,AR2137,AU2137,AX2137,BA2137,BD2137,BG2137)</f>
        <v>0</v>
      </c>
      <c r="BK2137" s="255">
        <f t="shared" si="1298"/>
        <v>0</v>
      </c>
      <c r="BL2137" s="256">
        <f t="shared" ref="BL2137:BL2139" si="1299">SUM(BJ2137:BK2137)</f>
        <v>0</v>
      </c>
      <c r="BM2137" s="24"/>
      <c r="BN2137" s="24"/>
    </row>
    <row r="2138" spans="1:66">
      <c r="A2138" s="654"/>
      <c r="B2138" s="85" t="s">
        <v>21</v>
      </c>
      <c r="C2138" s="257"/>
      <c r="D2138" s="15"/>
      <c r="E2138" s="24"/>
      <c r="F2138" s="257"/>
      <c r="G2138" s="258"/>
      <c r="H2138" s="24"/>
      <c r="I2138" s="257"/>
      <c r="J2138" s="258"/>
      <c r="K2138" s="24"/>
      <c r="L2138" s="257"/>
      <c r="M2138" s="258"/>
      <c r="N2138" s="24"/>
      <c r="O2138" s="257"/>
      <c r="P2138" s="258"/>
      <c r="Q2138" s="24"/>
      <c r="R2138" s="257"/>
      <c r="S2138" s="258"/>
      <c r="T2138" s="24"/>
      <c r="U2138" s="257"/>
      <c r="V2138" s="258"/>
      <c r="W2138" s="24"/>
      <c r="X2138" s="257"/>
      <c r="Y2138" s="258"/>
      <c r="Z2138" s="395"/>
      <c r="AA2138" s="257"/>
      <c r="AB2138" s="258"/>
      <c r="AC2138" s="24"/>
      <c r="AD2138" s="257"/>
      <c r="AE2138" s="258"/>
      <c r="AF2138" s="24"/>
      <c r="AG2138" s="24"/>
      <c r="AH2138" s="24"/>
      <c r="AI2138" s="24"/>
      <c r="AJ2138" s="24"/>
      <c r="AK2138" s="24"/>
      <c r="AL2138" s="257">
        <f t="shared" ref="AL2138:AL2139" si="1300">SUM(C2138,F2138,I2138,L2138,O2138,R2138,U2138,X2138,AA2138,AD2138)</f>
        <v>0</v>
      </c>
      <c r="AM2138" s="15">
        <f t="shared" si="1296"/>
        <v>0</v>
      </c>
      <c r="AN2138" s="258">
        <f t="shared" si="1297"/>
        <v>0</v>
      </c>
      <c r="BA2138" s="257"/>
      <c r="BB2138" s="258"/>
      <c r="BC2138" s="618"/>
      <c r="BD2138" s="257"/>
      <c r="BE2138" s="258"/>
      <c r="BF2138" s="24"/>
      <c r="BG2138" s="257"/>
      <c r="BH2138" s="258"/>
      <c r="BI2138" s="24"/>
      <c r="BJ2138" s="257">
        <f t="shared" si="1298"/>
        <v>0</v>
      </c>
      <c r="BK2138" s="15">
        <f t="shared" si="1298"/>
        <v>0</v>
      </c>
      <c r="BL2138" s="258">
        <f t="shared" si="1299"/>
        <v>0</v>
      </c>
      <c r="BM2138" s="24"/>
      <c r="BN2138" s="24"/>
    </row>
    <row r="2139" spans="1:66" ht="16.5" thickBot="1">
      <c r="A2139" s="655"/>
      <c r="B2139" s="86" t="s">
        <v>22</v>
      </c>
      <c r="C2139" s="259"/>
      <c r="D2139" s="260"/>
      <c r="E2139" s="24"/>
      <c r="F2139" s="259"/>
      <c r="G2139" s="261"/>
      <c r="H2139" s="24"/>
      <c r="I2139" s="259"/>
      <c r="J2139" s="261"/>
      <c r="K2139" s="24"/>
      <c r="L2139" s="259"/>
      <c r="M2139" s="261"/>
      <c r="N2139" s="24"/>
      <c r="O2139" s="259"/>
      <c r="P2139" s="261"/>
      <c r="Q2139" s="24"/>
      <c r="R2139" s="259"/>
      <c r="S2139" s="261"/>
      <c r="T2139" s="24"/>
      <c r="U2139" s="259"/>
      <c r="V2139" s="261"/>
      <c r="W2139" s="24"/>
      <c r="X2139" s="259"/>
      <c r="Y2139" s="261"/>
      <c r="Z2139" s="396"/>
      <c r="AA2139" s="259"/>
      <c r="AB2139" s="261"/>
      <c r="AC2139" s="24"/>
      <c r="AD2139" s="259"/>
      <c r="AE2139" s="261"/>
      <c r="AF2139" s="24"/>
      <c r="AG2139" s="24"/>
      <c r="AH2139" s="24"/>
      <c r="AI2139" s="24"/>
      <c r="AJ2139" s="24"/>
      <c r="AK2139" s="24"/>
      <c r="AL2139" s="259">
        <f t="shared" si="1300"/>
        <v>0</v>
      </c>
      <c r="AM2139" s="260">
        <f t="shared" si="1296"/>
        <v>0</v>
      </c>
      <c r="AN2139" s="261">
        <f t="shared" si="1297"/>
        <v>0</v>
      </c>
      <c r="BA2139" s="259"/>
      <c r="BB2139" s="261"/>
      <c r="BC2139" s="618"/>
      <c r="BD2139" s="259"/>
      <c r="BE2139" s="261"/>
      <c r="BF2139" s="24"/>
      <c r="BG2139" s="259"/>
      <c r="BH2139" s="261"/>
      <c r="BI2139" s="24"/>
      <c r="BJ2139" s="259">
        <f t="shared" si="1298"/>
        <v>0</v>
      </c>
      <c r="BK2139" s="260">
        <f t="shared" si="1298"/>
        <v>0</v>
      </c>
      <c r="BL2139" s="261">
        <f t="shared" si="1299"/>
        <v>0</v>
      </c>
      <c r="BM2139" s="24"/>
      <c r="BN2139" s="24"/>
    </row>
    <row r="2140" spans="1:66" ht="16.5" thickBot="1">
      <c r="A2140" s="616"/>
      <c r="C2140" s="2"/>
      <c r="D2140" s="2"/>
      <c r="E2140" s="24"/>
      <c r="F2140" s="2"/>
      <c r="G2140" s="2"/>
      <c r="H2140" s="24"/>
      <c r="I2140" s="2"/>
      <c r="J2140" s="2"/>
      <c r="K2140" s="24"/>
      <c r="L2140" s="2"/>
      <c r="M2140" s="2"/>
      <c r="N2140" s="24"/>
      <c r="O2140" s="2"/>
      <c r="P2140" s="2"/>
      <c r="Q2140" s="24"/>
      <c r="R2140" s="2"/>
      <c r="S2140" s="2"/>
      <c r="T2140" s="24"/>
      <c r="U2140" s="2"/>
      <c r="V2140" s="2"/>
      <c r="W2140" s="24"/>
      <c r="Y2140" s="2"/>
      <c r="Z2140" s="2"/>
      <c r="AA2140" s="2"/>
      <c r="AB2140" s="2"/>
      <c r="AC2140" s="24"/>
      <c r="AD2140" s="2"/>
      <c r="AE2140" s="2"/>
      <c r="AF2140" s="24"/>
      <c r="AG2140" s="24"/>
      <c r="AH2140" s="24"/>
      <c r="AI2140" s="24"/>
      <c r="AJ2140" s="24"/>
      <c r="AK2140" s="24"/>
      <c r="AL2140" s="2"/>
      <c r="AM2140" s="467"/>
      <c r="AN2140" s="2"/>
      <c r="BA2140" s="2"/>
      <c r="BB2140" s="2"/>
      <c r="BC2140" s="618"/>
      <c r="BD2140" s="2"/>
      <c r="BE2140" s="2"/>
      <c r="BF2140" s="24"/>
      <c r="BG2140" s="2"/>
      <c r="BH2140" s="2"/>
      <c r="BI2140" s="24"/>
      <c r="BJ2140" s="2"/>
      <c r="BK2140" s="721"/>
      <c r="BL2140" s="721"/>
      <c r="BM2140" s="24"/>
      <c r="BN2140" s="24"/>
    </row>
    <row r="2141" spans="1:66">
      <c r="A2141" s="653"/>
      <c r="B2141" s="84" t="s">
        <v>19</v>
      </c>
      <c r="C2141" s="254"/>
      <c r="D2141" s="255"/>
      <c r="E2141" s="24"/>
      <c r="F2141" s="254"/>
      <c r="G2141" s="256"/>
      <c r="H2141" s="24"/>
      <c r="I2141" s="254"/>
      <c r="J2141" s="256"/>
      <c r="K2141" s="24"/>
      <c r="L2141" s="254"/>
      <c r="M2141" s="256"/>
      <c r="N2141" s="24"/>
      <c r="O2141" s="254"/>
      <c r="P2141" s="256"/>
      <c r="Q2141" s="24"/>
      <c r="R2141" s="254"/>
      <c r="S2141" s="256"/>
      <c r="T2141" s="24"/>
      <c r="U2141" s="254"/>
      <c r="V2141" s="256"/>
      <c r="W2141" s="24"/>
      <c r="X2141" s="254"/>
      <c r="Y2141" s="256"/>
      <c r="Z2141" s="133"/>
      <c r="AA2141" s="254"/>
      <c r="AB2141" s="256"/>
      <c r="AC2141" s="24"/>
      <c r="AD2141" s="254"/>
      <c r="AE2141" s="256"/>
      <c r="AF2141" s="24"/>
      <c r="AG2141" s="24"/>
      <c r="AH2141" s="24"/>
      <c r="AI2141" s="24"/>
      <c r="AJ2141" s="24"/>
      <c r="AK2141" s="24"/>
      <c r="AL2141" s="254">
        <f>SUM(C2141,F2141,I2141,L2141,O2141,R2141,U2141,X2141,AA2141,AD2141)</f>
        <v>0</v>
      </c>
      <c r="AM2141" s="255">
        <f t="shared" ref="AM2141:AM2143" si="1301">SUM(D2141,G2141,J2141,M2141,P2141,S2141,V2141,Y2141,AB2141,AE2141)</f>
        <v>0</v>
      </c>
      <c r="AN2141" s="256">
        <f>SUM(AL2141:AM2141)</f>
        <v>0</v>
      </c>
      <c r="BA2141" s="254"/>
      <c r="BB2141" s="256"/>
      <c r="BC2141" s="618"/>
      <c r="BD2141" s="254"/>
      <c r="BE2141" s="256"/>
      <c r="BF2141" s="24"/>
      <c r="BG2141" s="254"/>
      <c r="BH2141" s="256"/>
      <c r="BI2141" s="24"/>
      <c r="BJ2141" s="254">
        <f t="shared" ref="BJ2141:BK2143" si="1302">SUM(AF2141,AI2141,AL2141,AO2141,AR2141,AU2141,AX2141,BA2141,BD2141,BG2141)</f>
        <v>0</v>
      </c>
      <c r="BK2141" s="255">
        <f t="shared" si="1302"/>
        <v>0</v>
      </c>
      <c r="BL2141" s="256">
        <f>SUM(BJ2141:BK2141)</f>
        <v>0</v>
      </c>
      <c r="BM2141" s="24"/>
      <c r="BN2141" s="24"/>
    </row>
    <row r="2142" spans="1:66">
      <c r="A2142" s="654"/>
      <c r="B2142" s="85" t="s">
        <v>21</v>
      </c>
      <c r="C2142" s="257"/>
      <c r="D2142" s="15"/>
      <c r="E2142" s="24"/>
      <c r="F2142" s="257"/>
      <c r="G2142" s="258"/>
      <c r="H2142" s="24"/>
      <c r="I2142" s="257"/>
      <c r="J2142" s="258"/>
      <c r="K2142" s="24"/>
      <c r="L2142" s="257"/>
      <c r="M2142" s="258"/>
      <c r="N2142" s="24"/>
      <c r="O2142" s="257"/>
      <c r="P2142" s="258"/>
      <c r="Q2142" s="24"/>
      <c r="R2142" s="257"/>
      <c r="S2142" s="258"/>
      <c r="T2142" s="24"/>
      <c r="U2142" s="257"/>
      <c r="V2142" s="258"/>
      <c r="W2142" s="24"/>
      <c r="X2142" s="257"/>
      <c r="Y2142" s="258"/>
      <c r="Z2142" s="395"/>
      <c r="AA2142" s="257"/>
      <c r="AB2142" s="258"/>
      <c r="AC2142" s="24"/>
      <c r="AD2142" s="257"/>
      <c r="AE2142" s="258"/>
      <c r="AF2142" s="24"/>
      <c r="AG2142" s="24"/>
      <c r="AH2142" s="24"/>
      <c r="AI2142" s="24"/>
      <c r="AJ2142" s="24"/>
      <c r="AK2142" s="24"/>
      <c r="AL2142" s="257">
        <f t="shared" ref="AL2142:AL2143" si="1303">SUM(C2142,F2142,I2142,L2142,O2142,R2142,U2142,X2142,AA2142,AD2142)</f>
        <v>0</v>
      </c>
      <c r="AM2142" s="15">
        <f t="shared" si="1301"/>
        <v>0</v>
      </c>
      <c r="AN2142" s="258">
        <f t="shared" ref="AN2142:AN2143" si="1304">SUM(AL2142:AM2142)</f>
        <v>0</v>
      </c>
      <c r="BA2142" s="257"/>
      <c r="BB2142" s="258"/>
      <c r="BC2142" s="618"/>
      <c r="BD2142" s="257"/>
      <c r="BE2142" s="258"/>
      <c r="BF2142" s="24"/>
      <c r="BG2142" s="257"/>
      <c r="BH2142" s="258"/>
      <c r="BI2142" s="24"/>
      <c r="BJ2142" s="257">
        <f t="shared" si="1302"/>
        <v>0</v>
      </c>
      <c r="BK2142" s="15">
        <f t="shared" si="1302"/>
        <v>0</v>
      </c>
      <c r="BL2142" s="258">
        <f t="shared" ref="BL2142:BL2143" si="1305">SUM(BJ2142:BK2142)</f>
        <v>0</v>
      </c>
      <c r="BM2142" s="24"/>
      <c r="BN2142" s="24"/>
    </row>
    <row r="2143" spans="1:66" ht="16.5" thickBot="1">
      <c r="A2143" s="655"/>
      <c r="B2143" s="86" t="s">
        <v>22</v>
      </c>
      <c r="C2143" s="259"/>
      <c r="D2143" s="260"/>
      <c r="E2143" s="24"/>
      <c r="F2143" s="259"/>
      <c r="G2143" s="261"/>
      <c r="H2143" s="24"/>
      <c r="I2143" s="259"/>
      <c r="J2143" s="261"/>
      <c r="K2143" s="24"/>
      <c r="L2143" s="259"/>
      <c r="M2143" s="261"/>
      <c r="N2143" s="24"/>
      <c r="O2143" s="259"/>
      <c r="P2143" s="261"/>
      <c r="Q2143" s="24"/>
      <c r="R2143" s="259"/>
      <c r="S2143" s="261"/>
      <c r="T2143" s="24"/>
      <c r="U2143" s="259"/>
      <c r="V2143" s="261"/>
      <c r="W2143" s="24"/>
      <c r="X2143" s="259"/>
      <c r="Y2143" s="261"/>
      <c r="Z2143" s="396"/>
      <c r="AA2143" s="259"/>
      <c r="AB2143" s="261"/>
      <c r="AC2143" s="24"/>
      <c r="AD2143" s="259"/>
      <c r="AE2143" s="261"/>
      <c r="AF2143" s="24"/>
      <c r="AG2143" s="24"/>
      <c r="AH2143" s="24"/>
      <c r="AI2143" s="24"/>
      <c r="AJ2143" s="24"/>
      <c r="AK2143" s="24"/>
      <c r="AL2143" s="259">
        <f t="shared" si="1303"/>
        <v>0</v>
      </c>
      <c r="AM2143" s="260">
        <f t="shared" si="1301"/>
        <v>0</v>
      </c>
      <c r="AN2143" s="261">
        <f t="shared" si="1304"/>
        <v>0</v>
      </c>
      <c r="BA2143" s="259"/>
      <c r="BB2143" s="261"/>
      <c r="BC2143" s="618"/>
      <c r="BD2143" s="259"/>
      <c r="BE2143" s="261"/>
      <c r="BF2143" s="24"/>
      <c r="BG2143" s="259"/>
      <c r="BH2143" s="261"/>
      <c r="BI2143" s="24"/>
      <c r="BJ2143" s="259">
        <f t="shared" si="1302"/>
        <v>0</v>
      </c>
      <c r="BK2143" s="260">
        <f t="shared" si="1302"/>
        <v>0</v>
      </c>
      <c r="BL2143" s="261">
        <f t="shared" si="1305"/>
        <v>0</v>
      </c>
      <c r="BM2143" s="24"/>
      <c r="BN2143" s="24"/>
    </row>
    <row r="2144" spans="1:66" ht="16.5" thickBot="1">
      <c r="A2144" s="20"/>
      <c r="C2144" s="2"/>
      <c r="D2144" s="2"/>
      <c r="E2144" s="24"/>
      <c r="F2144" s="2"/>
      <c r="G2144" s="2"/>
      <c r="H2144" s="24"/>
      <c r="I2144" s="2"/>
      <c r="J2144" s="2"/>
      <c r="K2144" s="24"/>
      <c r="L2144" s="2"/>
      <c r="M2144" s="2"/>
      <c r="N2144" s="24"/>
      <c r="O2144" s="2"/>
      <c r="P2144" s="2"/>
      <c r="Q2144" s="24"/>
      <c r="R2144" s="2"/>
      <c r="S2144" s="2"/>
      <c r="T2144" s="24"/>
      <c r="U2144" s="2"/>
      <c r="V2144" s="2"/>
      <c r="W2144" s="24"/>
      <c r="Y2144" s="2"/>
      <c r="Z2144" s="2"/>
      <c r="AA2144" s="2"/>
      <c r="AB2144" s="2"/>
      <c r="AC2144" s="24"/>
      <c r="AD2144" s="2"/>
      <c r="AE2144" s="2"/>
      <c r="AF2144" s="24"/>
      <c r="AG2144" s="24"/>
      <c r="AH2144" s="24"/>
      <c r="AI2144" s="24"/>
      <c r="AJ2144" s="24"/>
      <c r="AK2144" s="24"/>
      <c r="AL2144" s="2"/>
      <c r="AM2144" s="467"/>
      <c r="AN2144" s="2"/>
      <c r="BA2144" s="2"/>
      <c r="BB2144" s="2"/>
      <c r="BC2144" s="618"/>
      <c r="BD2144" s="2"/>
      <c r="BE2144" s="2"/>
      <c r="BF2144" s="24"/>
      <c r="BG2144" s="2"/>
      <c r="BH2144" s="2"/>
      <c r="BI2144" s="24"/>
      <c r="BJ2144" s="2"/>
      <c r="BK2144" s="721"/>
      <c r="BL2144" s="721"/>
      <c r="BM2144" s="24"/>
      <c r="BN2144" s="24"/>
    </row>
    <row r="2145" spans="1:66">
      <c r="A2145" s="81"/>
      <c r="B2145" s="84" t="s">
        <v>19</v>
      </c>
      <c r="C2145" s="254"/>
      <c r="D2145" s="255"/>
      <c r="E2145" s="24"/>
      <c r="F2145" s="254"/>
      <c r="G2145" s="256"/>
      <c r="H2145" s="24"/>
      <c r="I2145" s="254"/>
      <c r="J2145" s="256"/>
      <c r="K2145" s="24"/>
      <c r="L2145" s="254"/>
      <c r="M2145" s="256"/>
      <c r="N2145" s="24"/>
      <c r="O2145" s="254"/>
      <c r="P2145" s="256"/>
      <c r="Q2145" s="24"/>
      <c r="R2145" s="254"/>
      <c r="S2145" s="256"/>
      <c r="T2145" s="24"/>
      <c r="U2145" s="254"/>
      <c r="V2145" s="256"/>
      <c r="W2145" s="24"/>
      <c r="X2145" s="254"/>
      <c r="Y2145" s="256"/>
      <c r="Z2145" s="133"/>
      <c r="AA2145" s="254"/>
      <c r="AB2145" s="256"/>
      <c r="AC2145" s="24"/>
      <c r="AD2145" s="254"/>
      <c r="AE2145" s="256"/>
      <c r="AF2145" s="24"/>
      <c r="AG2145" s="24"/>
      <c r="AH2145" s="24"/>
      <c r="AI2145" s="24"/>
      <c r="AJ2145" s="24"/>
      <c r="AK2145" s="24"/>
      <c r="AL2145" s="254">
        <f>SUM(C2145,F2145,I2145,L2145,O2145,R2145,U2145,X2145,AA2145,AD2145)</f>
        <v>0</v>
      </c>
      <c r="AM2145" s="255">
        <f t="shared" ref="AM2145:AM2147" si="1306">SUM(D2145,G2145,J2145,M2145,P2145,S2145,V2145,Y2145,AB2145,AE2145)</f>
        <v>0</v>
      </c>
      <c r="AN2145" s="256">
        <f t="shared" ref="AN2145:AN2147" si="1307">SUM(AL2145:AM2145)</f>
        <v>0</v>
      </c>
      <c r="BA2145" s="254"/>
      <c r="BB2145" s="256"/>
      <c r="BC2145" s="618"/>
      <c r="BD2145" s="254"/>
      <c r="BE2145" s="256"/>
      <c r="BF2145" s="24"/>
      <c r="BG2145" s="254"/>
      <c r="BH2145" s="256"/>
      <c r="BI2145" s="24"/>
      <c r="BJ2145" s="254">
        <f t="shared" ref="BJ2145:BK2147" si="1308">SUM(AF2145,AI2145,AL2145,AO2145,AR2145,AU2145,AX2145,BA2145,BD2145,BG2145)</f>
        <v>0</v>
      </c>
      <c r="BK2145" s="255">
        <f t="shared" si="1308"/>
        <v>0</v>
      </c>
      <c r="BL2145" s="256">
        <f t="shared" ref="BL2145:BL2147" si="1309">SUM(BJ2145:BK2145)</f>
        <v>0</v>
      </c>
      <c r="BM2145" s="24"/>
      <c r="BN2145" s="24"/>
    </row>
    <row r="2146" spans="1:66">
      <c r="A2146" s="82"/>
      <c r="B2146" s="85" t="s">
        <v>21</v>
      </c>
      <c r="C2146" s="257"/>
      <c r="D2146" s="15"/>
      <c r="E2146" s="24"/>
      <c r="F2146" s="257"/>
      <c r="G2146" s="258"/>
      <c r="H2146" s="24"/>
      <c r="I2146" s="257"/>
      <c r="J2146" s="258"/>
      <c r="K2146" s="24"/>
      <c r="L2146" s="257"/>
      <c r="M2146" s="258"/>
      <c r="N2146" s="24"/>
      <c r="O2146" s="257"/>
      <c r="P2146" s="258"/>
      <c r="Q2146" s="24"/>
      <c r="R2146" s="257"/>
      <c r="S2146" s="258"/>
      <c r="T2146" s="24"/>
      <c r="U2146" s="257"/>
      <c r="V2146" s="258"/>
      <c r="W2146" s="24"/>
      <c r="X2146" s="257"/>
      <c r="Y2146" s="258"/>
      <c r="Z2146" s="395"/>
      <c r="AA2146" s="257"/>
      <c r="AB2146" s="258"/>
      <c r="AC2146" s="24"/>
      <c r="AD2146" s="257"/>
      <c r="AE2146" s="258"/>
      <c r="AF2146" s="24"/>
      <c r="AG2146" s="24"/>
      <c r="AH2146" s="24"/>
      <c r="AI2146" s="24"/>
      <c r="AJ2146" s="24"/>
      <c r="AK2146" s="24"/>
      <c r="AL2146" s="257">
        <f t="shared" ref="AL2146:AL2147" si="1310">SUM(C2146,F2146,I2146,L2146,O2146,R2146,U2146,X2146,AA2146,AD2146)</f>
        <v>0</v>
      </c>
      <c r="AM2146" s="15">
        <f t="shared" si="1306"/>
        <v>0</v>
      </c>
      <c r="AN2146" s="258">
        <f t="shared" si="1307"/>
        <v>0</v>
      </c>
      <c r="BA2146" s="257"/>
      <c r="BB2146" s="258"/>
      <c r="BC2146" s="618"/>
      <c r="BD2146" s="257"/>
      <c r="BE2146" s="258"/>
      <c r="BF2146" s="24"/>
      <c r="BG2146" s="257"/>
      <c r="BH2146" s="258"/>
      <c r="BI2146" s="24"/>
      <c r="BJ2146" s="257">
        <f t="shared" si="1308"/>
        <v>0</v>
      </c>
      <c r="BK2146" s="15">
        <f t="shared" si="1308"/>
        <v>0</v>
      </c>
      <c r="BL2146" s="258">
        <f t="shared" si="1309"/>
        <v>0</v>
      </c>
      <c r="BM2146" s="24"/>
      <c r="BN2146" s="24"/>
    </row>
    <row r="2147" spans="1:66" ht="16.5" thickBot="1">
      <c r="A2147" s="83"/>
      <c r="B2147" s="86" t="s">
        <v>22</v>
      </c>
      <c r="C2147" s="259"/>
      <c r="D2147" s="260"/>
      <c r="E2147" s="24"/>
      <c r="F2147" s="259"/>
      <c r="G2147" s="261"/>
      <c r="H2147" s="24"/>
      <c r="I2147" s="259"/>
      <c r="J2147" s="261"/>
      <c r="K2147" s="24"/>
      <c r="L2147" s="259"/>
      <c r="M2147" s="261"/>
      <c r="N2147" s="24"/>
      <c r="O2147" s="259"/>
      <c r="P2147" s="261"/>
      <c r="Q2147" s="24"/>
      <c r="R2147" s="259"/>
      <c r="S2147" s="261"/>
      <c r="T2147" s="24"/>
      <c r="U2147" s="259"/>
      <c r="V2147" s="261"/>
      <c r="W2147" s="24"/>
      <c r="X2147" s="259"/>
      <c r="Y2147" s="261"/>
      <c r="Z2147" s="396"/>
      <c r="AA2147" s="259"/>
      <c r="AB2147" s="261"/>
      <c r="AC2147" s="24"/>
      <c r="AD2147" s="259"/>
      <c r="AE2147" s="261"/>
      <c r="AF2147" s="24"/>
      <c r="AG2147" s="24"/>
      <c r="AH2147" s="24"/>
      <c r="AI2147" s="24"/>
      <c r="AJ2147" s="24"/>
      <c r="AK2147" s="24"/>
      <c r="AL2147" s="259">
        <f t="shared" si="1310"/>
        <v>0</v>
      </c>
      <c r="AM2147" s="260">
        <f t="shared" si="1306"/>
        <v>0</v>
      </c>
      <c r="AN2147" s="261">
        <f t="shared" si="1307"/>
        <v>0</v>
      </c>
      <c r="BA2147" s="259"/>
      <c r="BB2147" s="261"/>
      <c r="BC2147" s="618"/>
      <c r="BD2147" s="259"/>
      <c r="BE2147" s="261"/>
      <c r="BF2147" s="24"/>
      <c r="BG2147" s="259"/>
      <c r="BH2147" s="261"/>
      <c r="BI2147" s="24"/>
      <c r="BJ2147" s="259">
        <f t="shared" si="1308"/>
        <v>0</v>
      </c>
      <c r="BK2147" s="260">
        <f t="shared" si="1308"/>
        <v>0</v>
      </c>
      <c r="BL2147" s="261">
        <f t="shared" si="1309"/>
        <v>0</v>
      </c>
      <c r="BM2147" s="24"/>
      <c r="BN2147" s="24"/>
    </row>
    <row r="2148" spans="1:66" ht="16.5" thickBot="1">
      <c r="A2148" s="20"/>
      <c r="C2148" s="2"/>
      <c r="D2148" s="2"/>
      <c r="E2148" s="24"/>
      <c r="F2148" s="2"/>
      <c r="G2148" s="2"/>
      <c r="H2148" s="24"/>
      <c r="I2148" s="2"/>
      <c r="J2148" s="2"/>
      <c r="K2148" s="24"/>
      <c r="L2148" s="2"/>
      <c r="M2148" s="2"/>
      <c r="N2148" s="24"/>
      <c r="O2148" s="2"/>
      <c r="P2148" s="2"/>
      <c r="Q2148" s="24"/>
      <c r="R2148" s="2"/>
      <c r="S2148" s="2"/>
      <c r="T2148" s="24"/>
      <c r="U2148" s="2"/>
      <c r="V2148" s="2"/>
      <c r="W2148" s="24"/>
      <c r="Y2148" s="2"/>
      <c r="Z2148" s="2"/>
      <c r="AA2148" s="2"/>
      <c r="AB2148" s="2"/>
      <c r="AC2148" s="24"/>
      <c r="AD2148" s="2"/>
      <c r="AE2148" s="2"/>
      <c r="AF2148" s="24"/>
      <c r="AG2148" s="24"/>
      <c r="AH2148" s="24"/>
      <c r="AI2148" s="24"/>
      <c r="AJ2148" s="24"/>
      <c r="AK2148" s="24"/>
      <c r="AL2148" s="2"/>
      <c r="AM2148" s="467"/>
      <c r="AN2148" s="2"/>
      <c r="BA2148" s="2"/>
      <c r="BB2148" s="2"/>
      <c r="BC2148" s="618"/>
      <c r="BD2148" s="2"/>
      <c r="BE2148" s="2"/>
      <c r="BF2148" s="24"/>
      <c r="BG2148" s="2"/>
      <c r="BH2148" s="2"/>
      <c r="BI2148" s="24"/>
      <c r="BJ2148" s="721"/>
      <c r="BK2148" s="618"/>
      <c r="BL2148" s="721"/>
      <c r="BM2148" s="24"/>
      <c r="BN2148" s="24"/>
    </row>
    <row r="2149" spans="1:66">
      <c r="A2149" s="87"/>
      <c r="B2149" s="84" t="s">
        <v>19</v>
      </c>
      <c r="C2149" s="254"/>
      <c r="D2149" s="255"/>
      <c r="E2149" s="24"/>
      <c r="F2149" s="254"/>
      <c r="G2149" s="256"/>
      <c r="H2149" s="24"/>
      <c r="I2149" s="254"/>
      <c r="J2149" s="256"/>
      <c r="K2149" s="24"/>
      <c r="L2149" s="254"/>
      <c r="M2149" s="256"/>
      <c r="N2149" s="24"/>
      <c r="O2149" s="254"/>
      <c r="P2149" s="256"/>
      <c r="Q2149" s="24"/>
      <c r="R2149" s="254"/>
      <c r="S2149" s="256"/>
      <c r="T2149" s="24"/>
      <c r="U2149" s="254"/>
      <c r="V2149" s="256"/>
      <c r="W2149" s="24"/>
      <c r="X2149" s="254"/>
      <c r="Y2149" s="256"/>
      <c r="Z2149" s="133"/>
      <c r="AA2149" s="254"/>
      <c r="AB2149" s="256"/>
      <c r="AC2149" s="24"/>
      <c r="AD2149" s="254"/>
      <c r="AE2149" s="256"/>
      <c r="AF2149" s="24"/>
      <c r="AG2149" s="24"/>
      <c r="AH2149" s="24"/>
      <c r="AI2149" s="24"/>
      <c r="AJ2149" s="24"/>
      <c r="AK2149" s="24"/>
      <c r="AL2149" s="254">
        <f>SUM(C2149,F2149,I2149,L2149,O2149,R2149,U2149,X2149,AA2149,AD2149)</f>
        <v>0</v>
      </c>
      <c r="AM2149" s="255">
        <f t="shared" ref="AM2149:AM2151" si="1311">SUM(D2149,G2149,J2149,M2149,P2149,S2149,V2149,Y2149,AB2149,AE2149)</f>
        <v>0</v>
      </c>
      <c r="AN2149" s="256">
        <f t="shared" ref="AN2149:AN2151" si="1312">SUM(AL2149:AM2149)</f>
        <v>0</v>
      </c>
      <c r="BA2149" s="254"/>
      <c r="BB2149" s="256"/>
      <c r="BC2149" s="618"/>
      <c r="BD2149" s="254"/>
      <c r="BE2149" s="256"/>
      <c r="BF2149" s="24"/>
      <c r="BG2149" s="254"/>
      <c r="BH2149" s="256"/>
      <c r="BI2149" s="24"/>
      <c r="BJ2149" s="254">
        <f t="shared" ref="BJ2149:BK2151" si="1313">SUM(AF2149,AI2149,AL2149,AO2149,AR2149,AU2149,AX2149,BA2149,BD2149,BG2149)</f>
        <v>0</v>
      </c>
      <c r="BK2149" s="255">
        <f t="shared" si="1313"/>
        <v>0</v>
      </c>
      <c r="BL2149" s="256">
        <f t="shared" ref="BL2149:BL2151" si="1314">SUM(BJ2149:BK2149)</f>
        <v>0</v>
      </c>
      <c r="BM2149" s="24"/>
      <c r="BN2149" s="24"/>
    </row>
    <row r="2150" spans="1:66">
      <c r="A2150" s="82"/>
      <c r="B2150" s="85" t="s">
        <v>21</v>
      </c>
      <c r="C2150" s="257"/>
      <c r="D2150" s="15"/>
      <c r="E2150" s="24"/>
      <c r="F2150" s="257"/>
      <c r="G2150" s="258"/>
      <c r="H2150" s="24"/>
      <c r="I2150" s="257"/>
      <c r="J2150" s="258"/>
      <c r="K2150" s="24"/>
      <c r="L2150" s="257"/>
      <c r="M2150" s="258"/>
      <c r="N2150" s="24"/>
      <c r="O2150" s="257"/>
      <c r="P2150" s="258"/>
      <c r="Q2150" s="24"/>
      <c r="R2150" s="257"/>
      <c r="S2150" s="258"/>
      <c r="T2150" s="24"/>
      <c r="U2150" s="257"/>
      <c r="V2150" s="258"/>
      <c r="W2150" s="24"/>
      <c r="X2150" s="257"/>
      <c r="Y2150" s="258"/>
      <c r="Z2150" s="395"/>
      <c r="AA2150" s="257"/>
      <c r="AB2150" s="258"/>
      <c r="AC2150" s="24"/>
      <c r="AD2150" s="257"/>
      <c r="AE2150" s="258"/>
      <c r="AF2150" s="24"/>
      <c r="AG2150" s="24"/>
      <c r="AH2150" s="24"/>
      <c r="AI2150" s="24"/>
      <c r="AJ2150" s="24"/>
      <c r="AK2150" s="24"/>
      <c r="AL2150" s="257">
        <f t="shared" ref="AL2150:AL2151" si="1315">SUM(C2150,F2150,I2150,L2150,O2150,R2150,U2150,X2150,AA2150,AD2150)</f>
        <v>0</v>
      </c>
      <c r="AM2150" s="15">
        <f t="shared" si="1311"/>
        <v>0</v>
      </c>
      <c r="AN2150" s="258">
        <f t="shared" si="1312"/>
        <v>0</v>
      </c>
      <c r="BA2150" s="257"/>
      <c r="BB2150" s="258"/>
      <c r="BC2150" s="618"/>
      <c r="BD2150" s="257"/>
      <c r="BE2150" s="258"/>
      <c r="BF2150" s="24"/>
      <c r="BG2150" s="257"/>
      <c r="BH2150" s="258"/>
      <c r="BI2150" s="24"/>
      <c r="BJ2150" s="257">
        <f t="shared" si="1313"/>
        <v>0</v>
      </c>
      <c r="BK2150" s="15">
        <f t="shared" si="1313"/>
        <v>0</v>
      </c>
      <c r="BL2150" s="258">
        <f t="shared" si="1314"/>
        <v>0</v>
      </c>
      <c r="BM2150" s="24"/>
      <c r="BN2150" s="24"/>
    </row>
    <row r="2151" spans="1:66" ht="16.5" thickBot="1">
      <c r="A2151" s="83"/>
      <c r="B2151" s="86" t="s">
        <v>22</v>
      </c>
      <c r="C2151" s="259"/>
      <c r="D2151" s="260"/>
      <c r="E2151" s="24"/>
      <c r="F2151" s="259"/>
      <c r="G2151" s="261"/>
      <c r="H2151" s="24"/>
      <c r="I2151" s="259"/>
      <c r="J2151" s="261"/>
      <c r="K2151" s="24"/>
      <c r="L2151" s="259"/>
      <c r="M2151" s="261"/>
      <c r="N2151" s="24"/>
      <c r="O2151" s="259"/>
      <c r="P2151" s="261"/>
      <c r="Q2151" s="24"/>
      <c r="R2151" s="259"/>
      <c r="S2151" s="261"/>
      <c r="T2151" s="24"/>
      <c r="U2151" s="259"/>
      <c r="V2151" s="261"/>
      <c r="W2151" s="24"/>
      <c r="X2151" s="259"/>
      <c r="Y2151" s="261"/>
      <c r="Z2151" s="396"/>
      <c r="AA2151" s="259"/>
      <c r="AB2151" s="261"/>
      <c r="AC2151" s="24"/>
      <c r="AD2151" s="259"/>
      <c r="AE2151" s="261"/>
      <c r="AF2151" s="24"/>
      <c r="AG2151" s="24"/>
      <c r="AH2151" s="24"/>
      <c r="AI2151" s="24"/>
      <c r="AJ2151" s="24"/>
      <c r="AK2151" s="24"/>
      <c r="AL2151" s="259">
        <f t="shared" si="1315"/>
        <v>0</v>
      </c>
      <c r="AM2151" s="260">
        <f t="shared" si="1311"/>
        <v>0</v>
      </c>
      <c r="AN2151" s="261">
        <f t="shared" si="1312"/>
        <v>0</v>
      </c>
      <c r="BA2151" s="259"/>
      <c r="BB2151" s="261"/>
      <c r="BC2151" s="618"/>
      <c r="BD2151" s="259"/>
      <c r="BE2151" s="261"/>
      <c r="BF2151" s="24"/>
      <c r="BG2151" s="259"/>
      <c r="BH2151" s="261"/>
      <c r="BI2151" s="24"/>
      <c r="BJ2151" s="259">
        <f t="shared" si="1313"/>
        <v>0</v>
      </c>
      <c r="BK2151" s="260">
        <f t="shared" si="1313"/>
        <v>0</v>
      </c>
      <c r="BL2151" s="261">
        <f t="shared" si="1314"/>
        <v>0</v>
      </c>
      <c r="BM2151" s="24"/>
      <c r="BN2151" s="24"/>
    </row>
    <row r="2152" spans="1:66" ht="16.5" thickBot="1">
      <c r="A2152" s="20"/>
      <c r="C2152" s="2"/>
      <c r="D2152" s="2"/>
      <c r="E2152" s="24"/>
      <c r="F2152" s="2"/>
      <c r="G2152" s="2"/>
      <c r="H2152" s="24"/>
      <c r="I2152" s="2"/>
      <c r="J2152" s="2"/>
      <c r="K2152" s="24"/>
      <c r="L2152" s="2"/>
      <c r="M2152" s="2"/>
      <c r="N2152" s="24"/>
      <c r="O2152" s="2"/>
      <c r="P2152" s="2"/>
      <c r="Q2152" s="24"/>
      <c r="R2152" s="2"/>
      <c r="S2152" s="2"/>
      <c r="T2152" s="24"/>
      <c r="U2152" s="2"/>
      <c r="V2152" s="2"/>
      <c r="W2152" s="24"/>
      <c r="Y2152" s="2"/>
      <c r="Z2152" s="2"/>
      <c r="AA2152" s="2"/>
      <c r="AB2152" s="2"/>
      <c r="AC2152" s="24"/>
      <c r="AD2152" s="2"/>
      <c r="AE2152" s="2"/>
      <c r="AF2152" s="24"/>
      <c r="AG2152" s="24"/>
      <c r="AH2152" s="24"/>
      <c r="AI2152" s="24"/>
      <c r="AJ2152" s="24"/>
      <c r="AK2152" s="24"/>
      <c r="AL2152" s="2"/>
      <c r="AM2152" s="467"/>
      <c r="AN2152" s="2"/>
      <c r="BA2152" s="2"/>
      <c r="BB2152" s="2"/>
      <c r="BC2152" s="618"/>
      <c r="BD2152" s="2"/>
      <c r="BE2152" s="2"/>
      <c r="BF2152" s="24"/>
      <c r="BG2152" s="2"/>
      <c r="BH2152" s="2"/>
      <c r="BI2152" s="24"/>
      <c r="BJ2152" s="2"/>
      <c r="BK2152" s="721"/>
      <c r="BL2152" s="721"/>
      <c r="BM2152" s="24"/>
      <c r="BN2152" s="24"/>
    </row>
    <row r="2153" spans="1:66">
      <c r="A2153" s="87"/>
      <c r="B2153" s="84" t="s">
        <v>19</v>
      </c>
      <c r="C2153" s="254"/>
      <c r="D2153" s="255"/>
      <c r="E2153" s="24"/>
      <c r="F2153" s="254"/>
      <c r="G2153" s="256"/>
      <c r="H2153" s="24"/>
      <c r="I2153" s="254"/>
      <c r="J2153" s="256"/>
      <c r="K2153" s="24"/>
      <c r="L2153" s="254"/>
      <c r="M2153" s="256"/>
      <c r="N2153" s="24"/>
      <c r="O2153" s="254"/>
      <c r="P2153" s="256"/>
      <c r="Q2153" s="24"/>
      <c r="R2153" s="254"/>
      <c r="S2153" s="256"/>
      <c r="T2153" s="24"/>
      <c r="U2153" s="254"/>
      <c r="V2153" s="256"/>
      <c r="W2153" s="24"/>
      <c r="X2153" s="254"/>
      <c r="Y2153" s="256"/>
      <c r="Z2153" s="133"/>
      <c r="AA2153" s="254"/>
      <c r="AB2153" s="256"/>
      <c r="AC2153" s="24"/>
      <c r="AD2153" s="254"/>
      <c r="AE2153" s="256"/>
      <c r="AF2153" s="24"/>
      <c r="AG2153" s="24"/>
      <c r="AH2153" s="24"/>
      <c r="AI2153" s="24"/>
      <c r="AJ2153" s="24"/>
      <c r="AK2153" s="24"/>
      <c r="AL2153" s="254">
        <f t="shared" ref="AL2153:AL2155" si="1316">C2153+F2153+I2153</f>
        <v>0</v>
      </c>
      <c r="AM2153" s="255">
        <f t="shared" ref="AM2153:AM2155" si="1317">SUM(D2153,G2153,J2153,M2153,P2153,S2153,V2153,Y2153,AB2153,AE2153)</f>
        <v>0</v>
      </c>
      <c r="AN2153" s="256">
        <f t="shared" ref="AN2153:AN2155" si="1318">SUM(AL2153:AM2153)</f>
        <v>0</v>
      </c>
      <c r="BA2153" s="254"/>
      <c r="BB2153" s="256"/>
      <c r="BC2153" s="618"/>
      <c r="BD2153" s="254"/>
      <c r="BE2153" s="256"/>
      <c r="BF2153" s="24"/>
      <c r="BG2153" s="254"/>
      <c r="BH2153" s="256"/>
      <c r="BI2153" s="24"/>
      <c r="BJ2153" s="254">
        <f>AF2153+AI2153+AL2153</f>
        <v>0</v>
      </c>
      <c r="BK2153" s="255">
        <f>SUM(AG2153,AJ2153,AM2153,AP2153,AS2153,AV2153,AY2153,BB2153,BE2153,BH2153)</f>
        <v>0</v>
      </c>
      <c r="BL2153" s="256">
        <f t="shared" ref="BL2153:BL2155" si="1319">SUM(BJ2153:BK2153)</f>
        <v>0</v>
      </c>
      <c r="BM2153" s="24"/>
      <c r="BN2153" s="24"/>
    </row>
    <row r="2154" spans="1:66">
      <c r="A2154" s="82"/>
      <c r="B2154" s="85" t="s">
        <v>21</v>
      </c>
      <c r="C2154" s="257"/>
      <c r="D2154" s="15"/>
      <c r="E2154" s="24"/>
      <c r="F2154" s="257"/>
      <c r="G2154" s="258"/>
      <c r="H2154" s="24"/>
      <c r="I2154" s="257"/>
      <c r="J2154" s="258"/>
      <c r="K2154" s="24"/>
      <c r="L2154" s="257"/>
      <c r="M2154" s="258"/>
      <c r="N2154" s="24"/>
      <c r="O2154" s="257"/>
      <c r="P2154" s="258"/>
      <c r="Q2154" s="24"/>
      <c r="R2154" s="257"/>
      <c r="S2154" s="258"/>
      <c r="T2154" s="24"/>
      <c r="U2154" s="257"/>
      <c r="V2154" s="258"/>
      <c r="W2154" s="24"/>
      <c r="X2154" s="257"/>
      <c r="Y2154" s="258"/>
      <c r="Z2154" s="395"/>
      <c r="AA2154" s="257"/>
      <c r="AB2154" s="258"/>
      <c r="AC2154" s="24"/>
      <c r="AD2154" s="257"/>
      <c r="AE2154" s="258"/>
      <c r="AF2154" s="24"/>
      <c r="AG2154" s="24"/>
      <c r="AH2154" s="24"/>
      <c r="AI2154" s="24"/>
      <c r="AJ2154" s="24"/>
      <c r="AK2154" s="24"/>
      <c r="AL2154" s="257">
        <f t="shared" si="1316"/>
        <v>0</v>
      </c>
      <c r="AM2154" s="15">
        <f t="shared" si="1317"/>
        <v>0</v>
      </c>
      <c r="AN2154" s="258">
        <f t="shared" si="1318"/>
        <v>0</v>
      </c>
      <c r="BA2154" s="257"/>
      <c r="BB2154" s="258"/>
      <c r="BC2154" s="618"/>
      <c r="BD2154" s="257"/>
      <c r="BE2154" s="258"/>
      <c r="BF2154" s="24"/>
      <c r="BG2154" s="257"/>
      <c r="BH2154" s="258"/>
      <c r="BI2154" s="24"/>
      <c r="BJ2154" s="257">
        <f>AF2154+AI2154+AL2154</f>
        <v>0</v>
      </c>
      <c r="BK2154" s="15">
        <f>SUM(AG2154,AJ2154,AM2154,AP2154,AS2154,AV2154,AY2154,BB2154,BE2154,BH2154)</f>
        <v>0</v>
      </c>
      <c r="BL2154" s="258">
        <f t="shared" si="1319"/>
        <v>0</v>
      </c>
      <c r="BM2154" s="24"/>
      <c r="BN2154" s="24"/>
    </row>
    <row r="2155" spans="1:66" ht="16.5" thickBot="1">
      <c r="A2155" s="83"/>
      <c r="B2155" s="86" t="s">
        <v>22</v>
      </c>
      <c r="C2155" s="259"/>
      <c r="D2155" s="260"/>
      <c r="E2155" s="24"/>
      <c r="F2155" s="259"/>
      <c r="G2155" s="261"/>
      <c r="H2155" s="24"/>
      <c r="I2155" s="259"/>
      <c r="J2155" s="261"/>
      <c r="K2155" s="24"/>
      <c r="L2155" s="259"/>
      <c r="M2155" s="261"/>
      <c r="N2155" s="24"/>
      <c r="O2155" s="259"/>
      <c r="P2155" s="261"/>
      <c r="Q2155" s="24"/>
      <c r="R2155" s="259"/>
      <c r="S2155" s="261"/>
      <c r="T2155" s="24"/>
      <c r="U2155" s="259"/>
      <c r="V2155" s="261"/>
      <c r="W2155" s="24"/>
      <c r="X2155" s="259"/>
      <c r="Y2155" s="261"/>
      <c r="Z2155" s="396"/>
      <c r="AA2155" s="259"/>
      <c r="AB2155" s="261"/>
      <c r="AC2155" s="24"/>
      <c r="AD2155" s="259"/>
      <c r="AE2155" s="261"/>
      <c r="AF2155" s="24"/>
      <c r="AG2155" s="24"/>
      <c r="AH2155" s="24"/>
      <c r="AI2155" s="24"/>
      <c r="AJ2155" s="24"/>
      <c r="AK2155" s="24"/>
      <c r="AL2155" s="259">
        <f t="shared" si="1316"/>
        <v>0</v>
      </c>
      <c r="AM2155" s="260">
        <f t="shared" si="1317"/>
        <v>0</v>
      </c>
      <c r="AN2155" s="261">
        <f t="shared" si="1318"/>
        <v>0</v>
      </c>
      <c r="BA2155" s="259"/>
      <c r="BB2155" s="261"/>
      <c r="BC2155" s="618"/>
      <c r="BD2155" s="259"/>
      <c r="BE2155" s="261"/>
      <c r="BF2155" s="24"/>
      <c r="BG2155" s="259"/>
      <c r="BH2155" s="261"/>
      <c r="BI2155" s="24"/>
      <c r="BJ2155" s="259">
        <f>AF2155+AI2155+AL2155</f>
        <v>0</v>
      </c>
      <c r="BK2155" s="260">
        <f>SUM(AG2155,AJ2155,AM2155,AP2155,AS2155,AV2155,AY2155,BB2155,BE2155,BH2155)</f>
        <v>0</v>
      </c>
      <c r="BL2155" s="261">
        <f t="shared" si="1319"/>
        <v>0</v>
      </c>
      <c r="BM2155" s="24"/>
      <c r="BN2155" s="24"/>
    </row>
    <row r="2156" spans="1:66" ht="16.5" thickBot="1">
      <c r="A2156" s="20"/>
      <c r="C2156" s="2"/>
      <c r="D2156" s="2"/>
      <c r="E2156" s="24"/>
      <c r="F2156" s="2"/>
      <c r="G2156" s="2"/>
      <c r="H2156" s="24"/>
      <c r="I2156" s="2"/>
      <c r="J2156" s="2"/>
      <c r="K2156" s="24"/>
      <c r="L2156" s="2"/>
      <c r="M2156" s="2"/>
      <c r="N2156" s="24"/>
      <c r="O2156" s="2"/>
      <c r="P2156" s="2"/>
      <c r="Q2156" s="24"/>
      <c r="R2156" s="2"/>
      <c r="S2156" s="2"/>
      <c r="T2156" s="24"/>
      <c r="U2156" s="2"/>
      <c r="V2156" s="2"/>
      <c r="W2156" s="24"/>
      <c r="Y2156" s="2"/>
      <c r="Z2156" s="2"/>
      <c r="AA2156" s="2"/>
      <c r="AB2156" s="2"/>
      <c r="AC2156" s="24"/>
      <c r="AD2156" s="2"/>
      <c r="AE2156" s="2"/>
      <c r="AF2156" s="24"/>
      <c r="AG2156" s="24"/>
      <c r="AH2156" s="24"/>
      <c r="AI2156" s="24"/>
      <c r="AJ2156" s="24"/>
      <c r="AK2156" s="24"/>
      <c r="AL2156" s="2"/>
      <c r="AM2156" s="467"/>
      <c r="AN2156" s="2"/>
      <c r="BA2156" s="2"/>
      <c r="BB2156" s="2"/>
      <c r="BC2156" s="618"/>
      <c r="BD2156" s="2"/>
      <c r="BE2156" s="2"/>
      <c r="BF2156" s="24"/>
      <c r="BG2156" s="2"/>
      <c r="BH2156" s="2"/>
      <c r="BI2156" s="24"/>
      <c r="BJ2156" s="2"/>
      <c r="BK2156" s="721"/>
      <c r="BL2156" s="721"/>
      <c r="BM2156" s="24"/>
      <c r="BN2156" s="24"/>
    </row>
    <row r="2157" spans="1:66">
      <c r="A2157" s="81"/>
      <c r="B2157" s="84" t="s">
        <v>19</v>
      </c>
      <c r="C2157" s="254"/>
      <c r="D2157" s="255"/>
      <c r="E2157" s="24"/>
      <c r="F2157" s="254"/>
      <c r="G2157" s="256"/>
      <c r="H2157" s="24"/>
      <c r="I2157" s="254"/>
      <c r="J2157" s="256"/>
      <c r="K2157" s="24"/>
      <c r="L2157" s="254"/>
      <c r="M2157" s="256"/>
      <c r="N2157" s="24"/>
      <c r="O2157" s="254"/>
      <c r="P2157" s="256"/>
      <c r="Q2157" s="24"/>
      <c r="R2157" s="254"/>
      <c r="S2157" s="256"/>
      <c r="T2157" s="24"/>
      <c r="U2157" s="254"/>
      <c r="V2157" s="256"/>
      <c r="W2157" s="24"/>
      <c r="X2157" s="254"/>
      <c r="Y2157" s="256"/>
      <c r="Z2157" s="133"/>
      <c r="AA2157" s="254"/>
      <c r="AB2157" s="256"/>
      <c r="AC2157" s="24"/>
      <c r="AD2157" s="254"/>
      <c r="AE2157" s="256"/>
      <c r="AF2157" s="24"/>
      <c r="AG2157" s="24"/>
      <c r="AH2157" s="24"/>
      <c r="AI2157" s="24"/>
      <c r="AJ2157" s="24"/>
      <c r="AK2157" s="24"/>
      <c r="AL2157" s="254">
        <f t="shared" ref="AL2157:AL2159" si="1320">C2157+F2157+I2157</f>
        <v>0</v>
      </c>
      <c r="AM2157" s="255">
        <f t="shared" ref="AM2157:AM2159" si="1321">SUM(D2157,G2157,J2157,M2157,P2157,S2157,V2157,Y2157,AB2157,AE2157)</f>
        <v>0</v>
      </c>
      <c r="AN2157" s="256">
        <f t="shared" ref="AN2157:AN2159" si="1322">SUM(AL2157:AM2157)</f>
        <v>0</v>
      </c>
      <c r="BA2157" s="254"/>
      <c r="BB2157" s="256"/>
      <c r="BC2157" s="618"/>
      <c r="BD2157" s="254"/>
      <c r="BE2157" s="256"/>
      <c r="BF2157" s="24"/>
      <c r="BG2157" s="254"/>
      <c r="BH2157" s="256"/>
      <c r="BI2157" s="24"/>
      <c r="BJ2157" s="254">
        <f>AF2157+AI2157+AL2157</f>
        <v>0</v>
      </c>
      <c r="BK2157" s="255">
        <f>SUM(AG2157,AJ2157,AM2157,AP2157,AS2157,AV2157,AY2157,BB2157,BE2157,BH2157)</f>
        <v>0</v>
      </c>
      <c r="BL2157" s="256">
        <f t="shared" ref="BL2157:BL2159" si="1323">SUM(BJ2157:BK2157)</f>
        <v>0</v>
      </c>
      <c r="BM2157" s="24"/>
      <c r="BN2157" s="24"/>
    </row>
    <row r="2158" spans="1:66">
      <c r="A2158" s="82"/>
      <c r="B2158" s="85" t="s">
        <v>21</v>
      </c>
      <c r="C2158" s="257"/>
      <c r="D2158" s="15"/>
      <c r="E2158" s="24"/>
      <c r="F2158" s="257"/>
      <c r="G2158" s="258"/>
      <c r="H2158" s="24"/>
      <c r="I2158" s="257"/>
      <c r="J2158" s="258"/>
      <c r="K2158" s="24"/>
      <c r="L2158" s="257"/>
      <c r="M2158" s="258"/>
      <c r="N2158" s="24"/>
      <c r="O2158" s="257"/>
      <c r="P2158" s="258"/>
      <c r="Q2158" s="24"/>
      <c r="R2158" s="257"/>
      <c r="S2158" s="258"/>
      <c r="T2158" s="24"/>
      <c r="U2158" s="257"/>
      <c r="V2158" s="258"/>
      <c r="W2158" s="24"/>
      <c r="X2158" s="257"/>
      <c r="Y2158" s="258"/>
      <c r="Z2158" s="395"/>
      <c r="AA2158" s="257"/>
      <c r="AB2158" s="258"/>
      <c r="AC2158" s="24"/>
      <c r="AD2158" s="257"/>
      <c r="AE2158" s="258"/>
      <c r="AF2158" s="24"/>
      <c r="AG2158" s="24"/>
      <c r="AH2158" s="24"/>
      <c r="AI2158" s="24"/>
      <c r="AJ2158" s="24"/>
      <c r="AK2158" s="24"/>
      <c r="AL2158" s="257">
        <f t="shared" si="1320"/>
        <v>0</v>
      </c>
      <c r="AM2158" s="15">
        <f t="shared" si="1321"/>
        <v>0</v>
      </c>
      <c r="AN2158" s="258">
        <f t="shared" si="1322"/>
        <v>0</v>
      </c>
      <c r="BA2158" s="257"/>
      <c r="BB2158" s="258"/>
      <c r="BC2158" s="618"/>
      <c r="BD2158" s="257"/>
      <c r="BE2158" s="258"/>
      <c r="BF2158" s="24"/>
      <c r="BG2158" s="257"/>
      <c r="BH2158" s="258"/>
      <c r="BI2158" s="24"/>
      <c r="BJ2158" s="257">
        <f>AF2158+AI2158+AL2158</f>
        <v>0</v>
      </c>
      <c r="BK2158" s="15">
        <f>SUM(AG2158,AJ2158,AM2158,AP2158,AS2158,AV2158,AY2158,BB2158,BE2158,BH2158)</f>
        <v>0</v>
      </c>
      <c r="BL2158" s="258">
        <f t="shared" si="1323"/>
        <v>0</v>
      </c>
      <c r="BM2158" s="24"/>
      <c r="BN2158" s="24"/>
    </row>
    <row r="2159" spans="1:66" ht="16.5" thickBot="1">
      <c r="A2159" s="83"/>
      <c r="B2159" s="86" t="s">
        <v>22</v>
      </c>
      <c r="C2159" s="259"/>
      <c r="D2159" s="260"/>
      <c r="E2159" s="24"/>
      <c r="F2159" s="259"/>
      <c r="G2159" s="261"/>
      <c r="H2159" s="24"/>
      <c r="I2159" s="259"/>
      <c r="J2159" s="261"/>
      <c r="K2159" s="24"/>
      <c r="L2159" s="259"/>
      <c r="M2159" s="261"/>
      <c r="N2159" s="24"/>
      <c r="O2159" s="259"/>
      <c r="P2159" s="261"/>
      <c r="Q2159" s="24"/>
      <c r="R2159" s="259"/>
      <c r="S2159" s="261"/>
      <c r="T2159" s="24"/>
      <c r="U2159" s="259"/>
      <c r="V2159" s="261"/>
      <c r="W2159" s="24"/>
      <c r="X2159" s="259"/>
      <c r="Y2159" s="261"/>
      <c r="Z2159" s="396"/>
      <c r="AA2159" s="259"/>
      <c r="AB2159" s="261"/>
      <c r="AC2159" s="24"/>
      <c r="AD2159" s="259"/>
      <c r="AE2159" s="261"/>
      <c r="AF2159" s="24"/>
      <c r="AG2159" s="24"/>
      <c r="AH2159" s="24"/>
      <c r="AI2159" s="24"/>
      <c r="AJ2159" s="24"/>
      <c r="AK2159" s="24"/>
      <c r="AL2159" s="259">
        <f t="shared" si="1320"/>
        <v>0</v>
      </c>
      <c r="AM2159" s="260">
        <f t="shared" si="1321"/>
        <v>0</v>
      </c>
      <c r="AN2159" s="261">
        <f t="shared" si="1322"/>
        <v>0</v>
      </c>
      <c r="BA2159" s="259"/>
      <c r="BB2159" s="261"/>
      <c r="BC2159" s="618"/>
      <c r="BD2159" s="259"/>
      <c r="BE2159" s="261"/>
      <c r="BF2159" s="24"/>
      <c r="BG2159" s="259"/>
      <c r="BH2159" s="261"/>
      <c r="BI2159" s="24"/>
      <c r="BJ2159" s="259">
        <f>AF2159+AI2159+AL2159</f>
        <v>0</v>
      </c>
      <c r="BK2159" s="260">
        <f>SUM(AG2159,AJ2159,AM2159,AP2159,AS2159,AV2159,AY2159,BB2159,BE2159,BH2159)</f>
        <v>0</v>
      </c>
      <c r="BL2159" s="261">
        <f t="shared" si="1323"/>
        <v>0</v>
      </c>
      <c r="BM2159" s="24"/>
      <c r="BN2159" s="24"/>
    </row>
    <row r="2160" spans="1:66" ht="16.5" thickBot="1">
      <c r="A2160" s="20"/>
      <c r="C2160" s="2"/>
      <c r="D2160" s="2"/>
      <c r="E2160" s="24"/>
      <c r="F2160" s="2"/>
      <c r="G2160" s="2"/>
      <c r="H2160" s="24"/>
      <c r="I2160" s="2"/>
      <c r="J2160" s="2"/>
      <c r="K2160" s="24"/>
      <c r="L2160" s="2"/>
      <c r="M2160" s="2"/>
      <c r="N2160" s="24"/>
      <c r="O2160" s="2"/>
      <c r="P2160" s="2"/>
      <c r="Q2160" s="24"/>
      <c r="R2160" s="2"/>
      <c r="S2160" s="2"/>
      <c r="T2160" s="24"/>
      <c r="U2160" s="2"/>
      <c r="V2160" s="2"/>
      <c r="W2160" s="24"/>
      <c r="Y2160" s="2"/>
      <c r="Z2160" s="2"/>
      <c r="AA2160" s="2"/>
      <c r="AB2160" s="2"/>
      <c r="AC2160" s="24"/>
      <c r="AD2160" s="2"/>
      <c r="AE2160" s="2"/>
      <c r="AF2160" s="24"/>
      <c r="AG2160" s="24"/>
      <c r="AH2160" s="24"/>
      <c r="AI2160" s="24"/>
      <c r="AJ2160" s="24"/>
      <c r="AK2160" s="24"/>
      <c r="AL2160" s="2"/>
      <c r="AM2160" s="467"/>
      <c r="AN2160" s="2"/>
      <c r="BA2160" s="2"/>
      <c r="BB2160" s="2"/>
      <c r="BC2160" s="618"/>
      <c r="BD2160" s="2"/>
      <c r="BE2160" s="2"/>
      <c r="BF2160" s="24"/>
      <c r="BG2160" s="2"/>
      <c r="BH2160" s="2"/>
      <c r="BI2160" s="24"/>
      <c r="BJ2160" s="2"/>
      <c r="BK2160" s="721"/>
      <c r="BL2160" s="721"/>
      <c r="BM2160" s="24"/>
      <c r="BN2160" s="24"/>
    </row>
    <row r="2161" spans="1:66">
      <c r="A2161" s="87"/>
      <c r="B2161" s="84" t="s">
        <v>19</v>
      </c>
      <c r="C2161" s="254">
        <f t="shared" ref="C2161:AE2163" si="1324">SUM(C2125,C2129,C2133,C2137,C2141,C2145,C2149)</f>
        <v>8</v>
      </c>
      <c r="D2161" s="256">
        <f t="shared" si="1324"/>
        <v>0</v>
      </c>
      <c r="E2161" s="618">
        <f t="shared" si="1324"/>
        <v>0</v>
      </c>
      <c r="F2161" s="254">
        <f t="shared" si="1324"/>
        <v>6</v>
      </c>
      <c r="G2161" s="256">
        <f t="shared" si="1324"/>
        <v>0</v>
      </c>
      <c r="H2161" s="618">
        <f t="shared" si="1324"/>
        <v>0</v>
      </c>
      <c r="I2161" s="254">
        <f t="shared" si="1324"/>
        <v>0</v>
      </c>
      <c r="J2161" s="256">
        <f t="shared" si="1324"/>
        <v>0</v>
      </c>
      <c r="K2161" s="618">
        <f t="shared" si="1324"/>
        <v>0</v>
      </c>
      <c r="L2161" s="254">
        <f t="shared" si="1324"/>
        <v>0</v>
      </c>
      <c r="M2161" s="256">
        <f t="shared" si="1324"/>
        <v>0</v>
      </c>
      <c r="N2161" s="618">
        <f t="shared" si="1324"/>
        <v>0</v>
      </c>
      <c r="O2161" s="254">
        <f t="shared" si="1324"/>
        <v>6</v>
      </c>
      <c r="P2161" s="256">
        <f t="shared" si="1324"/>
        <v>0</v>
      </c>
      <c r="Q2161" s="618">
        <f t="shared" si="1324"/>
        <v>0</v>
      </c>
      <c r="R2161" s="254">
        <f t="shared" si="1324"/>
        <v>2</v>
      </c>
      <c r="S2161" s="256">
        <f t="shared" si="1324"/>
        <v>0</v>
      </c>
      <c r="T2161" s="618">
        <f t="shared" si="1324"/>
        <v>0</v>
      </c>
      <c r="U2161" s="254">
        <f t="shared" si="1324"/>
        <v>0</v>
      </c>
      <c r="V2161" s="256">
        <f t="shared" si="1324"/>
        <v>0</v>
      </c>
      <c r="W2161" s="133">
        <f t="shared" si="1324"/>
        <v>0</v>
      </c>
      <c r="X2161" s="254">
        <f t="shared" si="1324"/>
        <v>0</v>
      </c>
      <c r="Y2161" s="256">
        <f t="shared" si="1324"/>
        <v>0</v>
      </c>
      <c r="Z2161" s="133">
        <f t="shared" si="1324"/>
        <v>0</v>
      </c>
      <c r="AA2161" s="254">
        <f t="shared" si="1324"/>
        <v>0</v>
      </c>
      <c r="AB2161" s="256">
        <f t="shared" si="1324"/>
        <v>0</v>
      </c>
      <c r="AC2161" s="133">
        <f t="shared" si="1324"/>
        <v>0</v>
      </c>
      <c r="AD2161" s="254">
        <f t="shared" si="1324"/>
        <v>0</v>
      </c>
      <c r="AE2161" s="256">
        <f t="shared" si="1324"/>
        <v>0</v>
      </c>
      <c r="AF2161" s="24"/>
      <c r="AG2161" s="24"/>
      <c r="AH2161" s="24"/>
      <c r="AI2161" s="24"/>
      <c r="AJ2161" s="24"/>
      <c r="AK2161" s="24"/>
      <c r="AL2161" s="254">
        <f t="shared" ref="AL2161:AM2163" si="1325">SUM(C2161,F2161,I2161,L2161,O2161,R2161,U2161,X2161,AA2161,AD2161)</f>
        <v>22</v>
      </c>
      <c r="AM2161" s="255">
        <f t="shared" si="1325"/>
        <v>0</v>
      </c>
      <c r="AN2161" s="256">
        <f t="shared" ref="AN2161:AN2163" si="1326">SUM(AL2161:AM2161)</f>
        <v>22</v>
      </c>
      <c r="BA2161" s="254">
        <f t="shared" ref="BA2161:BH2163" si="1327">SUM(BA2125,BA2129,BA2133,BA2137,BA2141,BA2145,BA2149)</f>
        <v>0</v>
      </c>
      <c r="BB2161" s="256">
        <f t="shared" si="1327"/>
        <v>0</v>
      </c>
      <c r="BC2161" s="618"/>
      <c r="BD2161" s="254">
        <f t="shared" si="1327"/>
        <v>0</v>
      </c>
      <c r="BE2161" s="256">
        <f t="shared" si="1327"/>
        <v>0</v>
      </c>
      <c r="BF2161" s="618">
        <f t="shared" si="1327"/>
        <v>0</v>
      </c>
      <c r="BG2161" s="254">
        <f t="shared" si="1327"/>
        <v>0</v>
      </c>
      <c r="BH2161" s="256">
        <f t="shared" si="1327"/>
        <v>0</v>
      </c>
      <c r="BI2161" s="24"/>
      <c r="BJ2161" s="254">
        <f t="shared" ref="BJ2161:BK2163" si="1328">SUM(AF2161,AI2161,AL2161,AO2161,AR2161,AU2161,AX2161,BA2161,BD2161,BG2161)</f>
        <v>22</v>
      </c>
      <c r="BK2161" s="255">
        <f t="shared" si="1328"/>
        <v>0</v>
      </c>
      <c r="BL2161" s="256">
        <f t="shared" ref="BL2161:BL2163" si="1329">SUM(BJ2161:BK2161)</f>
        <v>22</v>
      </c>
      <c r="BM2161" s="24"/>
      <c r="BN2161" s="24"/>
    </row>
    <row r="2162" spans="1:66">
      <c r="A2162" s="275" t="s">
        <v>9</v>
      </c>
      <c r="B2162" s="85" t="s">
        <v>21</v>
      </c>
      <c r="C2162" s="257">
        <f t="shared" si="1324"/>
        <v>2</v>
      </c>
      <c r="D2162" s="258">
        <f t="shared" si="1324"/>
        <v>0</v>
      </c>
      <c r="E2162" s="618">
        <f t="shared" si="1324"/>
        <v>0</v>
      </c>
      <c r="F2162" s="257">
        <f t="shared" si="1324"/>
        <v>0</v>
      </c>
      <c r="G2162" s="258">
        <f t="shared" si="1324"/>
        <v>0</v>
      </c>
      <c r="H2162" s="618">
        <f t="shared" si="1324"/>
        <v>0</v>
      </c>
      <c r="I2162" s="257">
        <f t="shared" si="1324"/>
        <v>0</v>
      </c>
      <c r="J2162" s="258">
        <f t="shared" si="1324"/>
        <v>0</v>
      </c>
      <c r="K2162" s="618">
        <f t="shared" si="1324"/>
        <v>0</v>
      </c>
      <c r="L2162" s="257">
        <f t="shared" si="1324"/>
        <v>0</v>
      </c>
      <c r="M2162" s="258">
        <f t="shared" si="1324"/>
        <v>0</v>
      </c>
      <c r="N2162" s="618">
        <f t="shared" si="1324"/>
        <v>0</v>
      </c>
      <c r="O2162" s="257">
        <f t="shared" si="1324"/>
        <v>5</v>
      </c>
      <c r="P2162" s="258">
        <f t="shared" si="1324"/>
        <v>0</v>
      </c>
      <c r="Q2162" s="618">
        <f t="shared" si="1324"/>
        <v>0</v>
      </c>
      <c r="R2162" s="257">
        <f t="shared" si="1324"/>
        <v>0</v>
      </c>
      <c r="S2162" s="258">
        <f t="shared" si="1324"/>
        <v>0</v>
      </c>
      <c r="T2162" s="618">
        <f t="shared" si="1324"/>
        <v>0</v>
      </c>
      <c r="U2162" s="257">
        <f t="shared" si="1324"/>
        <v>0</v>
      </c>
      <c r="V2162" s="258">
        <f t="shared" si="1324"/>
        <v>0</v>
      </c>
      <c r="W2162" s="395">
        <f t="shared" si="1324"/>
        <v>0</v>
      </c>
      <c r="X2162" s="257">
        <f t="shared" si="1324"/>
        <v>0</v>
      </c>
      <c r="Y2162" s="258">
        <f t="shared" si="1324"/>
        <v>0</v>
      </c>
      <c r="Z2162" s="395">
        <f t="shared" si="1324"/>
        <v>0</v>
      </c>
      <c r="AA2162" s="257">
        <f t="shared" si="1324"/>
        <v>0</v>
      </c>
      <c r="AB2162" s="258">
        <f t="shared" si="1324"/>
        <v>0</v>
      </c>
      <c r="AC2162" s="395">
        <f t="shared" si="1324"/>
        <v>0</v>
      </c>
      <c r="AD2162" s="257">
        <f t="shared" si="1324"/>
        <v>0</v>
      </c>
      <c r="AE2162" s="258">
        <f t="shared" si="1324"/>
        <v>0</v>
      </c>
      <c r="AF2162" s="24"/>
      <c r="AG2162" s="24"/>
      <c r="AH2162" s="24"/>
      <c r="AI2162" s="24"/>
      <c r="AJ2162" s="24"/>
      <c r="AK2162" s="24"/>
      <c r="AL2162" s="257">
        <f t="shared" si="1325"/>
        <v>7</v>
      </c>
      <c r="AM2162" s="15">
        <f t="shared" si="1325"/>
        <v>0</v>
      </c>
      <c r="AN2162" s="258">
        <f t="shared" si="1326"/>
        <v>7</v>
      </c>
      <c r="BA2162" s="257">
        <f t="shared" si="1327"/>
        <v>0</v>
      </c>
      <c r="BB2162" s="258">
        <f t="shared" si="1327"/>
        <v>0</v>
      </c>
      <c r="BC2162" s="618"/>
      <c r="BD2162" s="257">
        <f t="shared" si="1327"/>
        <v>0</v>
      </c>
      <c r="BE2162" s="258">
        <f t="shared" si="1327"/>
        <v>0</v>
      </c>
      <c r="BF2162" s="618">
        <f t="shared" si="1327"/>
        <v>0</v>
      </c>
      <c r="BG2162" s="257">
        <f t="shared" si="1327"/>
        <v>0</v>
      </c>
      <c r="BH2162" s="258">
        <f t="shared" si="1327"/>
        <v>0</v>
      </c>
      <c r="BI2162" s="24"/>
      <c r="BJ2162" s="257">
        <f t="shared" si="1328"/>
        <v>7</v>
      </c>
      <c r="BK2162" s="15">
        <f t="shared" si="1328"/>
        <v>0</v>
      </c>
      <c r="BL2162" s="258">
        <f t="shared" si="1329"/>
        <v>7</v>
      </c>
      <c r="BM2162" s="24"/>
      <c r="BN2162" s="24"/>
    </row>
    <row r="2163" spans="1:66" ht="16.5" thickBot="1">
      <c r="A2163" s="602"/>
      <c r="B2163" s="86" t="s">
        <v>22</v>
      </c>
      <c r="C2163" s="259">
        <f t="shared" si="1324"/>
        <v>0</v>
      </c>
      <c r="D2163" s="261">
        <f t="shared" si="1324"/>
        <v>0</v>
      </c>
      <c r="E2163" s="618">
        <f t="shared" si="1324"/>
        <v>0</v>
      </c>
      <c r="F2163" s="259">
        <f t="shared" si="1324"/>
        <v>0</v>
      </c>
      <c r="G2163" s="261">
        <f t="shared" si="1324"/>
        <v>0</v>
      </c>
      <c r="H2163" s="618">
        <f t="shared" si="1324"/>
        <v>0</v>
      </c>
      <c r="I2163" s="259">
        <f t="shared" si="1324"/>
        <v>0</v>
      </c>
      <c r="J2163" s="261">
        <f t="shared" si="1324"/>
        <v>0</v>
      </c>
      <c r="K2163" s="618"/>
      <c r="L2163" s="259">
        <f t="shared" si="1324"/>
        <v>0</v>
      </c>
      <c r="M2163" s="261">
        <f t="shared" si="1324"/>
        <v>0</v>
      </c>
      <c r="N2163" s="618">
        <f t="shared" si="1324"/>
        <v>0</v>
      </c>
      <c r="O2163" s="259">
        <f t="shared" si="1324"/>
        <v>0</v>
      </c>
      <c r="P2163" s="261">
        <f t="shared" si="1324"/>
        <v>0</v>
      </c>
      <c r="Q2163" s="618">
        <f t="shared" si="1324"/>
        <v>0</v>
      </c>
      <c r="R2163" s="259">
        <f t="shared" si="1324"/>
        <v>0</v>
      </c>
      <c r="S2163" s="261">
        <f t="shared" si="1324"/>
        <v>0</v>
      </c>
      <c r="T2163" s="618"/>
      <c r="U2163" s="259">
        <f t="shared" si="1324"/>
        <v>0</v>
      </c>
      <c r="V2163" s="261">
        <f t="shared" si="1324"/>
        <v>0</v>
      </c>
      <c r="W2163" s="395">
        <f t="shared" si="1324"/>
        <v>0</v>
      </c>
      <c r="X2163" s="259">
        <f t="shared" si="1324"/>
        <v>0</v>
      </c>
      <c r="Y2163" s="261">
        <f t="shared" si="1324"/>
        <v>0</v>
      </c>
      <c r="Z2163" s="395">
        <f t="shared" si="1324"/>
        <v>0</v>
      </c>
      <c r="AA2163" s="259">
        <f t="shared" si="1324"/>
        <v>0</v>
      </c>
      <c r="AB2163" s="261">
        <f t="shared" si="1324"/>
        <v>0</v>
      </c>
      <c r="AC2163" s="395">
        <f t="shared" si="1324"/>
        <v>0</v>
      </c>
      <c r="AD2163" s="259">
        <f t="shared" si="1324"/>
        <v>0</v>
      </c>
      <c r="AE2163" s="261">
        <f t="shared" si="1324"/>
        <v>0</v>
      </c>
      <c r="AF2163" s="24"/>
      <c r="AG2163" s="24"/>
      <c r="AH2163" s="24"/>
      <c r="AI2163" s="24"/>
      <c r="AJ2163" s="24"/>
      <c r="AK2163" s="24"/>
      <c r="AL2163" s="259">
        <f t="shared" si="1325"/>
        <v>0</v>
      </c>
      <c r="AM2163" s="260">
        <f t="shared" si="1325"/>
        <v>0</v>
      </c>
      <c r="AN2163" s="261">
        <f t="shared" si="1326"/>
        <v>0</v>
      </c>
      <c r="BA2163" s="259">
        <f t="shared" si="1327"/>
        <v>0</v>
      </c>
      <c r="BB2163" s="261">
        <f t="shared" si="1327"/>
        <v>0</v>
      </c>
      <c r="BC2163" s="618"/>
      <c r="BD2163" s="259">
        <f t="shared" si="1327"/>
        <v>0</v>
      </c>
      <c r="BE2163" s="261">
        <f t="shared" si="1327"/>
        <v>0</v>
      </c>
      <c r="BF2163" s="618">
        <f t="shared" si="1327"/>
        <v>0</v>
      </c>
      <c r="BG2163" s="259">
        <f t="shared" si="1327"/>
        <v>0</v>
      </c>
      <c r="BH2163" s="261">
        <f t="shared" si="1327"/>
        <v>0</v>
      </c>
      <c r="BI2163" s="24"/>
      <c r="BJ2163" s="259">
        <f t="shared" si="1328"/>
        <v>0</v>
      </c>
      <c r="BK2163" s="260">
        <f t="shared" si="1328"/>
        <v>0</v>
      </c>
      <c r="BL2163" s="261">
        <f t="shared" si="1329"/>
        <v>0</v>
      </c>
      <c r="BM2163" s="24"/>
      <c r="BN2163" s="24"/>
    </row>
    <row r="2164" spans="1:66" ht="16.5" thickBot="1">
      <c r="A2164" s="633"/>
      <c r="B2164" s="24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BA2164" s="25"/>
      <c r="BB2164" s="25"/>
      <c r="BC2164" s="619"/>
      <c r="BD2164" s="25"/>
      <c r="BE2164" s="25"/>
      <c r="BF2164" s="25"/>
      <c r="BG2164" s="25"/>
      <c r="BH2164" s="25"/>
      <c r="BI2164" s="25"/>
      <c r="BJ2164" s="25"/>
      <c r="BK2164" s="25"/>
      <c r="BL2164" s="25"/>
      <c r="BM2164" s="25"/>
      <c r="BN2164" s="25"/>
    </row>
    <row r="2165" spans="1:66" ht="16.5" thickBot="1">
      <c r="A2165" s="1236" t="s">
        <v>1048</v>
      </c>
      <c r="B2165" s="803" t="s">
        <v>19</v>
      </c>
      <c r="C2165" s="254">
        <f>C1990+C2047+C2104+C2161</f>
        <v>14</v>
      </c>
      <c r="D2165" s="256">
        <f t="shared" ref="D2165:BH2167" si="1330">D1990+D2047+D2104+D2161</f>
        <v>0</v>
      </c>
      <c r="E2165" s="618">
        <f t="shared" si="1330"/>
        <v>0</v>
      </c>
      <c r="F2165" s="254">
        <f t="shared" si="1330"/>
        <v>54</v>
      </c>
      <c r="G2165" s="256">
        <f t="shared" si="1330"/>
        <v>0</v>
      </c>
      <c r="H2165" s="618">
        <f t="shared" si="1330"/>
        <v>0</v>
      </c>
      <c r="I2165" s="254">
        <f t="shared" si="1330"/>
        <v>0</v>
      </c>
      <c r="J2165" s="256">
        <f t="shared" si="1330"/>
        <v>0</v>
      </c>
      <c r="K2165" s="618">
        <f t="shared" si="1330"/>
        <v>0</v>
      </c>
      <c r="L2165" s="254">
        <f t="shared" si="1330"/>
        <v>9</v>
      </c>
      <c r="M2165" s="256">
        <f t="shared" si="1330"/>
        <v>0</v>
      </c>
      <c r="N2165" s="618">
        <f t="shared" si="1330"/>
        <v>0</v>
      </c>
      <c r="O2165" s="254">
        <f t="shared" si="1330"/>
        <v>6</v>
      </c>
      <c r="P2165" s="256">
        <f t="shared" si="1330"/>
        <v>0</v>
      </c>
      <c r="Q2165" s="618">
        <f t="shared" si="1330"/>
        <v>0</v>
      </c>
      <c r="R2165" s="254">
        <f t="shared" si="1330"/>
        <v>20</v>
      </c>
      <c r="S2165" s="256">
        <f t="shared" si="1330"/>
        <v>0</v>
      </c>
      <c r="T2165" s="618">
        <f t="shared" si="1330"/>
        <v>0</v>
      </c>
      <c r="U2165" s="254">
        <f t="shared" si="1330"/>
        <v>8</v>
      </c>
      <c r="V2165" s="256">
        <f t="shared" si="1330"/>
        <v>0</v>
      </c>
      <c r="W2165" s="278">
        <f t="shared" si="1330"/>
        <v>0</v>
      </c>
      <c r="X2165" s="278">
        <f t="shared" si="1330"/>
        <v>0</v>
      </c>
      <c r="Y2165" s="278">
        <f t="shared" si="1330"/>
        <v>0</v>
      </c>
      <c r="Z2165" s="278">
        <f t="shared" si="1330"/>
        <v>0</v>
      </c>
      <c r="AA2165" s="278">
        <f t="shared" si="1330"/>
        <v>0</v>
      </c>
      <c r="AB2165" s="278">
        <f t="shared" si="1330"/>
        <v>0</v>
      </c>
      <c r="AC2165" s="278">
        <f t="shared" si="1330"/>
        <v>0</v>
      </c>
      <c r="AD2165" s="278">
        <f t="shared" si="1330"/>
        <v>0</v>
      </c>
      <c r="AE2165" s="278">
        <f t="shared" si="1330"/>
        <v>0</v>
      </c>
      <c r="AF2165" s="278">
        <f t="shared" si="1330"/>
        <v>0</v>
      </c>
      <c r="AG2165" s="278">
        <f t="shared" si="1330"/>
        <v>0</v>
      </c>
      <c r="AH2165" s="278">
        <f t="shared" si="1330"/>
        <v>0</v>
      </c>
      <c r="AI2165" s="278">
        <f t="shared" si="1330"/>
        <v>0</v>
      </c>
      <c r="AJ2165" s="278">
        <f t="shared" si="1330"/>
        <v>0</v>
      </c>
      <c r="AK2165" s="278">
        <f t="shared" si="1330"/>
        <v>0</v>
      </c>
      <c r="AL2165" s="278">
        <f t="shared" si="1330"/>
        <v>111</v>
      </c>
      <c r="AM2165" s="278">
        <f t="shared" si="1330"/>
        <v>0</v>
      </c>
      <c r="AN2165" s="278">
        <f t="shared" si="1330"/>
        <v>111</v>
      </c>
      <c r="AO2165" s="278">
        <f t="shared" si="1330"/>
        <v>0</v>
      </c>
      <c r="AP2165" s="278">
        <f t="shared" si="1330"/>
        <v>0</v>
      </c>
      <c r="AQ2165" s="278">
        <f t="shared" si="1330"/>
        <v>0</v>
      </c>
      <c r="AR2165" s="278">
        <f t="shared" si="1330"/>
        <v>0</v>
      </c>
      <c r="AS2165" s="278">
        <f t="shared" si="1330"/>
        <v>0</v>
      </c>
      <c r="AT2165" s="278">
        <f t="shared" si="1330"/>
        <v>0</v>
      </c>
      <c r="AU2165" s="278">
        <f t="shared" si="1330"/>
        <v>0</v>
      </c>
      <c r="AV2165" s="278">
        <f t="shared" si="1330"/>
        <v>0</v>
      </c>
      <c r="AW2165" s="278">
        <f t="shared" si="1330"/>
        <v>0</v>
      </c>
      <c r="AX2165" s="278">
        <f t="shared" si="1330"/>
        <v>0</v>
      </c>
      <c r="AY2165" s="720">
        <f t="shared" si="1330"/>
        <v>0</v>
      </c>
      <c r="AZ2165" s="618"/>
      <c r="BA2165" s="254">
        <f t="shared" si="1330"/>
        <v>0</v>
      </c>
      <c r="BB2165" s="256">
        <f t="shared" si="1330"/>
        <v>0</v>
      </c>
      <c r="BC2165" s="618"/>
      <c r="BD2165" s="254">
        <f t="shared" si="1330"/>
        <v>0</v>
      </c>
      <c r="BE2165" s="256">
        <f t="shared" si="1330"/>
        <v>0</v>
      </c>
      <c r="BF2165" s="618">
        <f t="shared" si="1330"/>
        <v>0</v>
      </c>
      <c r="BG2165" s="254">
        <f t="shared" si="1330"/>
        <v>0</v>
      </c>
      <c r="BH2165" s="256">
        <f t="shared" si="1330"/>
        <v>0</v>
      </c>
      <c r="BI2165" s="24"/>
      <c r="BJ2165" s="254">
        <f t="shared" ref="BJ2165:BJ2167" si="1331">SUM(AF2165,AI2165,AL2165,AO2165,AR2165,AU2165,AX2165,BA2165,BD2165,BG2165)</f>
        <v>111</v>
      </c>
      <c r="BK2165" s="255">
        <f t="shared" ref="BK2165:BK2167" si="1332">SUM(AG2165,AJ2165,AM2165,AP2165,AS2165,AV2165,AY2165,BB2165,BE2165,BH2165)</f>
        <v>0</v>
      </c>
      <c r="BL2165" s="256">
        <f t="shared" ref="BL2165:BL2167" si="1333">SUM(BJ2165:BK2165)</f>
        <v>111</v>
      </c>
      <c r="BM2165" s="25"/>
      <c r="BN2165" s="25"/>
    </row>
    <row r="2166" spans="1:66" ht="16.5" thickBot="1">
      <c r="A2166" s="1237"/>
      <c r="B2166" s="681" t="s">
        <v>21</v>
      </c>
      <c r="C2166" s="257">
        <f t="shared" ref="C2166:R2167" si="1334">C1991+C2048+C2105+C2162</f>
        <v>5</v>
      </c>
      <c r="D2166" s="258">
        <f t="shared" si="1334"/>
        <v>0</v>
      </c>
      <c r="E2166" s="618">
        <f t="shared" si="1334"/>
        <v>0</v>
      </c>
      <c r="F2166" s="257">
        <f t="shared" si="1334"/>
        <v>28</v>
      </c>
      <c r="G2166" s="258">
        <f t="shared" si="1334"/>
        <v>0</v>
      </c>
      <c r="H2166" s="618">
        <f t="shared" si="1334"/>
        <v>0</v>
      </c>
      <c r="I2166" s="257">
        <f t="shared" si="1334"/>
        <v>0</v>
      </c>
      <c r="J2166" s="258">
        <f t="shared" si="1334"/>
        <v>0</v>
      </c>
      <c r="K2166" s="618">
        <f t="shared" si="1334"/>
        <v>0</v>
      </c>
      <c r="L2166" s="257">
        <f t="shared" si="1334"/>
        <v>6</v>
      </c>
      <c r="M2166" s="258">
        <f t="shared" si="1334"/>
        <v>0</v>
      </c>
      <c r="N2166" s="618">
        <f t="shared" si="1334"/>
        <v>0</v>
      </c>
      <c r="O2166" s="257">
        <f t="shared" si="1334"/>
        <v>5</v>
      </c>
      <c r="P2166" s="258">
        <f t="shared" si="1334"/>
        <v>0</v>
      </c>
      <c r="Q2166" s="618">
        <f t="shared" si="1334"/>
        <v>0</v>
      </c>
      <c r="R2166" s="257">
        <f t="shared" si="1334"/>
        <v>14</v>
      </c>
      <c r="S2166" s="258">
        <f t="shared" si="1330"/>
        <v>0</v>
      </c>
      <c r="T2166" s="618">
        <f t="shared" si="1330"/>
        <v>0</v>
      </c>
      <c r="U2166" s="257">
        <f t="shared" si="1330"/>
        <v>5</v>
      </c>
      <c r="V2166" s="258">
        <f t="shared" si="1330"/>
        <v>0</v>
      </c>
      <c r="W2166" s="278">
        <f t="shared" si="1330"/>
        <v>0</v>
      </c>
      <c r="X2166" s="278">
        <f t="shared" si="1330"/>
        <v>0</v>
      </c>
      <c r="Y2166" s="278">
        <f t="shared" si="1330"/>
        <v>0</v>
      </c>
      <c r="Z2166" s="278">
        <f t="shared" si="1330"/>
        <v>0</v>
      </c>
      <c r="AA2166" s="278">
        <f t="shared" si="1330"/>
        <v>0</v>
      </c>
      <c r="AB2166" s="278">
        <f t="shared" si="1330"/>
        <v>0</v>
      </c>
      <c r="AC2166" s="278">
        <f t="shared" si="1330"/>
        <v>0</v>
      </c>
      <c r="AD2166" s="278">
        <f t="shared" si="1330"/>
        <v>0</v>
      </c>
      <c r="AE2166" s="278">
        <f t="shared" si="1330"/>
        <v>0</v>
      </c>
      <c r="AF2166" s="278">
        <f t="shared" si="1330"/>
        <v>0</v>
      </c>
      <c r="AG2166" s="278">
        <f t="shared" si="1330"/>
        <v>0</v>
      </c>
      <c r="AH2166" s="278">
        <f t="shared" si="1330"/>
        <v>0</v>
      </c>
      <c r="AI2166" s="278">
        <f t="shared" si="1330"/>
        <v>0</v>
      </c>
      <c r="AJ2166" s="278">
        <f t="shared" si="1330"/>
        <v>0</v>
      </c>
      <c r="AK2166" s="278">
        <f t="shared" si="1330"/>
        <v>0</v>
      </c>
      <c r="AL2166" s="278">
        <f t="shared" si="1330"/>
        <v>63</v>
      </c>
      <c r="AM2166" s="278">
        <f t="shared" si="1330"/>
        <v>0</v>
      </c>
      <c r="AN2166" s="278">
        <f t="shared" si="1330"/>
        <v>63</v>
      </c>
      <c r="AO2166" s="278">
        <f t="shared" si="1330"/>
        <v>0</v>
      </c>
      <c r="AP2166" s="278">
        <f t="shared" si="1330"/>
        <v>0</v>
      </c>
      <c r="AQ2166" s="278">
        <f t="shared" si="1330"/>
        <v>0</v>
      </c>
      <c r="AR2166" s="278">
        <f t="shared" si="1330"/>
        <v>0</v>
      </c>
      <c r="AS2166" s="278">
        <f t="shared" si="1330"/>
        <v>0</v>
      </c>
      <c r="AT2166" s="278">
        <f t="shared" si="1330"/>
        <v>0</v>
      </c>
      <c r="AU2166" s="278">
        <f t="shared" si="1330"/>
        <v>0</v>
      </c>
      <c r="AV2166" s="278">
        <f t="shared" si="1330"/>
        <v>0</v>
      </c>
      <c r="AW2166" s="278">
        <f t="shared" si="1330"/>
        <v>0</v>
      </c>
      <c r="AX2166" s="278">
        <f t="shared" si="1330"/>
        <v>0</v>
      </c>
      <c r="AY2166" s="720">
        <f t="shared" si="1330"/>
        <v>0</v>
      </c>
      <c r="AZ2166" s="618"/>
      <c r="BA2166" s="257">
        <f t="shared" si="1330"/>
        <v>0</v>
      </c>
      <c r="BB2166" s="258">
        <f t="shared" si="1330"/>
        <v>0</v>
      </c>
      <c r="BC2166" s="618"/>
      <c r="BD2166" s="257">
        <f t="shared" si="1330"/>
        <v>0</v>
      </c>
      <c r="BE2166" s="258">
        <f t="shared" si="1330"/>
        <v>0</v>
      </c>
      <c r="BF2166" s="618">
        <f t="shared" si="1330"/>
        <v>0</v>
      </c>
      <c r="BG2166" s="257">
        <f t="shared" si="1330"/>
        <v>0</v>
      </c>
      <c r="BH2166" s="258">
        <f t="shared" si="1330"/>
        <v>0</v>
      </c>
      <c r="BI2166" s="24"/>
      <c r="BJ2166" s="257">
        <f t="shared" si="1331"/>
        <v>63</v>
      </c>
      <c r="BK2166" s="15">
        <f t="shared" si="1332"/>
        <v>0</v>
      </c>
      <c r="BL2166" s="258">
        <f t="shared" si="1333"/>
        <v>63</v>
      </c>
      <c r="BM2166" s="25"/>
      <c r="BN2166" s="25"/>
    </row>
    <row r="2167" spans="1:66" ht="16.5" thickBot="1">
      <c r="A2167" s="1238"/>
      <c r="B2167" s="682" t="s">
        <v>22</v>
      </c>
      <c r="C2167" s="259">
        <f t="shared" si="1334"/>
        <v>0</v>
      </c>
      <c r="D2167" s="261">
        <f t="shared" si="1330"/>
        <v>0</v>
      </c>
      <c r="E2167" s="618">
        <f t="shared" si="1330"/>
        <v>0</v>
      </c>
      <c r="F2167" s="259">
        <f t="shared" si="1330"/>
        <v>4</v>
      </c>
      <c r="G2167" s="261">
        <f t="shared" si="1330"/>
        <v>0</v>
      </c>
      <c r="H2167" s="618">
        <f t="shared" si="1330"/>
        <v>0</v>
      </c>
      <c r="I2167" s="259">
        <f t="shared" si="1330"/>
        <v>0</v>
      </c>
      <c r="J2167" s="261">
        <f t="shared" si="1330"/>
        <v>0</v>
      </c>
      <c r="K2167" s="618">
        <f t="shared" si="1330"/>
        <v>0</v>
      </c>
      <c r="L2167" s="259">
        <f t="shared" si="1330"/>
        <v>0</v>
      </c>
      <c r="M2167" s="261">
        <f t="shared" si="1330"/>
        <v>0</v>
      </c>
      <c r="N2167" s="618">
        <f t="shared" si="1330"/>
        <v>0</v>
      </c>
      <c r="O2167" s="259">
        <f t="shared" si="1330"/>
        <v>0</v>
      </c>
      <c r="P2167" s="261">
        <f t="shared" si="1330"/>
        <v>0</v>
      </c>
      <c r="Q2167" s="618">
        <f t="shared" si="1330"/>
        <v>0</v>
      </c>
      <c r="R2167" s="259">
        <f t="shared" si="1330"/>
        <v>0</v>
      </c>
      <c r="S2167" s="261">
        <f t="shared" si="1330"/>
        <v>0</v>
      </c>
      <c r="T2167" s="618">
        <f t="shared" si="1330"/>
        <v>0</v>
      </c>
      <c r="U2167" s="259">
        <f t="shared" si="1330"/>
        <v>0</v>
      </c>
      <c r="V2167" s="261">
        <f t="shared" si="1330"/>
        <v>0</v>
      </c>
      <c r="W2167" s="278">
        <f t="shared" si="1330"/>
        <v>0</v>
      </c>
      <c r="X2167" s="278">
        <f t="shared" si="1330"/>
        <v>0</v>
      </c>
      <c r="Y2167" s="278">
        <f t="shared" si="1330"/>
        <v>0</v>
      </c>
      <c r="Z2167" s="278">
        <f t="shared" si="1330"/>
        <v>0</v>
      </c>
      <c r="AA2167" s="278">
        <f t="shared" si="1330"/>
        <v>0</v>
      </c>
      <c r="AB2167" s="278">
        <f t="shared" si="1330"/>
        <v>0</v>
      </c>
      <c r="AC2167" s="278">
        <f t="shared" si="1330"/>
        <v>0</v>
      </c>
      <c r="AD2167" s="278">
        <f t="shared" si="1330"/>
        <v>0</v>
      </c>
      <c r="AE2167" s="278">
        <f t="shared" si="1330"/>
        <v>0</v>
      </c>
      <c r="AF2167" s="278">
        <f t="shared" si="1330"/>
        <v>0</v>
      </c>
      <c r="AG2167" s="278">
        <f t="shared" si="1330"/>
        <v>0</v>
      </c>
      <c r="AH2167" s="278">
        <f t="shared" si="1330"/>
        <v>0</v>
      </c>
      <c r="AI2167" s="278">
        <f t="shared" si="1330"/>
        <v>0</v>
      </c>
      <c r="AJ2167" s="278">
        <f t="shared" si="1330"/>
        <v>0</v>
      </c>
      <c r="AK2167" s="278">
        <f t="shared" si="1330"/>
        <v>0</v>
      </c>
      <c r="AL2167" s="278">
        <f t="shared" si="1330"/>
        <v>4</v>
      </c>
      <c r="AM2167" s="278">
        <f t="shared" si="1330"/>
        <v>0</v>
      </c>
      <c r="AN2167" s="278">
        <f t="shared" si="1330"/>
        <v>4</v>
      </c>
      <c r="AO2167" s="278">
        <f t="shared" si="1330"/>
        <v>0</v>
      </c>
      <c r="AP2167" s="278">
        <f t="shared" si="1330"/>
        <v>0</v>
      </c>
      <c r="AQ2167" s="278">
        <f t="shared" si="1330"/>
        <v>0</v>
      </c>
      <c r="AR2167" s="278">
        <f t="shared" si="1330"/>
        <v>0</v>
      </c>
      <c r="AS2167" s="278">
        <f t="shared" si="1330"/>
        <v>0</v>
      </c>
      <c r="AT2167" s="278">
        <f t="shared" si="1330"/>
        <v>0</v>
      </c>
      <c r="AU2167" s="278">
        <f t="shared" si="1330"/>
        <v>0</v>
      </c>
      <c r="AV2167" s="278">
        <f t="shared" si="1330"/>
        <v>0</v>
      </c>
      <c r="AW2167" s="278">
        <f t="shared" si="1330"/>
        <v>0</v>
      </c>
      <c r="AX2167" s="278">
        <f t="shared" si="1330"/>
        <v>0</v>
      </c>
      <c r="AY2167" s="720">
        <f t="shared" si="1330"/>
        <v>0</v>
      </c>
      <c r="AZ2167" s="618"/>
      <c r="BA2167" s="259">
        <f t="shared" si="1330"/>
        <v>0</v>
      </c>
      <c r="BB2167" s="261">
        <f t="shared" si="1330"/>
        <v>0</v>
      </c>
      <c r="BC2167" s="618"/>
      <c r="BD2167" s="259">
        <f t="shared" si="1330"/>
        <v>0</v>
      </c>
      <c r="BE2167" s="261">
        <f t="shared" si="1330"/>
        <v>0</v>
      </c>
      <c r="BF2167" s="618">
        <f t="shared" si="1330"/>
        <v>0</v>
      </c>
      <c r="BG2167" s="259">
        <f t="shared" si="1330"/>
        <v>0</v>
      </c>
      <c r="BH2167" s="261">
        <f t="shared" si="1330"/>
        <v>0</v>
      </c>
      <c r="BI2167" s="24"/>
      <c r="BJ2167" s="259">
        <f t="shared" si="1331"/>
        <v>4</v>
      </c>
      <c r="BK2167" s="260">
        <f t="shared" si="1332"/>
        <v>0</v>
      </c>
      <c r="BL2167" s="261">
        <f t="shared" si="1333"/>
        <v>4</v>
      </c>
      <c r="BM2167" s="25"/>
      <c r="BN2167" s="25"/>
    </row>
    <row r="2168" spans="1:66">
      <c r="A2168" s="89" t="s">
        <v>40</v>
      </c>
      <c r="B2168" s="24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BA2168" s="25"/>
      <c r="BB2168" s="25"/>
      <c r="BC2168" s="619"/>
      <c r="BD2168" s="25"/>
      <c r="BE2168" s="25"/>
      <c r="BF2168" s="25"/>
      <c r="BG2168" s="25"/>
      <c r="BH2168" s="25"/>
      <c r="BI2168" s="25"/>
      <c r="BJ2168" s="25"/>
      <c r="BK2168" s="25"/>
      <c r="BL2168" s="25"/>
      <c r="BM2168" s="25"/>
      <c r="BN2168" s="25"/>
    </row>
    <row r="2169" spans="1:66">
      <c r="A2169" s="23"/>
      <c r="B2169" s="24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</row>
    <row r="2170" spans="1:66">
      <c r="A2170" s="89" t="s">
        <v>54</v>
      </c>
      <c r="B2170" s="24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</row>
    <row r="2171" spans="1:66">
      <c r="A2171" s="89" t="s">
        <v>363</v>
      </c>
      <c r="B2171" s="24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</row>
    <row r="2172" spans="1:66">
      <c r="A2172" s="23"/>
      <c r="B2172" s="24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</row>
    <row r="2173" spans="1:66" ht="18.75">
      <c r="A2173" s="1222" t="s">
        <v>26</v>
      </c>
      <c r="B2173" s="1222"/>
      <c r="C2173" s="1222"/>
      <c r="D2173" s="1222"/>
      <c r="E2173" s="1222"/>
      <c r="F2173" s="1222"/>
      <c r="G2173" s="1222"/>
      <c r="H2173" s="1222"/>
      <c r="I2173" s="1222"/>
      <c r="J2173" s="1222"/>
      <c r="K2173" s="1222"/>
      <c r="L2173" s="1222"/>
      <c r="M2173" s="1222"/>
      <c r="N2173" s="1222"/>
      <c r="O2173" s="1222"/>
      <c r="P2173" s="1222"/>
      <c r="Q2173" s="1222"/>
      <c r="R2173" s="1222"/>
      <c r="S2173" s="1222"/>
      <c r="T2173" s="1222"/>
      <c r="U2173" s="521"/>
      <c r="V2173" s="521"/>
      <c r="W2173" s="521"/>
      <c r="X2173" s="521"/>
      <c r="Y2173" s="521"/>
      <c r="Z2173" s="521"/>
      <c r="AA2173" s="521"/>
      <c r="AB2173" s="521"/>
      <c r="AC2173" s="521"/>
    </row>
    <row r="2174" spans="1:66" ht="16.5" thickBot="1">
      <c r="A2174" s="1225" t="s">
        <v>27</v>
      </c>
      <c r="B2174" s="1225"/>
      <c r="C2174" s="1225"/>
      <c r="D2174" s="1225"/>
      <c r="E2174" s="1225"/>
      <c r="F2174" s="1225"/>
      <c r="G2174" s="1225"/>
      <c r="H2174" s="1225"/>
      <c r="I2174" s="1225"/>
      <c r="J2174" s="1225"/>
      <c r="K2174" s="1225"/>
      <c r="L2174" s="1225"/>
      <c r="M2174" s="1225"/>
      <c r="N2174" s="1225"/>
      <c r="O2174" s="1225"/>
      <c r="P2174" s="1225"/>
      <c r="Q2174" s="1225"/>
      <c r="R2174" s="1225"/>
      <c r="S2174" s="1225"/>
      <c r="T2174" s="1225"/>
      <c r="U2174" s="521"/>
      <c r="V2174" s="521"/>
      <c r="W2174" s="521"/>
      <c r="X2174" s="521"/>
      <c r="Y2174" s="521"/>
      <c r="Z2174" s="521"/>
      <c r="AA2174" s="521"/>
      <c r="AB2174" s="521"/>
      <c r="AC2174" s="521"/>
    </row>
    <row r="2175" spans="1:66" ht="24" thickBot="1">
      <c r="A2175" s="1226" t="s">
        <v>53</v>
      </c>
      <c r="B2175" s="1227"/>
      <c r="C2175" s="1227"/>
      <c r="D2175" s="1227"/>
      <c r="E2175" s="1227"/>
      <c r="F2175" s="1227"/>
      <c r="G2175" s="1227"/>
      <c r="H2175" s="1227"/>
      <c r="I2175" s="1227"/>
      <c r="J2175" s="1227"/>
      <c r="K2175" s="1227"/>
      <c r="L2175" s="1227"/>
      <c r="M2175" s="1227"/>
      <c r="N2175" s="1227"/>
      <c r="O2175" s="1227"/>
      <c r="P2175" s="1227"/>
      <c r="Q2175" s="1227"/>
      <c r="R2175" s="1227"/>
      <c r="S2175" s="1227"/>
      <c r="T2175" s="1228"/>
      <c r="U2175" s="522"/>
      <c r="V2175" s="521"/>
      <c r="W2175" s="521"/>
      <c r="X2175" s="521"/>
      <c r="Y2175" s="521"/>
      <c r="Z2175" s="521"/>
      <c r="AA2175" s="521"/>
      <c r="AB2175" s="521"/>
      <c r="AC2175" s="521"/>
    </row>
    <row r="2176" spans="1:66" ht="16.5" thickBot="1">
      <c r="A2176" s="474"/>
      <c r="B2176" s="475"/>
      <c r="C2176" s="475"/>
      <c r="D2176" s="475"/>
      <c r="E2176" s="475"/>
      <c r="F2176" s="475"/>
      <c r="G2176" s="475"/>
      <c r="H2176" s="475"/>
      <c r="I2176" s="475"/>
      <c r="J2176" s="475"/>
      <c r="K2176" s="475"/>
      <c r="L2176" s="475"/>
      <c r="M2176" s="475"/>
      <c r="N2176" s="475"/>
      <c r="O2176" s="475"/>
      <c r="P2176" s="475"/>
      <c r="Q2176" s="475"/>
      <c r="R2176" s="475"/>
      <c r="S2176" s="475"/>
      <c r="T2176" s="475"/>
      <c r="U2176" s="521"/>
      <c r="V2176" s="521"/>
      <c r="W2176" s="521"/>
      <c r="X2176" s="521"/>
      <c r="Y2176" s="521"/>
      <c r="Z2176" s="521"/>
      <c r="AA2176" s="521"/>
      <c r="AB2176" s="521"/>
      <c r="AC2176" s="521"/>
    </row>
    <row r="2177" spans="1:64" ht="16.5">
      <c r="A2177" s="476" t="s">
        <v>802</v>
      </c>
      <c r="B2177" s="477"/>
      <c r="C2177" s="477" t="s">
        <v>794</v>
      </c>
      <c r="D2177" s="477"/>
      <c r="E2177" s="477"/>
      <c r="F2177" s="477"/>
      <c r="G2177" s="477"/>
      <c r="H2177" s="477"/>
      <c r="I2177" s="477"/>
      <c r="J2177" s="477"/>
      <c r="K2177" s="477"/>
      <c r="L2177" s="477"/>
      <c r="M2177" s="477"/>
      <c r="N2177" s="477"/>
      <c r="O2177" s="477"/>
      <c r="P2177" s="477"/>
      <c r="Q2177" s="477"/>
      <c r="R2177" s="478"/>
      <c r="S2177" s="478"/>
      <c r="T2177" s="478"/>
      <c r="U2177" s="751"/>
      <c r="V2177" s="751"/>
      <c r="W2177" s="751"/>
      <c r="X2177" s="751"/>
      <c r="Y2177" s="751"/>
      <c r="Z2177" s="751"/>
      <c r="AA2177" s="751"/>
      <c r="AB2177" s="751"/>
      <c r="AC2177" s="751"/>
      <c r="AD2177" s="712"/>
      <c r="AE2177" s="712"/>
      <c r="AF2177" s="712"/>
      <c r="AG2177" s="712"/>
      <c r="AH2177" s="712"/>
      <c r="AI2177" s="712"/>
      <c r="AJ2177" s="712"/>
      <c r="AK2177" s="712"/>
      <c r="AL2177" s="712"/>
      <c r="AM2177" s="712"/>
      <c r="AN2177" s="712"/>
      <c r="AO2177" s="712"/>
      <c r="AP2177" s="712"/>
      <c r="AQ2177" s="712"/>
      <c r="AR2177" s="712"/>
      <c r="AS2177" s="712"/>
      <c r="AT2177" s="712"/>
      <c r="AU2177" s="712"/>
      <c r="AV2177" s="712"/>
      <c r="AW2177" s="712"/>
      <c r="AX2177" s="712"/>
      <c r="AY2177" s="712"/>
      <c r="AZ2177" s="712"/>
      <c r="BA2177" s="712"/>
      <c r="BB2177" s="712"/>
      <c r="BC2177" s="712"/>
      <c r="BD2177" s="712"/>
      <c r="BE2177" s="712"/>
      <c r="BF2177" s="712"/>
      <c r="BG2177" s="712"/>
      <c r="BH2177" s="712"/>
      <c r="BI2177" s="712"/>
      <c r="BJ2177" s="712"/>
      <c r="BK2177" s="712"/>
      <c r="BL2177" s="713"/>
    </row>
    <row r="2178" spans="1:64" ht="16.5">
      <c r="A2178" s="480" t="s">
        <v>862</v>
      </c>
      <c r="B2178" s="481"/>
      <c r="C2178" s="481" t="s">
        <v>916</v>
      </c>
      <c r="D2178" s="481"/>
      <c r="E2178" s="481"/>
      <c r="F2178" s="481"/>
      <c r="G2178" s="481"/>
      <c r="H2178" s="481"/>
      <c r="I2178" s="481"/>
      <c r="J2178" s="481"/>
      <c r="K2178" s="481"/>
      <c r="L2178" s="481"/>
      <c r="M2178" s="481"/>
      <c r="N2178" s="481"/>
      <c r="O2178" s="481"/>
      <c r="P2178" s="481"/>
      <c r="Q2178" s="481"/>
      <c r="R2178" s="482"/>
      <c r="S2178" s="482"/>
      <c r="T2178" s="482"/>
      <c r="U2178" s="754"/>
      <c r="V2178" s="754"/>
      <c r="W2178" s="754"/>
      <c r="X2178" s="754"/>
      <c r="Y2178" s="754"/>
      <c r="Z2178" s="754"/>
      <c r="AA2178" s="754"/>
      <c r="AB2178" s="754"/>
      <c r="AC2178" s="754"/>
      <c r="AD2178" s="611"/>
      <c r="AE2178" s="611"/>
      <c r="AF2178" s="611"/>
      <c r="AG2178" s="611"/>
      <c r="AH2178" s="611"/>
      <c r="AI2178" s="611"/>
      <c r="AJ2178" s="611"/>
      <c r="AK2178" s="611"/>
      <c r="AL2178" s="611"/>
      <c r="AM2178" s="611"/>
      <c r="AN2178" s="611"/>
      <c r="AO2178" s="611"/>
      <c r="AP2178" s="611"/>
      <c r="AQ2178" s="611"/>
      <c r="AR2178" s="611"/>
      <c r="AS2178" s="611"/>
      <c r="AT2178" s="611"/>
      <c r="AU2178" s="611"/>
      <c r="AV2178" s="611"/>
      <c r="AW2178" s="611"/>
      <c r="AX2178" s="611"/>
      <c r="AY2178" s="611"/>
      <c r="AZ2178" s="611"/>
      <c r="BA2178" s="611"/>
      <c r="BB2178" s="611"/>
      <c r="BC2178" s="611"/>
      <c r="BD2178" s="611"/>
      <c r="BE2178" s="611"/>
      <c r="BF2178" s="611"/>
      <c r="BG2178" s="611"/>
      <c r="BH2178" s="611"/>
      <c r="BI2178" s="611"/>
      <c r="BJ2178" s="611"/>
      <c r="BK2178" s="611"/>
      <c r="BL2178" s="714"/>
    </row>
    <row r="2179" spans="1:64" ht="17.25" thickBot="1">
      <c r="A2179" s="484" t="s">
        <v>897</v>
      </c>
      <c r="B2179" s="485"/>
      <c r="C2179" s="485" t="s">
        <v>917</v>
      </c>
      <c r="D2179" s="485"/>
      <c r="E2179" s="485"/>
      <c r="F2179" s="485"/>
      <c r="G2179" s="485"/>
      <c r="H2179" s="485"/>
      <c r="I2179" s="485"/>
      <c r="J2179" s="485"/>
      <c r="K2179" s="485"/>
      <c r="L2179" s="485"/>
      <c r="M2179" s="485"/>
      <c r="N2179" s="485"/>
      <c r="O2179" s="485"/>
      <c r="P2179" s="485"/>
      <c r="Q2179" s="485"/>
      <c r="R2179" s="486"/>
      <c r="S2179" s="486"/>
      <c r="T2179" s="486"/>
      <c r="U2179" s="753"/>
      <c r="V2179" s="753"/>
      <c r="W2179" s="753"/>
      <c r="X2179" s="753"/>
      <c r="Y2179" s="753"/>
      <c r="Z2179" s="753"/>
      <c r="AA2179" s="753"/>
      <c r="AB2179" s="753"/>
      <c r="AC2179" s="753"/>
      <c r="AD2179" s="715"/>
      <c r="AE2179" s="715"/>
      <c r="AF2179" s="715"/>
      <c r="AG2179" s="715"/>
      <c r="AH2179" s="715"/>
      <c r="AI2179" s="715"/>
      <c r="AJ2179" s="715"/>
      <c r="AK2179" s="715"/>
      <c r="AL2179" s="715"/>
      <c r="AM2179" s="715"/>
      <c r="AN2179" s="715"/>
      <c r="AO2179" s="715"/>
      <c r="AP2179" s="715"/>
      <c r="AQ2179" s="715"/>
      <c r="AR2179" s="715"/>
      <c r="AS2179" s="715"/>
      <c r="AT2179" s="715"/>
      <c r="AU2179" s="715"/>
      <c r="AV2179" s="715"/>
      <c r="AW2179" s="715"/>
      <c r="AX2179" s="715"/>
      <c r="AY2179" s="715"/>
      <c r="AZ2179" s="715"/>
      <c r="BA2179" s="715"/>
      <c r="BB2179" s="715"/>
      <c r="BC2179" s="715"/>
      <c r="BD2179" s="715"/>
      <c r="BE2179" s="715"/>
      <c r="BF2179" s="715"/>
      <c r="BG2179" s="715"/>
      <c r="BH2179" s="715"/>
      <c r="BI2179" s="715"/>
      <c r="BJ2179" s="715"/>
      <c r="BK2179" s="715"/>
      <c r="BL2179" s="716"/>
    </row>
    <row r="2180" spans="1:64" ht="16.5" thickBot="1">
      <c r="A2180" s="474"/>
      <c r="B2180" s="475"/>
      <c r="C2180" s="475"/>
      <c r="D2180" s="475"/>
      <c r="E2180" s="475"/>
      <c r="F2180" s="475"/>
      <c r="G2180" s="475"/>
      <c r="H2180" s="475"/>
      <c r="I2180" s="475"/>
      <c r="J2180" s="475"/>
      <c r="K2180" s="475"/>
      <c r="L2180" s="475"/>
      <c r="M2180" s="475"/>
      <c r="N2180" s="475"/>
      <c r="O2180" s="475"/>
      <c r="P2180" s="475"/>
      <c r="Q2180" s="475"/>
      <c r="R2180" s="475"/>
      <c r="S2180" s="475"/>
      <c r="T2180" s="475"/>
      <c r="U2180" s="521"/>
      <c r="V2180" s="521"/>
      <c r="W2180" s="521"/>
      <c r="X2180" s="521"/>
      <c r="Y2180" s="521"/>
      <c r="Z2180" s="521"/>
      <c r="AA2180" s="521"/>
      <c r="AB2180" s="521"/>
      <c r="AC2180" s="521"/>
    </row>
    <row r="2181" spans="1:64" ht="17.25" thickBot="1">
      <c r="A2181" s="475"/>
      <c r="B2181" s="475"/>
      <c r="C2181" s="1223" t="s">
        <v>640</v>
      </c>
      <c r="D2181" s="1224"/>
      <c r="E2181" s="1224"/>
      <c r="F2181" s="1224"/>
      <c r="G2181" s="1224"/>
      <c r="H2181" s="1224"/>
      <c r="I2181" s="1224"/>
      <c r="J2181" s="1224"/>
      <c r="K2181" s="1224"/>
      <c r="L2181" s="1224"/>
      <c r="M2181" s="1224"/>
      <c r="N2181" s="1224"/>
      <c r="O2181" s="1224"/>
      <c r="P2181" s="1224"/>
      <c r="Q2181" s="1224"/>
      <c r="R2181" s="1224"/>
      <c r="S2181" s="1224"/>
      <c r="T2181" s="488"/>
      <c r="U2181" s="522"/>
      <c r="V2181" s="521"/>
      <c r="W2181" s="521"/>
      <c r="X2181" s="521"/>
      <c r="Y2181" s="521"/>
      <c r="Z2181" s="521"/>
      <c r="AA2181" s="521"/>
      <c r="AB2181" s="521"/>
      <c r="AC2181" s="521"/>
    </row>
    <row r="2182" spans="1:64" ht="16.5" thickBot="1">
      <c r="A2182" s="1"/>
      <c r="U2182" s="521"/>
      <c r="V2182" s="521"/>
      <c r="W2182" s="521"/>
      <c r="X2182" s="521"/>
      <c r="Y2182" s="521"/>
      <c r="Z2182" s="521"/>
      <c r="AA2182" s="521"/>
      <c r="AB2182" s="521"/>
      <c r="AC2182" s="521"/>
    </row>
    <row r="2183" spans="1:64" ht="51" customHeight="1">
      <c r="A2183" s="6"/>
      <c r="B2183" s="7"/>
      <c r="C2183" s="1210" t="s">
        <v>42</v>
      </c>
      <c r="D2183" s="1211"/>
      <c r="E2183" s="888"/>
      <c r="F2183" s="1216" t="s">
        <v>853</v>
      </c>
      <c r="G2183" s="1217"/>
      <c r="H2183" s="888"/>
      <c r="I2183" s="1216" t="s">
        <v>854</v>
      </c>
      <c r="J2183" s="1217"/>
      <c r="K2183" s="888"/>
      <c r="L2183" s="1216" t="s">
        <v>855</v>
      </c>
      <c r="M2183" s="1217"/>
      <c r="N2183" s="888"/>
      <c r="O2183" s="1216" t="s">
        <v>856</v>
      </c>
      <c r="P2183" s="1217"/>
      <c r="Q2183" s="888"/>
      <c r="R2183" s="1210" t="s">
        <v>628</v>
      </c>
      <c r="S2183" s="1211"/>
      <c r="T2183" s="938"/>
      <c r="U2183" s="945"/>
      <c r="V2183" s="1213" t="s">
        <v>629</v>
      </c>
      <c r="W2183" s="1214"/>
      <c r="X2183" s="1214"/>
      <c r="Y2183" s="1214"/>
      <c r="Z2183" s="1214"/>
      <c r="AA2183" s="1214"/>
      <c r="AB2183" s="1214"/>
      <c r="AC2183" s="1214"/>
      <c r="AD2183" s="1214"/>
      <c r="AE2183" s="1214"/>
      <c r="AF2183" s="1214"/>
      <c r="AG2183" s="1214"/>
      <c r="AH2183" s="1214"/>
      <c r="AI2183" s="1214"/>
      <c r="AJ2183" s="1214"/>
      <c r="AK2183" s="1214"/>
      <c r="AL2183" s="1214"/>
      <c r="AM2183" s="1214"/>
      <c r="AN2183" s="1214"/>
      <c r="AO2183" s="1214"/>
      <c r="AP2183" s="1214"/>
      <c r="AQ2183" s="1214"/>
      <c r="AR2183" s="1214"/>
      <c r="AS2183" s="1214"/>
      <c r="AT2183" s="1214"/>
      <c r="AU2183" s="1214"/>
      <c r="AV2183" s="1214"/>
      <c r="AW2183" s="1214"/>
      <c r="AX2183" s="1214"/>
      <c r="AY2183" s="1214"/>
      <c r="AZ2183" s="1215"/>
      <c r="BB2183" s="1207" t="s">
        <v>9</v>
      </c>
      <c r="BC2183" s="1208"/>
      <c r="BD2183" s="1209"/>
    </row>
    <row r="2184" spans="1:64" ht="133.5" thickBot="1">
      <c r="A2184" s="348"/>
      <c r="B2184" s="46"/>
      <c r="C2184" s="54" t="s">
        <v>41</v>
      </c>
      <c r="D2184" s="57" t="s">
        <v>32</v>
      </c>
      <c r="E2184" s="50"/>
      <c r="F2184" s="54" t="s">
        <v>15</v>
      </c>
      <c r="G2184" s="57" t="s">
        <v>32</v>
      </c>
      <c r="H2184" s="50"/>
      <c r="I2184" s="54" t="s">
        <v>15</v>
      </c>
      <c r="J2184" s="57" t="s">
        <v>32</v>
      </c>
      <c r="K2184" s="50"/>
      <c r="L2184" s="54" t="s">
        <v>15</v>
      </c>
      <c r="M2184" s="57" t="s">
        <v>32</v>
      </c>
      <c r="N2184" s="50"/>
      <c r="O2184" s="54" t="s">
        <v>15</v>
      </c>
      <c r="P2184" s="57" t="s">
        <v>32</v>
      </c>
      <c r="Q2184" s="50"/>
      <c r="R2184" s="630" t="s">
        <v>15</v>
      </c>
      <c r="S2184" s="727" t="s">
        <v>32</v>
      </c>
      <c r="T2184" s="729"/>
      <c r="U2184" s="744"/>
      <c r="V2184" s="630" t="s">
        <v>15</v>
      </c>
      <c r="W2184" s="631" t="s">
        <v>32</v>
      </c>
      <c r="X2184" s="644"/>
      <c r="Y2184" s="752"/>
      <c r="Z2184" s="630" t="s">
        <v>15</v>
      </c>
      <c r="AA2184" s="631" t="s">
        <v>32</v>
      </c>
      <c r="AB2184" s="644" t="s">
        <v>9</v>
      </c>
      <c r="AC2184" s="753"/>
      <c r="AD2184" s="715"/>
      <c r="AE2184" s="715"/>
      <c r="AF2184" s="715"/>
      <c r="AG2184" s="715"/>
      <c r="AH2184" s="715"/>
      <c r="AI2184" s="715"/>
      <c r="AJ2184" s="715"/>
      <c r="AK2184" s="715"/>
      <c r="AL2184" s="715"/>
      <c r="AM2184" s="715"/>
      <c r="AN2184" s="715"/>
      <c r="AO2184" s="715"/>
      <c r="AP2184" s="715"/>
      <c r="AQ2184" s="715"/>
      <c r="AR2184" s="715"/>
      <c r="AS2184" s="715"/>
      <c r="AT2184" s="715"/>
      <c r="AU2184" s="715"/>
      <c r="AV2184" s="715"/>
      <c r="AW2184" s="715"/>
      <c r="AX2184" s="715"/>
      <c r="AY2184" s="715"/>
      <c r="AZ2184" s="632" t="s">
        <v>32</v>
      </c>
      <c r="BA2184" s="515"/>
      <c r="BB2184" s="630" t="s">
        <v>15</v>
      </c>
      <c r="BC2184" s="631" t="s">
        <v>32</v>
      </c>
      <c r="BD2184" s="644" t="s">
        <v>9</v>
      </c>
    </row>
    <row r="2185" spans="1:64" ht="16.5" thickBot="1">
      <c r="A2185" s="20"/>
      <c r="B2185" s="507"/>
      <c r="C2185" s="507"/>
      <c r="D2185" s="507"/>
      <c r="E2185" s="4"/>
      <c r="F2185" s="507"/>
      <c r="G2185" s="507"/>
      <c r="H2185" s="4"/>
      <c r="I2185" s="507"/>
      <c r="J2185" s="507"/>
      <c r="K2185" s="4"/>
      <c r="L2185" s="507"/>
      <c r="M2185" s="507"/>
      <c r="N2185" s="4"/>
      <c r="O2185" s="507"/>
      <c r="P2185" s="507"/>
      <c r="Q2185" s="4"/>
      <c r="R2185" s="507"/>
      <c r="S2185" s="507"/>
      <c r="T2185" s="707"/>
      <c r="U2185" s="521"/>
      <c r="V2185" s="507"/>
      <c r="W2185" s="507"/>
      <c r="X2185" s="507"/>
      <c r="Y2185" s="521"/>
      <c r="Z2185" s="507"/>
      <c r="AA2185" s="507"/>
      <c r="AB2185" s="507"/>
      <c r="AC2185" s="521"/>
      <c r="AZ2185" s="507"/>
      <c r="BA2185" s="707"/>
      <c r="BB2185" s="507"/>
      <c r="BC2185" s="507"/>
      <c r="BD2185" s="507"/>
    </row>
    <row r="2186" spans="1:64" ht="16.5" thickBot="1">
      <c r="A2186" s="1177" t="s">
        <v>718</v>
      </c>
      <c r="B2186" s="84" t="s">
        <v>19</v>
      </c>
      <c r="C2186" s="61">
        <v>0</v>
      </c>
      <c r="D2186" s="62"/>
      <c r="E2186" s="4"/>
      <c r="F2186" s="61">
        <v>4</v>
      </c>
      <c r="G2186" s="63"/>
      <c r="H2186" s="4"/>
      <c r="I2186" s="61">
        <v>0</v>
      </c>
      <c r="J2186" s="63"/>
      <c r="K2186" s="4"/>
      <c r="L2186" s="61">
        <v>0</v>
      </c>
      <c r="M2186" s="63"/>
      <c r="N2186" s="4"/>
      <c r="O2186" s="61">
        <v>0</v>
      </c>
      <c r="P2186" s="63"/>
      <c r="Q2186" s="4"/>
      <c r="R2186" s="645">
        <v>0</v>
      </c>
      <c r="S2186" s="730"/>
      <c r="T2186" s="678"/>
      <c r="U2186" s="744"/>
      <c r="V2186" s="645">
        <v>0</v>
      </c>
      <c r="W2186" s="646"/>
      <c r="X2186" s="647">
        <v>0</v>
      </c>
      <c r="Y2186" s="751"/>
      <c r="Z2186" s="645"/>
      <c r="AA2186" s="646"/>
      <c r="AB2186" s="647">
        <v>4</v>
      </c>
      <c r="AC2186" s="751"/>
      <c r="AD2186" s="712"/>
      <c r="AE2186" s="712"/>
      <c r="AF2186" s="712"/>
      <c r="AG2186" s="712"/>
      <c r="AH2186" s="712"/>
      <c r="AI2186" s="712"/>
      <c r="AJ2186" s="712"/>
      <c r="AK2186" s="712"/>
      <c r="AL2186" s="712"/>
      <c r="AM2186" s="712"/>
      <c r="AN2186" s="712"/>
      <c r="AO2186" s="712"/>
      <c r="AP2186" s="712"/>
      <c r="AQ2186" s="712"/>
      <c r="AR2186" s="712"/>
      <c r="AS2186" s="712"/>
      <c r="AT2186" s="712"/>
      <c r="AU2186" s="712"/>
      <c r="AV2186" s="712"/>
      <c r="AW2186" s="712"/>
      <c r="AX2186" s="712"/>
      <c r="AY2186" s="712"/>
      <c r="AZ2186" s="647"/>
      <c r="BA2186" s="619"/>
      <c r="BB2186" s="235">
        <f>C2186+F2186+I2186+L2186+O2186+R2186+V2186</f>
        <v>4</v>
      </c>
      <c r="BC2186" s="235">
        <f>D2186+G2186+J2186+M2186+P2186+S2186+W2186</f>
        <v>0</v>
      </c>
      <c r="BD2186" s="237">
        <v>4</v>
      </c>
    </row>
    <row r="2187" spans="1:64" ht="16.5" thickBot="1">
      <c r="A2187" s="1178"/>
      <c r="B2187" s="85" t="s">
        <v>21</v>
      </c>
      <c r="C2187" s="64">
        <v>0</v>
      </c>
      <c r="D2187" s="16"/>
      <c r="E2187" s="4"/>
      <c r="F2187" s="64">
        <v>2</v>
      </c>
      <c r="G2187" s="65"/>
      <c r="H2187" s="4"/>
      <c r="I2187" s="64">
        <v>0</v>
      </c>
      <c r="J2187" s="65"/>
      <c r="K2187" s="4"/>
      <c r="L2187" s="64">
        <v>0</v>
      </c>
      <c r="M2187" s="65"/>
      <c r="N2187" s="4"/>
      <c r="O2187" s="64">
        <v>0</v>
      </c>
      <c r="P2187" s="65"/>
      <c r="Q2187" s="4"/>
      <c r="R2187" s="648">
        <v>0</v>
      </c>
      <c r="S2187" s="731"/>
      <c r="T2187" s="678"/>
      <c r="U2187" s="744"/>
      <c r="V2187" s="648">
        <v>0</v>
      </c>
      <c r="W2187" s="615"/>
      <c r="X2187" s="649">
        <v>0</v>
      </c>
      <c r="Y2187" s="754"/>
      <c r="Z2187" s="648"/>
      <c r="AA2187" s="615"/>
      <c r="AB2187" s="649">
        <v>2</v>
      </c>
      <c r="AC2187" s="754"/>
      <c r="AD2187" s="611"/>
      <c r="AE2187" s="611"/>
      <c r="AF2187" s="611"/>
      <c r="AG2187" s="611"/>
      <c r="AH2187" s="611"/>
      <c r="AI2187" s="611"/>
      <c r="AJ2187" s="611"/>
      <c r="AK2187" s="611"/>
      <c r="AL2187" s="611"/>
      <c r="AM2187" s="611"/>
      <c r="AN2187" s="611"/>
      <c r="AO2187" s="611"/>
      <c r="AP2187" s="611"/>
      <c r="AQ2187" s="611"/>
      <c r="AR2187" s="611"/>
      <c r="AS2187" s="611"/>
      <c r="AT2187" s="611"/>
      <c r="AU2187" s="611"/>
      <c r="AV2187" s="611"/>
      <c r="AW2187" s="611"/>
      <c r="AX2187" s="611"/>
      <c r="AY2187" s="611"/>
      <c r="AZ2187" s="649"/>
      <c r="BA2187" s="619"/>
      <c r="BB2187" s="235">
        <f t="shared" ref="BB2187:BC2188" si="1335">C2187+F2187+I2187+L2187+O2187+R2187+V2187</f>
        <v>2</v>
      </c>
      <c r="BC2187" s="235">
        <f t="shared" si="1335"/>
        <v>0</v>
      </c>
      <c r="BD2187" s="406">
        <v>2</v>
      </c>
    </row>
    <row r="2188" spans="1:64" ht="16.5" thickBot="1">
      <c r="A2188" s="1179"/>
      <c r="B2188" s="86" t="s">
        <v>22</v>
      </c>
      <c r="C2188" s="66">
        <v>0</v>
      </c>
      <c r="D2188" s="67"/>
      <c r="E2188" s="4"/>
      <c r="F2188" s="66">
        <v>0</v>
      </c>
      <c r="G2188" s="68"/>
      <c r="H2188" s="4"/>
      <c r="I2188" s="66">
        <v>0</v>
      </c>
      <c r="J2188" s="68"/>
      <c r="K2188" s="4"/>
      <c r="L2188" s="66">
        <v>0</v>
      </c>
      <c r="M2188" s="68"/>
      <c r="N2188" s="4"/>
      <c r="O2188" s="66">
        <v>0</v>
      </c>
      <c r="P2188" s="68"/>
      <c r="Q2188" s="4"/>
      <c r="R2188" s="650">
        <v>0</v>
      </c>
      <c r="S2188" s="732"/>
      <c r="T2188" s="678"/>
      <c r="U2188" s="744"/>
      <c r="V2188" s="650">
        <v>0</v>
      </c>
      <c r="W2188" s="651"/>
      <c r="X2188" s="652">
        <v>0</v>
      </c>
      <c r="Y2188" s="753"/>
      <c r="Z2188" s="650"/>
      <c r="AA2188" s="651"/>
      <c r="AB2188" s="652">
        <v>0</v>
      </c>
      <c r="AC2188" s="753"/>
      <c r="AD2188" s="715"/>
      <c r="AE2188" s="715"/>
      <c r="AF2188" s="715"/>
      <c r="AG2188" s="715"/>
      <c r="AH2188" s="715"/>
      <c r="AI2188" s="715"/>
      <c r="AJ2188" s="715"/>
      <c r="AK2188" s="715"/>
      <c r="AL2188" s="715"/>
      <c r="AM2188" s="715"/>
      <c r="AN2188" s="715"/>
      <c r="AO2188" s="715"/>
      <c r="AP2188" s="715"/>
      <c r="AQ2188" s="715"/>
      <c r="AR2188" s="715"/>
      <c r="AS2188" s="715"/>
      <c r="AT2188" s="715"/>
      <c r="AU2188" s="715"/>
      <c r="AV2188" s="715"/>
      <c r="AW2188" s="715"/>
      <c r="AX2188" s="715"/>
      <c r="AY2188" s="715"/>
      <c r="AZ2188" s="652"/>
      <c r="BA2188" s="619"/>
      <c r="BB2188" s="235">
        <f t="shared" si="1335"/>
        <v>0</v>
      </c>
      <c r="BC2188" s="235">
        <f t="shared" si="1335"/>
        <v>0</v>
      </c>
      <c r="BD2188" s="407">
        <v>0</v>
      </c>
    </row>
    <row r="2189" spans="1:64" ht="16.5" thickBot="1">
      <c r="A2189" s="20"/>
      <c r="B2189" s="507"/>
      <c r="C2189" s="507"/>
      <c r="D2189" s="507"/>
      <c r="E2189" s="4"/>
      <c r="F2189" s="507"/>
      <c r="G2189" s="507"/>
      <c r="H2189" s="4"/>
      <c r="I2189" s="507"/>
      <c r="J2189" s="507"/>
      <c r="K2189" s="4"/>
      <c r="L2189" s="507"/>
      <c r="M2189" s="507"/>
      <c r="N2189" s="4"/>
      <c r="O2189" s="507"/>
      <c r="P2189" s="507"/>
      <c r="Q2189" s="4"/>
      <c r="R2189" s="507"/>
      <c r="S2189" s="509"/>
      <c r="T2189" s="707"/>
      <c r="U2189" s="521"/>
      <c r="V2189" s="507"/>
      <c r="W2189" s="507"/>
      <c r="X2189" s="507"/>
      <c r="Y2189" s="521"/>
      <c r="Z2189" s="507"/>
      <c r="AA2189" s="507"/>
      <c r="AB2189" s="507"/>
      <c r="AC2189" s="521"/>
      <c r="AZ2189" s="507"/>
      <c r="BA2189" s="707"/>
      <c r="BB2189" s="1059"/>
      <c r="BC2189" s="1059"/>
      <c r="BD2189" s="1059"/>
    </row>
    <row r="2190" spans="1:64" ht="16.5" thickBot="1">
      <c r="A2190" s="1177" t="s">
        <v>719</v>
      </c>
      <c r="B2190" s="84" t="s">
        <v>19</v>
      </c>
      <c r="C2190" s="61">
        <v>0</v>
      </c>
      <c r="D2190" s="62"/>
      <c r="E2190" s="4"/>
      <c r="F2190" s="61">
        <v>5</v>
      </c>
      <c r="G2190" s="63"/>
      <c r="H2190" s="4"/>
      <c r="I2190" s="61">
        <v>0</v>
      </c>
      <c r="J2190" s="63"/>
      <c r="K2190" s="4"/>
      <c r="L2190" s="61">
        <v>0</v>
      </c>
      <c r="M2190" s="63"/>
      <c r="N2190" s="4"/>
      <c r="O2190" s="61">
        <v>0</v>
      </c>
      <c r="P2190" s="63"/>
      <c r="Q2190" s="4"/>
      <c r="R2190" s="645">
        <v>0</v>
      </c>
      <c r="S2190" s="730"/>
      <c r="T2190" s="678"/>
      <c r="U2190" s="744"/>
      <c r="V2190" s="645">
        <v>0</v>
      </c>
      <c r="W2190" s="646"/>
      <c r="X2190" s="647">
        <v>0</v>
      </c>
      <c r="Y2190" s="751"/>
      <c r="Z2190" s="645"/>
      <c r="AA2190" s="646"/>
      <c r="AB2190" s="647">
        <v>5</v>
      </c>
      <c r="AC2190" s="751"/>
      <c r="AD2190" s="712"/>
      <c r="AE2190" s="712"/>
      <c r="AF2190" s="712"/>
      <c r="AG2190" s="712"/>
      <c r="AH2190" s="712"/>
      <c r="AI2190" s="712"/>
      <c r="AJ2190" s="712"/>
      <c r="AK2190" s="712"/>
      <c r="AL2190" s="712"/>
      <c r="AM2190" s="712"/>
      <c r="AN2190" s="712"/>
      <c r="AO2190" s="712"/>
      <c r="AP2190" s="712"/>
      <c r="AQ2190" s="712"/>
      <c r="AR2190" s="712"/>
      <c r="AS2190" s="712"/>
      <c r="AT2190" s="712"/>
      <c r="AU2190" s="712"/>
      <c r="AV2190" s="712"/>
      <c r="AW2190" s="712"/>
      <c r="AX2190" s="712"/>
      <c r="AY2190" s="712"/>
      <c r="AZ2190" s="647"/>
      <c r="BA2190" s="619"/>
      <c r="BB2190" s="235">
        <f>C2190+F2190+I2190+L2190+O2190+R2190+V2190</f>
        <v>5</v>
      </c>
      <c r="BC2190" s="235">
        <f>D2190+G2190+J2190+M2190+P2190+S2190+W2190</f>
        <v>0</v>
      </c>
      <c r="BD2190" s="237">
        <v>5</v>
      </c>
    </row>
    <row r="2191" spans="1:64" ht="16.5" thickBot="1">
      <c r="A2191" s="1178"/>
      <c r="B2191" s="85" t="s">
        <v>21</v>
      </c>
      <c r="C2191" s="64">
        <v>0</v>
      </c>
      <c r="D2191" s="16"/>
      <c r="E2191" s="4"/>
      <c r="F2191" s="64">
        <v>3</v>
      </c>
      <c r="G2191" s="65"/>
      <c r="H2191" s="4"/>
      <c r="I2191" s="64">
        <v>0</v>
      </c>
      <c r="J2191" s="65"/>
      <c r="K2191" s="4"/>
      <c r="L2191" s="64">
        <v>0</v>
      </c>
      <c r="M2191" s="65"/>
      <c r="N2191" s="4"/>
      <c r="O2191" s="64">
        <v>0</v>
      </c>
      <c r="P2191" s="65"/>
      <c r="Q2191" s="4"/>
      <c r="R2191" s="648">
        <v>0</v>
      </c>
      <c r="S2191" s="731"/>
      <c r="T2191" s="678"/>
      <c r="U2191" s="744"/>
      <c r="V2191" s="648">
        <v>0</v>
      </c>
      <c r="W2191" s="615"/>
      <c r="X2191" s="649">
        <v>0</v>
      </c>
      <c r="Y2191" s="754"/>
      <c r="Z2191" s="648"/>
      <c r="AA2191" s="615"/>
      <c r="AB2191" s="649">
        <v>3</v>
      </c>
      <c r="AC2191" s="754"/>
      <c r="AD2191" s="611"/>
      <c r="AE2191" s="611"/>
      <c r="AF2191" s="611"/>
      <c r="AG2191" s="611"/>
      <c r="AH2191" s="611"/>
      <c r="AI2191" s="611"/>
      <c r="AJ2191" s="611"/>
      <c r="AK2191" s="611"/>
      <c r="AL2191" s="611"/>
      <c r="AM2191" s="611"/>
      <c r="AN2191" s="611"/>
      <c r="AO2191" s="611"/>
      <c r="AP2191" s="611"/>
      <c r="AQ2191" s="611"/>
      <c r="AR2191" s="611"/>
      <c r="AS2191" s="611"/>
      <c r="AT2191" s="611"/>
      <c r="AU2191" s="611"/>
      <c r="AV2191" s="611"/>
      <c r="AW2191" s="611"/>
      <c r="AX2191" s="611"/>
      <c r="AY2191" s="611"/>
      <c r="AZ2191" s="649"/>
      <c r="BA2191" s="619"/>
      <c r="BB2191" s="235">
        <f t="shared" ref="BB2191:BC2192" si="1336">C2191+F2191+I2191+L2191+O2191+R2191+V2191</f>
        <v>3</v>
      </c>
      <c r="BC2191" s="235">
        <f t="shared" si="1336"/>
        <v>0</v>
      </c>
      <c r="BD2191" s="406">
        <v>3</v>
      </c>
    </row>
    <row r="2192" spans="1:64" ht="16.5" thickBot="1">
      <c r="A2192" s="1179"/>
      <c r="B2192" s="86" t="s">
        <v>22</v>
      </c>
      <c r="C2192" s="66">
        <v>0</v>
      </c>
      <c r="D2192" s="67"/>
      <c r="E2192" s="4"/>
      <c r="F2192" s="66">
        <v>0</v>
      </c>
      <c r="G2192" s="68"/>
      <c r="H2192" s="4"/>
      <c r="I2192" s="66">
        <v>0</v>
      </c>
      <c r="J2192" s="68"/>
      <c r="K2192" s="4"/>
      <c r="L2192" s="66">
        <v>0</v>
      </c>
      <c r="M2192" s="68"/>
      <c r="N2192" s="4"/>
      <c r="O2192" s="66">
        <v>0</v>
      </c>
      <c r="P2192" s="68"/>
      <c r="Q2192" s="4"/>
      <c r="R2192" s="650">
        <v>0</v>
      </c>
      <c r="S2192" s="732"/>
      <c r="T2192" s="678"/>
      <c r="U2192" s="744"/>
      <c r="V2192" s="650">
        <v>0</v>
      </c>
      <c r="W2192" s="651"/>
      <c r="X2192" s="652">
        <v>0</v>
      </c>
      <c r="Y2192" s="753"/>
      <c r="Z2192" s="650"/>
      <c r="AA2192" s="651"/>
      <c r="AB2192" s="652">
        <v>0</v>
      </c>
      <c r="AC2192" s="753"/>
      <c r="AD2192" s="715"/>
      <c r="AE2192" s="715"/>
      <c r="AF2192" s="715"/>
      <c r="AG2192" s="715"/>
      <c r="AH2192" s="715"/>
      <c r="AI2192" s="715"/>
      <c r="AJ2192" s="715"/>
      <c r="AK2192" s="715"/>
      <c r="AL2192" s="715"/>
      <c r="AM2192" s="715"/>
      <c r="AN2192" s="715"/>
      <c r="AO2192" s="715"/>
      <c r="AP2192" s="715"/>
      <c r="AQ2192" s="715"/>
      <c r="AR2192" s="715"/>
      <c r="AS2192" s="715"/>
      <c r="AT2192" s="715"/>
      <c r="AU2192" s="715"/>
      <c r="AV2192" s="715"/>
      <c r="AW2192" s="715"/>
      <c r="AX2192" s="715"/>
      <c r="AY2192" s="715"/>
      <c r="AZ2192" s="652"/>
      <c r="BA2192" s="619"/>
      <c r="BB2192" s="235">
        <f t="shared" si="1336"/>
        <v>0</v>
      </c>
      <c r="BC2192" s="235">
        <f t="shared" si="1336"/>
        <v>0</v>
      </c>
      <c r="BD2192" s="407">
        <v>0</v>
      </c>
    </row>
    <row r="2193" spans="1:56" ht="16.5" thickBot="1">
      <c r="A2193" s="20"/>
      <c r="B2193" s="507"/>
      <c r="C2193" s="507"/>
      <c r="D2193" s="507"/>
      <c r="E2193" s="4"/>
      <c r="F2193" s="507"/>
      <c r="G2193" s="507"/>
      <c r="H2193" s="4"/>
      <c r="I2193" s="507"/>
      <c r="J2193" s="507"/>
      <c r="K2193" s="4"/>
      <c r="L2193" s="507"/>
      <c r="M2193" s="507"/>
      <c r="N2193" s="4"/>
      <c r="O2193" s="507"/>
      <c r="P2193" s="507"/>
      <c r="Q2193" s="4"/>
      <c r="R2193" s="507"/>
      <c r="S2193" s="509"/>
      <c r="T2193" s="707"/>
      <c r="U2193" s="521"/>
      <c r="V2193" s="507"/>
      <c r="W2193" s="507"/>
      <c r="X2193" s="507"/>
      <c r="Y2193" s="521"/>
      <c r="Z2193" s="507"/>
      <c r="AA2193" s="507"/>
      <c r="AB2193" s="507"/>
      <c r="AC2193" s="521"/>
      <c r="AZ2193" s="507"/>
      <c r="BA2193" s="707"/>
      <c r="BB2193" s="1059"/>
      <c r="BC2193" s="1059"/>
      <c r="BD2193" s="1059"/>
    </row>
    <row r="2194" spans="1:56" ht="16.5" thickBot="1">
      <c r="A2194" s="1177" t="s">
        <v>720</v>
      </c>
      <c r="B2194" s="84" t="s">
        <v>19</v>
      </c>
      <c r="C2194" s="61">
        <v>3</v>
      </c>
      <c r="D2194" s="62"/>
      <c r="E2194" s="4"/>
      <c r="F2194" s="61">
        <v>0</v>
      </c>
      <c r="G2194" s="63"/>
      <c r="H2194" s="4"/>
      <c r="I2194" s="61">
        <v>0</v>
      </c>
      <c r="J2194" s="63"/>
      <c r="K2194" s="4"/>
      <c r="L2194" s="61">
        <v>0</v>
      </c>
      <c r="M2194" s="63"/>
      <c r="N2194" s="4"/>
      <c r="O2194" s="61">
        <v>0</v>
      </c>
      <c r="P2194" s="63"/>
      <c r="Q2194" s="4"/>
      <c r="R2194" s="645">
        <v>0</v>
      </c>
      <c r="S2194" s="647"/>
      <c r="T2194" s="619"/>
      <c r="U2194" s="521"/>
      <c r="V2194" s="645">
        <v>0</v>
      </c>
      <c r="W2194" s="646"/>
      <c r="X2194" s="647">
        <v>0</v>
      </c>
      <c r="Y2194" s="751"/>
      <c r="Z2194" s="645"/>
      <c r="AA2194" s="646"/>
      <c r="AB2194" s="647">
        <v>3</v>
      </c>
      <c r="AC2194" s="751"/>
      <c r="AD2194" s="712"/>
      <c r="AE2194" s="712"/>
      <c r="AF2194" s="712"/>
      <c r="AG2194" s="712"/>
      <c r="AH2194" s="712"/>
      <c r="AI2194" s="712"/>
      <c r="AJ2194" s="712"/>
      <c r="AK2194" s="712"/>
      <c r="AL2194" s="712"/>
      <c r="AM2194" s="712"/>
      <c r="AN2194" s="712"/>
      <c r="AO2194" s="712"/>
      <c r="AP2194" s="712"/>
      <c r="AQ2194" s="712"/>
      <c r="AR2194" s="712"/>
      <c r="AS2194" s="712"/>
      <c r="AT2194" s="712"/>
      <c r="AU2194" s="712"/>
      <c r="AV2194" s="712"/>
      <c r="AW2194" s="712"/>
      <c r="AX2194" s="712"/>
      <c r="AY2194" s="712"/>
      <c r="AZ2194" s="647"/>
      <c r="BA2194" s="619"/>
      <c r="BB2194" s="235">
        <f>C2194+F2194+I2194+L2194+O2194+R2194+V2194</f>
        <v>3</v>
      </c>
      <c r="BC2194" s="235">
        <f>D2194+G2194+J2194+M2194+P2194+S2194+W2194</f>
        <v>0</v>
      </c>
      <c r="BD2194" s="237">
        <v>3</v>
      </c>
    </row>
    <row r="2195" spans="1:56" ht="16.5" thickBot="1">
      <c r="A2195" s="1178"/>
      <c r="B2195" s="85" t="s">
        <v>21</v>
      </c>
      <c r="C2195" s="64">
        <v>0</v>
      </c>
      <c r="D2195" s="16"/>
      <c r="E2195" s="4"/>
      <c r="F2195" s="64">
        <v>0</v>
      </c>
      <c r="G2195" s="65"/>
      <c r="H2195" s="4"/>
      <c r="I2195" s="64">
        <v>0</v>
      </c>
      <c r="J2195" s="65"/>
      <c r="K2195" s="4"/>
      <c r="L2195" s="64">
        <v>0</v>
      </c>
      <c r="M2195" s="65"/>
      <c r="N2195" s="4"/>
      <c r="O2195" s="64">
        <v>0</v>
      </c>
      <c r="P2195" s="65"/>
      <c r="Q2195" s="4"/>
      <c r="R2195" s="648">
        <v>0</v>
      </c>
      <c r="S2195" s="649"/>
      <c r="T2195" s="619"/>
      <c r="U2195" s="521"/>
      <c r="V2195" s="648">
        <v>0</v>
      </c>
      <c r="W2195" s="615"/>
      <c r="X2195" s="649">
        <v>0</v>
      </c>
      <c r="Y2195" s="754"/>
      <c r="Z2195" s="648"/>
      <c r="AA2195" s="615"/>
      <c r="AB2195" s="649">
        <v>0</v>
      </c>
      <c r="AC2195" s="754"/>
      <c r="AD2195" s="611"/>
      <c r="AE2195" s="611"/>
      <c r="AF2195" s="611"/>
      <c r="AG2195" s="611"/>
      <c r="AH2195" s="611"/>
      <c r="AI2195" s="611"/>
      <c r="AJ2195" s="611"/>
      <c r="AK2195" s="611"/>
      <c r="AL2195" s="611"/>
      <c r="AM2195" s="611"/>
      <c r="AN2195" s="611"/>
      <c r="AO2195" s="611"/>
      <c r="AP2195" s="611"/>
      <c r="AQ2195" s="611"/>
      <c r="AR2195" s="611"/>
      <c r="AS2195" s="611"/>
      <c r="AT2195" s="611"/>
      <c r="AU2195" s="611"/>
      <c r="AV2195" s="611"/>
      <c r="AW2195" s="611"/>
      <c r="AX2195" s="611"/>
      <c r="AY2195" s="611"/>
      <c r="AZ2195" s="649"/>
      <c r="BA2195" s="619"/>
      <c r="BB2195" s="235">
        <f t="shared" ref="BB2195:BC2196" si="1337">C2195+F2195+I2195+L2195+O2195+R2195+V2195</f>
        <v>0</v>
      </c>
      <c r="BC2195" s="235">
        <f t="shared" si="1337"/>
        <v>0</v>
      </c>
      <c r="BD2195" s="406">
        <v>0</v>
      </c>
    </row>
    <row r="2196" spans="1:56" ht="16.5" thickBot="1">
      <c r="A2196" s="1179"/>
      <c r="B2196" s="86" t="s">
        <v>22</v>
      </c>
      <c r="C2196" s="66">
        <v>0</v>
      </c>
      <c r="D2196" s="67"/>
      <c r="E2196" s="4"/>
      <c r="F2196" s="66">
        <v>0</v>
      </c>
      <c r="G2196" s="68"/>
      <c r="H2196" s="4"/>
      <c r="I2196" s="66">
        <v>0</v>
      </c>
      <c r="J2196" s="68"/>
      <c r="K2196" s="4"/>
      <c r="L2196" s="66">
        <v>0</v>
      </c>
      <c r="M2196" s="68"/>
      <c r="N2196" s="4"/>
      <c r="O2196" s="66">
        <v>0</v>
      </c>
      <c r="P2196" s="68"/>
      <c r="Q2196" s="4"/>
      <c r="R2196" s="650">
        <v>0</v>
      </c>
      <c r="S2196" s="652"/>
      <c r="T2196" s="619"/>
      <c r="U2196" s="521"/>
      <c r="V2196" s="650">
        <v>0</v>
      </c>
      <c r="W2196" s="651"/>
      <c r="X2196" s="652">
        <v>0</v>
      </c>
      <c r="Y2196" s="753"/>
      <c r="Z2196" s="650"/>
      <c r="AA2196" s="651"/>
      <c r="AB2196" s="652">
        <v>0</v>
      </c>
      <c r="AC2196" s="753"/>
      <c r="AD2196" s="715"/>
      <c r="AE2196" s="715"/>
      <c r="AF2196" s="715"/>
      <c r="AG2196" s="715"/>
      <c r="AH2196" s="715"/>
      <c r="AI2196" s="715"/>
      <c r="AJ2196" s="715"/>
      <c r="AK2196" s="715"/>
      <c r="AL2196" s="715"/>
      <c r="AM2196" s="715"/>
      <c r="AN2196" s="715"/>
      <c r="AO2196" s="715"/>
      <c r="AP2196" s="715"/>
      <c r="AQ2196" s="715"/>
      <c r="AR2196" s="715"/>
      <c r="AS2196" s="715"/>
      <c r="AT2196" s="715"/>
      <c r="AU2196" s="715"/>
      <c r="AV2196" s="715"/>
      <c r="AW2196" s="715"/>
      <c r="AX2196" s="715"/>
      <c r="AY2196" s="715"/>
      <c r="AZ2196" s="652"/>
      <c r="BA2196" s="619"/>
      <c r="BB2196" s="235">
        <f t="shared" si="1337"/>
        <v>0</v>
      </c>
      <c r="BC2196" s="235">
        <f t="shared" si="1337"/>
        <v>0</v>
      </c>
      <c r="BD2196" s="407">
        <v>0</v>
      </c>
    </row>
    <row r="2197" spans="1:56">
      <c r="A2197" s="20"/>
      <c r="B2197" s="507"/>
      <c r="C2197" s="507"/>
      <c r="D2197" s="507"/>
      <c r="E2197" s="4"/>
      <c r="F2197" s="507"/>
      <c r="G2197" s="507"/>
      <c r="H2197" s="4"/>
      <c r="I2197" s="507"/>
      <c r="J2197" s="507"/>
      <c r="K2197" s="4"/>
      <c r="L2197" s="507"/>
      <c r="M2197" s="507"/>
      <c r="N2197" s="4"/>
      <c r="O2197" s="507"/>
      <c r="P2197" s="507"/>
      <c r="Q2197" s="4"/>
      <c r="R2197" s="507"/>
      <c r="S2197" s="507"/>
      <c r="T2197" s="707"/>
      <c r="U2197" s="521"/>
      <c r="V2197" s="507"/>
      <c r="W2197" s="507"/>
      <c r="X2197" s="507"/>
      <c r="Y2197" s="521"/>
      <c r="Z2197" s="507"/>
      <c r="AA2197" s="507"/>
      <c r="AB2197" s="507"/>
      <c r="AC2197" s="521"/>
      <c r="AZ2197" s="507"/>
      <c r="BA2197" s="707"/>
      <c r="BB2197" s="507"/>
      <c r="BC2197" s="507"/>
      <c r="BD2197" s="507"/>
    </row>
    <row r="2198" spans="1:56" ht="16.5" thickBot="1">
      <c r="A2198" s="20"/>
      <c r="B2198" s="507"/>
      <c r="C2198" s="507"/>
      <c r="D2198" s="507"/>
      <c r="E2198" s="4"/>
      <c r="F2198" s="507"/>
      <c r="G2198" s="507"/>
      <c r="H2198" s="4"/>
      <c r="I2198" s="507"/>
      <c r="J2198" s="507"/>
      <c r="K2198" s="4"/>
      <c r="L2198" s="507"/>
      <c r="M2198" s="507"/>
      <c r="N2198" s="4"/>
      <c r="O2198" s="507"/>
      <c r="P2198" s="507"/>
      <c r="Q2198" s="4"/>
      <c r="R2198" s="507"/>
      <c r="S2198" s="507"/>
      <c r="T2198" s="707"/>
      <c r="U2198" s="521"/>
      <c r="V2198" s="507"/>
      <c r="W2198" s="507"/>
      <c r="X2198" s="507"/>
      <c r="Y2198" s="521"/>
      <c r="Z2198" s="507"/>
      <c r="AA2198" s="507"/>
      <c r="AB2198" s="507"/>
      <c r="AC2198" s="521"/>
      <c r="AZ2198" s="507"/>
      <c r="BA2198" s="707"/>
      <c r="BB2198" s="507"/>
      <c r="BC2198" s="507"/>
      <c r="BD2198" s="507"/>
    </row>
    <row r="2199" spans="1:56" ht="16.5" thickBot="1">
      <c r="A2199" s="87"/>
      <c r="B2199" s="84" t="s">
        <v>19</v>
      </c>
      <c r="C2199" s="73">
        <v>3</v>
      </c>
      <c r="D2199" s="74"/>
      <c r="E2199" s="25"/>
      <c r="F2199" s="73">
        <v>9</v>
      </c>
      <c r="G2199" s="75"/>
      <c r="H2199" s="25"/>
      <c r="I2199" s="73">
        <v>0</v>
      </c>
      <c r="J2199" s="75"/>
      <c r="K2199" s="25"/>
      <c r="L2199" s="73">
        <v>0</v>
      </c>
      <c r="M2199" s="75"/>
      <c r="N2199" s="25"/>
      <c r="O2199" s="73">
        <v>0</v>
      </c>
      <c r="P2199" s="75"/>
      <c r="Q2199" s="25"/>
      <c r="R2199" s="645">
        <v>0</v>
      </c>
      <c r="S2199" s="647"/>
      <c r="T2199" s="619"/>
      <c r="U2199" s="521"/>
      <c r="V2199" s="645">
        <v>0</v>
      </c>
      <c r="W2199" s="646"/>
      <c r="X2199" s="647">
        <v>0</v>
      </c>
      <c r="Y2199" s="751"/>
      <c r="Z2199" s="645"/>
      <c r="AA2199" s="646"/>
      <c r="AB2199" s="647">
        <f>AB2186+AC2190+AB2190+AB2194</f>
        <v>12</v>
      </c>
      <c r="AC2199" s="751"/>
      <c r="AD2199" s="712"/>
      <c r="AE2199" s="712"/>
      <c r="AF2199" s="712"/>
      <c r="AG2199" s="712"/>
      <c r="AH2199" s="712"/>
      <c r="AI2199" s="712"/>
      <c r="AJ2199" s="712"/>
      <c r="AK2199" s="712"/>
      <c r="AL2199" s="712"/>
      <c r="AM2199" s="712"/>
      <c r="AN2199" s="712"/>
      <c r="AO2199" s="712"/>
      <c r="AP2199" s="712"/>
      <c r="AQ2199" s="712"/>
      <c r="AR2199" s="712"/>
      <c r="AS2199" s="712"/>
      <c r="AT2199" s="712"/>
      <c r="AU2199" s="712"/>
      <c r="AV2199" s="712"/>
      <c r="AW2199" s="712"/>
      <c r="AX2199" s="712"/>
      <c r="AY2199" s="712"/>
      <c r="AZ2199" s="647"/>
      <c r="BA2199" s="619"/>
      <c r="BB2199" s="73">
        <f>C2199+F2199+I2199+L2199+O2199+R2199+V2199</f>
        <v>12</v>
      </c>
      <c r="BC2199" s="645">
        <f>D2199+G2199+J2199+M2199+P2199+S2199+W2199</f>
        <v>0</v>
      </c>
      <c r="BD2199" s="75">
        <f>BD2186+BF2190+BD2190+BD2194</f>
        <v>12</v>
      </c>
    </row>
    <row r="2200" spans="1:56" ht="16.5" thickBot="1">
      <c r="A2200" s="88" t="s">
        <v>9</v>
      </c>
      <c r="B2200" s="85" t="s">
        <v>21</v>
      </c>
      <c r="C2200" s="76">
        <v>0</v>
      </c>
      <c r="D2200" s="17"/>
      <c r="E2200" s="25"/>
      <c r="F2200" s="76">
        <v>5</v>
      </c>
      <c r="G2200" s="77"/>
      <c r="H2200" s="25"/>
      <c r="I2200" s="76">
        <v>0</v>
      </c>
      <c r="J2200" s="77"/>
      <c r="K2200" s="25"/>
      <c r="L2200" s="76">
        <v>0</v>
      </c>
      <c r="M2200" s="77"/>
      <c r="N2200" s="25"/>
      <c r="O2200" s="76">
        <v>0</v>
      </c>
      <c r="P2200" s="77"/>
      <c r="Q2200" s="25"/>
      <c r="R2200" s="648">
        <v>0</v>
      </c>
      <c r="S2200" s="649"/>
      <c r="T2200" s="619"/>
      <c r="U2200" s="521"/>
      <c r="V2200" s="648">
        <v>0</v>
      </c>
      <c r="W2200" s="615"/>
      <c r="X2200" s="649">
        <v>0</v>
      </c>
      <c r="Y2200" s="754"/>
      <c r="Z2200" s="648"/>
      <c r="AA2200" s="615"/>
      <c r="AB2200" s="649">
        <f>AB2187+AB2191</f>
        <v>5</v>
      </c>
      <c r="AC2200" s="754"/>
      <c r="AD2200" s="611"/>
      <c r="AE2200" s="611"/>
      <c r="AF2200" s="611"/>
      <c r="AG2200" s="611"/>
      <c r="AH2200" s="611"/>
      <c r="AI2200" s="611"/>
      <c r="AJ2200" s="611"/>
      <c r="AK2200" s="611"/>
      <c r="AL2200" s="611"/>
      <c r="AM2200" s="611"/>
      <c r="AN2200" s="611"/>
      <c r="AO2200" s="611"/>
      <c r="AP2200" s="611"/>
      <c r="AQ2200" s="611"/>
      <c r="AR2200" s="611"/>
      <c r="AS2200" s="611"/>
      <c r="AT2200" s="611"/>
      <c r="AU2200" s="611"/>
      <c r="AV2200" s="611"/>
      <c r="AW2200" s="611"/>
      <c r="AX2200" s="611"/>
      <c r="AY2200" s="611"/>
      <c r="AZ2200" s="649"/>
      <c r="BA2200" s="619"/>
      <c r="BB2200" s="645">
        <f t="shared" ref="BB2200:BC2201" si="1338">C2200+F2200+I2200+L2200+O2200+R2200+V2200</f>
        <v>5</v>
      </c>
      <c r="BC2200" s="645">
        <f t="shared" si="1338"/>
        <v>0</v>
      </c>
      <c r="BD2200" s="77">
        <f>BD2187+BD2191</f>
        <v>5</v>
      </c>
    </row>
    <row r="2201" spans="1:56" ht="16.5" thickBot="1">
      <c r="A2201" s="83"/>
      <c r="B2201" s="86" t="s">
        <v>22</v>
      </c>
      <c r="C2201" s="78">
        <v>0</v>
      </c>
      <c r="D2201" s="79"/>
      <c r="E2201" s="25"/>
      <c r="F2201" s="78">
        <v>0</v>
      </c>
      <c r="G2201" s="80"/>
      <c r="H2201" s="25"/>
      <c r="I2201" s="78">
        <v>0</v>
      </c>
      <c r="J2201" s="80"/>
      <c r="K2201" s="25"/>
      <c r="L2201" s="78">
        <v>0</v>
      </c>
      <c r="M2201" s="80"/>
      <c r="N2201" s="25"/>
      <c r="O2201" s="78">
        <v>0</v>
      </c>
      <c r="P2201" s="80"/>
      <c r="Q2201" s="25"/>
      <c r="R2201" s="650">
        <v>0</v>
      </c>
      <c r="S2201" s="652"/>
      <c r="T2201" s="619"/>
      <c r="U2201" s="521"/>
      <c r="V2201" s="650">
        <v>0</v>
      </c>
      <c r="W2201" s="651"/>
      <c r="X2201" s="652">
        <v>0</v>
      </c>
      <c r="Y2201" s="753"/>
      <c r="Z2201" s="650"/>
      <c r="AA2201" s="651"/>
      <c r="AB2201" s="652">
        <v>0</v>
      </c>
      <c r="AC2201" s="753"/>
      <c r="AD2201" s="715"/>
      <c r="AE2201" s="715"/>
      <c r="AF2201" s="715"/>
      <c r="AG2201" s="715"/>
      <c r="AH2201" s="715"/>
      <c r="AI2201" s="715"/>
      <c r="AJ2201" s="715"/>
      <c r="AK2201" s="715"/>
      <c r="AL2201" s="715"/>
      <c r="AM2201" s="715"/>
      <c r="AN2201" s="715"/>
      <c r="AO2201" s="715"/>
      <c r="AP2201" s="715"/>
      <c r="AQ2201" s="715"/>
      <c r="AR2201" s="715"/>
      <c r="AS2201" s="715"/>
      <c r="AT2201" s="715"/>
      <c r="AU2201" s="715"/>
      <c r="AV2201" s="715"/>
      <c r="AW2201" s="715"/>
      <c r="AX2201" s="715"/>
      <c r="AY2201" s="715"/>
      <c r="AZ2201" s="652"/>
      <c r="BA2201" s="619"/>
      <c r="BB2201" s="645">
        <f t="shared" si="1338"/>
        <v>0</v>
      </c>
      <c r="BC2201" s="645">
        <f t="shared" si="1338"/>
        <v>0</v>
      </c>
      <c r="BD2201" s="80">
        <v>0</v>
      </c>
    </row>
    <row r="2202" spans="1:56">
      <c r="A2202" s="89" t="s">
        <v>40</v>
      </c>
      <c r="B2202" s="24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619"/>
      <c r="U2202" s="521"/>
      <c r="V2202" s="25"/>
      <c r="W2202" s="25"/>
      <c r="X2202" s="25"/>
      <c r="Y2202" s="521"/>
      <c r="Z2202" s="25"/>
      <c r="AA2202" s="25"/>
      <c r="AB2202" s="25"/>
      <c r="AC2202" s="521"/>
      <c r="BA2202" s="611"/>
    </row>
    <row r="2203" spans="1:56">
      <c r="A2203" s="89" t="s">
        <v>54</v>
      </c>
      <c r="B2203" s="24"/>
      <c r="C2203" s="25"/>
      <c r="D2203" s="25"/>
      <c r="E2203" s="25"/>
      <c r="F2203" s="25"/>
      <c r="G2203" s="25"/>
      <c r="H2203" s="25"/>
      <c r="I2203" s="25"/>
      <c r="J2203" s="25"/>
      <c r="K2203" s="25"/>
      <c r="L2203" s="521"/>
      <c r="M2203" s="521"/>
      <c r="N2203" s="521"/>
      <c r="O2203" s="521"/>
      <c r="P2203" s="521"/>
      <c r="Q2203" s="521"/>
      <c r="R2203" s="521"/>
      <c r="S2203" s="521"/>
      <c r="T2203" s="521"/>
      <c r="U2203" s="521"/>
      <c r="V2203" s="521"/>
      <c r="W2203" s="521"/>
      <c r="X2203" s="521"/>
      <c r="Y2203" s="521"/>
      <c r="Z2203" s="521"/>
      <c r="AA2203" s="521"/>
      <c r="AB2203" s="521"/>
      <c r="AC2203" s="521"/>
      <c r="BA2203" s="611"/>
    </row>
    <row r="2204" spans="1:56">
      <c r="A2204" s="89" t="s">
        <v>363</v>
      </c>
      <c r="B2204" s="24"/>
      <c r="C2204" s="25"/>
      <c r="D2204" s="25"/>
      <c r="E2204" s="25"/>
      <c r="F2204" s="25"/>
      <c r="G2204" s="25"/>
      <c r="H2204" s="25"/>
      <c r="I2204" s="25"/>
      <c r="J2204" s="25"/>
      <c r="K2204" s="25"/>
      <c r="L2204" s="521"/>
      <c r="M2204" s="521"/>
      <c r="N2204" s="521"/>
      <c r="O2204" s="521"/>
      <c r="P2204" s="521"/>
      <c r="Q2204" s="521"/>
      <c r="R2204" s="521"/>
      <c r="S2204" s="521"/>
      <c r="T2204" s="521"/>
      <c r="U2204" s="521"/>
      <c r="V2204" s="521"/>
      <c r="W2204" s="521"/>
      <c r="X2204" s="521"/>
      <c r="Y2204" s="521"/>
      <c r="Z2204" s="521"/>
      <c r="AA2204" s="521"/>
      <c r="AB2204" s="521"/>
      <c r="AC2204" s="521"/>
    </row>
    <row r="2205" spans="1:56">
      <c r="A2205" s="521"/>
      <c r="B2205" s="521"/>
      <c r="C2205" s="521"/>
      <c r="D2205" s="521"/>
      <c r="E2205" s="521"/>
      <c r="F2205" s="521"/>
      <c r="G2205" s="521"/>
      <c r="H2205" s="521"/>
      <c r="I2205" s="521"/>
      <c r="J2205" s="521"/>
      <c r="K2205" s="521"/>
      <c r="L2205" s="521"/>
      <c r="M2205" s="521"/>
      <c r="N2205" s="521"/>
      <c r="O2205" s="521"/>
      <c r="P2205" s="521"/>
      <c r="Q2205" s="521"/>
      <c r="R2205" s="521"/>
      <c r="S2205" s="521"/>
      <c r="T2205" s="521"/>
      <c r="U2205" s="521"/>
      <c r="V2205" s="521"/>
      <c r="W2205" s="521"/>
      <c r="X2205" s="521"/>
      <c r="Y2205" s="521"/>
      <c r="Z2205" s="521"/>
      <c r="AA2205" s="521"/>
      <c r="AB2205" s="521"/>
      <c r="AC2205" s="521"/>
    </row>
    <row r="2206" spans="1:56">
      <c r="A2206" s="521"/>
      <c r="B2206" s="521"/>
      <c r="C2206" s="521"/>
      <c r="D2206" s="521"/>
      <c r="E2206" s="521"/>
      <c r="F2206" s="521"/>
      <c r="G2206" s="521"/>
      <c r="H2206" s="521"/>
      <c r="I2206" s="521"/>
      <c r="J2206" s="521"/>
      <c r="K2206" s="521"/>
      <c r="L2206" s="521"/>
      <c r="M2206" s="521"/>
      <c r="N2206" s="521"/>
      <c r="O2206" s="521"/>
      <c r="P2206" s="521"/>
      <c r="Q2206" s="521"/>
      <c r="R2206" s="521"/>
      <c r="S2206" s="521"/>
      <c r="T2206" s="521"/>
      <c r="U2206" s="521"/>
      <c r="V2206" s="521"/>
      <c r="W2206" s="521"/>
      <c r="X2206" s="521"/>
      <c r="Y2206" s="521"/>
      <c r="Z2206" s="521"/>
      <c r="AA2206" s="521"/>
      <c r="AB2206" s="521"/>
      <c r="AC2206" s="521"/>
    </row>
    <row r="2207" spans="1:56" ht="18.75">
      <c r="A2207" s="1222" t="s">
        <v>26</v>
      </c>
      <c r="B2207" s="1222"/>
      <c r="C2207" s="1222"/>
      <c r="D2207" s="1222"/>
      <c r="E2207" s="1222"/>
      <c r="F2207" s="1222"/>
      <c r="G2207" s="1222"/>
      <c r="H2207" s="1222"/>
      <c r="I2207" s="1222"/>
      <c r="J2207" s="1222"/>
      <c r="K2207" s="1222"/>
      <c r="L2207" s="1222"/>
      <c r="M2207" s="1222"/>
      <c r="N2207" s="1222"/>
      <c r="O2207" s="1222"/>
      <c r="P2207" s="1222"/>
      <c r="Q2207" s="1222"/>
      <c r="R2207" s="1222"/>
      <c r="S2207" s="1222"/>
      <c r="T2207" s="1222"/>
      <c r="U2207" s="521"/>
      <c r="V2207" s="521"/>
      <c r="W2207" s="521"/>
      <c r="X2207" s="521"/>
      <c r="Y2207" s="521"/>
      <c r="Z2207" s="521"/>
      <c r="AA2207" s="521"/>
      <c r="AB2207" s="521"/>
      <c r="AC2207" s="521"/>
    </row>
    <row r="2208" spans="1:56" ht="16.5" thickBot="1">
      <c r="A2208" s="1225" t="s">
        <v>27</v>
      </c>
      <c r="B2208" s="1225"/>
      <c r="C2208" s="1225"/>
      <c r="D2208" s="1225"/>
      <c r="E2208" s="1225"/>
      <c r="F2208" s="1225"/>
      <c r="G2208" s="1225"/>
      <c r="H2208" s="1225"/>
      <c r="I2208" s="1225"/>
      <c r="J2208" s="1225"/>
      <c r="K2208" s="1225"/>
      <c r="L2208" s="1225"/>
      <c r="M2208" s="1225"/>
      <c r="N2208" s="1225"/>
      <c r="O2208" s="1225"/>
      <c r="P2208" s="1225"/>
      <c r="Q2208" s="1225"/>
      <c r="R2208" s="1225"/>
      <c r="S2208" s="1225"/>
      <c r="T2208" s="1225"/>
      <c r="U2208" s="521"/>
      <c r="V2208" s="521"/>
      <c r="W2208" s="521"/>
      <c r="X2208" s="521"/>
      <c r="Y2208" s="521"/>
      <c r="Z2208" s="521"/>
      <c r="AA2208" s="521"/>
      <c r="AB2208" s="521"/>
      <c r="AC2208" s="521"/>
    </row>
    <row r="2209" spans="1:64" ht="24" thickBot="1">
      <c r="A2209" s="1226" t="s">
        <v>53</v>
      </c>
      <c r="B2209" s="1227"/>
      <c r="C2209" s="1227"/>
      <c r="D2209" s="1227"/>
      <c r="E2209" s="1227"/>
      <c r="F2209" s="1227"/>
      <c r="G2209" s="1227"/>
      <c r="H2209" s="1227"/>
      <c r="I2209" s="1227"/>
      <c r="J2209" s="1227"/>
      <c r="K2209" s="1227"/>
      <c r="L2209" s="1227"/>
      <c r="M2209" s="1227"/>
      <c r="N2209" s="1227"/>
      <c r="O2209" s="1227"/>
      <c r="P2209" s="1227"/>
      <c r="Q2209" s="1227"/>
      <c r="R2209" s="1227"/>
      <c r="S2209" s="1227"/>
      <c r="T2209" s="1228"/>
      <c r="U2209" s="522"/>
      <c r="V2209" s="521"/>
      <c r="W2209" s="521"/>
      <c r="X2209" s="521"/>
      <c r="Y2209" s="521"/>
      <c r="Z2209" s="521"/>
      <c r="AA2209" s="521"/>
      <c r="AB2209" s="521"/>
      <c r="AC2209" s="521"/>
    </row>
    <row r="2210" spans="1:64" ht="16.5" thickBot="1">
      <c r="A2210" s="474"/>
      <c r="B2210" s="475"/>
      <c r="C2210" s="475"/>
      <c r="D2210" s="475"/>
      <c r="E2210" s="475"/>
      <c r="F2210" s="475"/>
      <c r="G2210" s="475"/>
      <c r="H2210" s="475"/>
      <c r="I2210" s="475"/>
      <c r="J2210" s="475"/>
      <c r="K2210" s="475"/>
      <c r="L2210" s="475"/>
      <c r="M2210" s="475"/>
      <c r="N2210" s="475"/>
      <c r="O2210" s="475"/>
      <c r="P2210" s="475"/>
      <c r="Q2210" s="475"/>
      <c r="R2210" s="475"/>
      <c r="S2210" s="475"/>
      <c r="T2210" s="475"/>
      <c r="U2210" s="521"/>
      <c r="V2210" s="521"/>
      <c r="W2210" s="521"/>
      <c r="X2210" s="521"/>
      <c r="Y2210" s="521"/>
      <c r="Z2210" s="521"/>
      <c r="AA2210" s="521"/>
      <c r="AB2210" s="521"/>
      <c r="AC2210" s="521"/>
    </row>
    <row r="2211" spans="1:64" ht="16.5">
      <c r="A2211" s="476" t="s">
        <v>325</v>
      </c>
      <c r="B2211" s="477"/>
      <c r="C2211" s="477" t="s">
        <v>794</v>
      </c>
      <c r="D2211" s="477"/>
      <c r="E2211" s="477"/>
      <c r="F2211" s="477"/>
      <c r="G2211" s="477"/>
      <c r="H2211" s="477"/>
      <c r="I2211" s="477"/>
      <c r="J2211" s="477"/>
      <c r="K2211" s="477"/>
      <c r="L2211" s="477"/>
      <c r="M2211" s="477"/>
      <c r="N2211" s="477"/>
      <c r="O2211" s="477"/>
      <c r="P2211" s="477"/>
      <c r="Q2211" s="477"/>
      <c r="R2211" s="478"/>
      <c r="S2211" s="478"/>
      <c r="T2211" s="478"/>
      <c r="U2211" s="751"/>
      <c r="V2211" s="751"/>
      <c r="W2211" s="751"/>
      <c r="X2211" s="751"/>
      <c r="Y2211" s="751"/>
      <c r="Z2211" s="751"/>
      <c r="AA2211" s="751"/>
      <c r="AB2211" s="751"/>
      <c r="AC2211" s="751"/>
      <c r="AD2211" s="712"/>
      <c r="AE2211" s="712"/>
      <c r="AF2211" s="712"/>
      <c r="AG2211" s="712"/>
      <c r="AH2211" s="712"/>
      <c r="AI2211" s="712"/>
      <c r="AJ2211" s="712"/>
      <c r="AK2211" s="712"/>
      <c r="AL2211" s="712"/>
      <c r="AM2211" s="712"/>
      <c r="AN2211" s="712"/>
      <c r="AO2211" s="712"/>
      <c r="AP2211" s="712"/>
      <c r="AQ2211" s="712"/>
      <c r="AR2211" s="712"/>
      <c r="AS2211" s="712"/>
      <c r="AT2211" s="712"/>
      <c r="AU2211" s="712"/>
      <c r="AV2211" s="712"/>
      <c r="AW2211" s="712"/>
      <c r="AX2211" s="712"/>
      <c r="AY2211" s="712"/>
      <c r="AZ2211" s="712"/>
      <c r="BA2211" s="712"/>
      <c r="BB2211" s="712"/>
      <c r="BC2211" s="712"/>
      <c r="BD2211" s="712"/>
      <c r="BE2211" s="712"/>
      <c r="BF2211" s="712"/>
      <c r="BG2211" s="712"/>
      <c r="BH2211" s="712"/>
      <c r="BI2211" s="712"/>
      <c r="BJ2211" s="712"/>
      <c r="BK2211" s="712"/>
      <c r="BL2211" s="713"/>
    </row>
    <row r="2212" spans="1:64" ht="16.5">
      <c r="A2212" s="480" t="s">
        <v>872</v>
      </c>
      <c r="B2212" s="481"/>
      <c r="C2212" s="481" t="s">
        <v>916</v>
      </c>
      <c r="D2212" s="481"/>
      <c r="E2212" s="481"/>
      <c r="F2212" s="481"/>
      <c r="G2212" s="481"/>
      <c r="H2212" s="481"/>
      <c r="I2212" s="481"/>
      <c r="J2212" s="481"/>
      <c r="K2212" s="481"/>
      <c r="L2212" s="481"/>
      <c r="M2212" s="481"/>
      <c r="N2212" s="481"/>
      <c r="O2212" s="481"/>
      <c r="P2212" s="481"/>
      <c r="Q2212" s="481"/>
      <c r="R2212" s="482"/>
      <c r="S2212" s="482"/>
      <c r="T2212" s="482"/>
      <c r="U2212" s="754"/>
      <c r="V2212" s="754"/>
      <c r="W2212" s="754"/>
      <c r="X2212" s="754"/>
      <c r="Y2212" s="754"/>
      <c r="Z2212" s="754"/>
      <c r="AA2212" s="754"/>
      <c r="AB2212" s="754"/>
      <c r="AC2212" s="754"/>
      <c r="AD2212" s="611"/>
      <c r="AE2212" s="611"/>
      <c r="AF2212" s="611"/>
      <c r="AG2212" s="611"/>
      <c r="AH2212" s="611"/>
      <c r="AI2212" s="611"/>
      <c r="AJ2212" s="611"/>
      <c r="AK2212" s="611"/>
      <c r="AL2212" s="611"/>
      <c r="AM2212" s="611"/>
      <c r="AN2212" s="611"/>
      <c r="AO2212" s="611"/>
      <c r="AP2212" s="611"/>
      <c r="AQ2212" s="611"/>
      <c r="AR2212" s="611"/>
      <c r="AS2212" s="611"/>
      <c r="AT2212" s="611"/>
      <c r="AU2212" s="611"/>
      <c r="AV2212" s="611"/>
      <c r="AW2212" s="611"/>
      <c r="AX2212" s="611"/>
      <c r="AY2212" s="611"/>
      <c r="AZ2212" s="611"/>
      <c r="BA2212" s="611"/>
      <c r="BB2212" s="611"/>
      <c r="BC2212" s="611"/>
      <c r="BD2212" s="611"/>
      <c r="BE2212" s="611"/>
      <c r="BF2212" s="611"/>
      <c r="BG2212" s="611"/>
      <c r="BH2212" s="611"/>
      <c r="BI2212" s="611"/>
      <c r="BJ2212" s="611"/>
      <c r="BK2212" s="611"/>
      <c r="BL2212" s="714"/>
    </row>
    <row r="2213" spans="1:64" ht="17.25" thickBot="1">
      <c r="A2213" s="484" t="s">
        <v>808</v>
      </c>
      <c r="B2213" s="485"/>
      <c r="C2213" s="485" t="s">
        <v>918</v>
      </c>
      <c r="D2213" s="485"/>
      <c r="E2213" s="485"/>
      <c r="F2213" s="485"/>
      <c r="G2213" s="485"/>
      <c r="H2213" s="485"/>
      <c r="I2213" s="485"/>
      <c r="J2213" s="485"/>
      <c r="K2213" s="485"/>
      <c r="L2213" s="485"/>
      <c r="M2213" s="485"/>
      <c r="N2213" s="485"/>
      <c r="O2213" s="485"/>
      <c r="P2213" s="485"/>
      <c r="Q2213" s="485"/>
      <c r="R2213" s="486"/>
      <c r="S2213" s="486"/>
      <c r="T2213" s="486"/>
      <c r="U2213" s="753"/>
      <c r="V2213" s="753"/>
      <c r="W2213" s="753"/>
      <c r="X2213" s="753"/>
      <c r="Y2213" s="753"/>
      <c r="Z2213" s="753"/>
      <c r="AA2213" s="753"/>
      <c r="AB2213" s="753"/>
      <c r="AC2213" s="753"/>
      <c r="AD2213" s="715"/>
      <c r="AE2213" s="715"/>
      <c r="AF2213" s="715"/>
      <c r="AG2213" s="715"/>
      <c r="AH2213" s="715"/>
      <c r="AI2213" s="715"/>
      <c r="AJ2213" s="715"/>
      <c r="AK2213" s="715"/>
      <c r="AL2213" s="715"/>
      <c r="AM2213" s="715"/>
      <c r="AN2213" s="715"/>
      <c r="AO2213" s="715"/>
      <c r="AP2213" s="715"/>
      <c r="AQ2213" s="715"/>
      <c r="AR2213" s="715"/>
      <c r="AS2213" s="715"/>
      <c r="AT2213" s="715"/>
      <c r="AU2213" s="715"/>
      <c r="AV2213" s="715"/>
      <c r="AW2213" s="715"/>
      <c r="AX2213" s="715"/>
      <c r="AY2213" s="715"/>
      <c r="AZ2213" s="715"/>
      <c r="BA2213" s="715"/>
      <c r="BB2213" s="715"/>
      <c r="BC2213" s="715"/>
      <c r="BD2213" s="715"/>
      <c r="BE2213" s="715"/>
      <c r="BF2213" s="715"/>
      <c r="BG2213" s="715"/>
      <c r="BH2213" s="715"/>
      <c r="BI2213" s="715"/>
      <c r="BJ2213" s="715"/>
      <c r="BK2213" s="715"/>
      <c r="BL2213" s="716"/>
    </row>
    <row r="2214" spans="1:64" ht="16.5" thickBot="1">
      <c r="A2214" s="474"/>
      <c r="B2214" s="475"/>
      <c r="C2214" s="475"/>
      <c r="D2214" s="475"/>
      <c r="E2214" s="475"/>
      <c r="F2214" s="475"/>
      <c r="G2214" s="475"/>
      <c r="H2214" s="475"/>
      <c r="I2214" s="475"/>
      <c r="J2214" s="475"/>
      <c r="K2214" s="475"/>
      <c r="L2214" s="475"/>
      <c r="M2214" s="475"/>
      <c r="N2214" s="475"/>
      <c r="O2214" s="475"/>
      <c r="P2214" s="475"/>
      <c r="Q2214" s="475"/>
      <c r="R2214" s="475"/>
      <c r="S2214" s="475"/>
      <c r="T2214" s="475"/>
      <c r="U2214" s="521"/>
      <c r="V2214" s="521"/>
      <c r="W2214" s="521"/>
      <c r="X2214" s="521"/>
      <c r="Y2214" s="521"/>
      <c r="Z2214" s="521"/>
      <c r="AA2214" s="521"/>
      <c r="AB2214" s="521"/>
      <c r="AC2214" s="521"/>
    </row>
    <row r="2215" spans="1:64" ht="17.25" thickBot="1">
      <c r="A2215" s="475"/>
      <c r="B2215" s="475"/>
      <c r="C2215" s="1223" t="s">
        <v>640</v>
      </c>
      <c r="D2215" s="1224"/>
      <c r="E2215" s="1224"/>
      <c r="F2215" s="1224"/>
      <c r="G2215" s="1224"/>
      <c r="H2215" s="1224"/>
      <c r="I2215" s="1224"/>
      <c r="J2215" s="1224"/>
      <c r="K2215" s="1224"/>
      <c r="L2215" s="1224"/>
      <c r="M2215" s="1224"/>
      <c r="N2215" s="1224"/>
      <c r="O2215" s="1224"/>
      <c r="P2215" s="1224"/>
      <c r="Q2215" s="1224"/>
      <c r="R2215" s="1224"/>
      <c r="S2215" s="1224"/>
      <c r="T2215" s="488"/>
      <c r="U2215" s="522"/>
      <c r="V2215" s="521"/>
      <c r="W2215" s="521"/>
      <c r="X2215" s="521"/>
      <c r="Y2215" s="521"/>
      <c r="Z2215" s="521"/>
      <c r="AA2215" s="521"/>
      <c r="AB2215" s="521"/>
      <c r="AC2215" s="521"/>
    </row>
    <row r="2216" spans="1:64" ht="16.5" thickBot="1">
      <c r="A2216" s="1"/>
      <c r="U2216" s="521"/>
      <c r="V2216" s="521"/>
      <c r="W2216" s="521"/>
      <c r="X2216" s="521"/>
      <c r="Y2216" s="521"/>
      <c r="Z2216" s="521"/>
      <c r="AA2216" s="521"/>
      <c r="AB2216" s="521"/>
      <c r="AC2216" s="521"/>
    </row>
    <row r="2217" spans="1:64" ht="45" customHeight="1">
      <c r="A2217" s="6"/>
      <c r="B2217" s="7"/>
      <c r="C2217" s="1210" t="s">
        <v>42</v>
      </c>
      <c r="D2217" s="1211"/>
      <c r="E2217" s="888"/>
      <c r="F2217" s="1216" t="s">
        <v>853</v>
      </c>
      <c r="G2217" s="1217"/>
      <c r="H2217" s="888"/>
      <c r="I2217" s="1216" t="s">
        <v>854</v>
      </c>
      <c r="J2217" s="1217"/>
      <c r="K2217" s="888"/>
      <c r="L2217" s="1216" t="s">
        <v>855</v>
      </c>
      <c r="M2217" s="1217"/>
      <c r="N2217" s="888"/>
      <c r="O2217" s="1216" t="s">
        <v>856</v>
      </c>
      <c r="P2217" s="1217"/>
      <c r="Q2217" s="888"/>
      <c r="R2217" s="1210" t="s">
        <v>628</v>
      </c>
      <c r="S2217" s="1211"/>
      <c r="T2217" s="938"/>
      <c r="U2217" s="1210" t="s">
        <v>629</v>
      </c>
      <c r="V2217" s="1211"/>
      <c r="W2217" s="698"/>
      <c r="X2217" s="523"/>
      <c r="Y2217" s="132"/>
      <c r="Z2217" s="133" t="s">
        <v>9</v>
      </c>
      <c r="AA2217" s="134"/>
      <c r="AB2217" s="521"/>
      <c r="AC2217" s="610"/>
      <c r="AD2217" s="610"/>
      <c r="AE2217" s="610"/>
      <c r="AF2217" s="610"/>
      <c r="AG2217" s="610"/>
      <c r="AH2217" s="610"/>
      <c r="AI2217" s="610"/>
      <c r="AJ2217" s="610"/>
      <c r="AK2217" s="610"/>
      <c r="AL2217" s="610"/>
      <c r="AM2217" s="610"/>
      <c r="AN2217" s="610"/>
      <c r="AO2217" s="610"/>
      <c r="AP2217" s="610"/>
      <c r="AQ2217" s="610"/>
      <c r="AR2217" s="610"/>
      <c r="AS2217" s="610"/>
      <c r="AT2217" s="610"/>
      <c r="AU2217" s="610"/>
      <c r="AV2217" s="610"/>
      <c r="AW2217" s="610"/>
      <c r="AX2217" s="610"/>
      <c r="AY2217" s="610"/>
      <c r="AZ2217" s="610"/>
      <c r="BA2217" s="1207" t="s">
        <v>9</v>
      </c>
      <c r="BB2217" s="1208"/>
      <c r="BC2217" s="1209"/>
    </row>
    <row r="2218" spans="1:64" ht="133.5" thickBot="1">
      <c r="A2218" s="348"/>
      <c r="B2218" s="46"/>
      <c r="C2218" s="54" t="s">
        <v>41</v>
      </c>
      <c r="D2218" s="57" t="s">
        <v>32</v>
      </c>
      <c r="E2218" s="50"/>
      <c r="F2218" s="54" t="s">
        <v>15</v>
      </c>
      <c r="G2218" s="57" t="s">
        <v>32</v>
      </c>
      <c r="H2218" s="50"/>
      <c r="I2218" s="54" t="s">
        <v>15</v>
      </c>
      <c r="J2218" s="57" t="s">
        <v>32</v>
      </c>
      <c r="K2218" s="50"/>
      <c r="L2218" s="54" t="s">
        <v>15</v>
      </c>
      <c r="M2218" s="57" t="s">
        <v>32</v>
      </c>
      <c r="N2218" s="50"/>
      <c r="O2218" s="54" t="s">
        <v>15</v>
      </c>
      <c r="P2218" s="57" t="s">
        <v>32</v>
      </c>
      <c r="Q2218" s="50"/>
      <c r="R2218" s="630" t="s">
        <v>15</v>
      </c>
      <c r="S2218" s="727" t="s">
        <v>32</v>
      </c>
      <c r="T2218" s="729"/>
      <c r="U2218" s="630" t="s">
        <v>15</v>
      </c>
      <c r="V2218" s="632" t="s">
        <v>32</v>
      </c>
      <c r="W2218" s="747"/>
      <c r="X2218" s="523"/>
      <c r="Y2218" s="630" t="s">
        <v>15</v>
      </c>
      <c r="Z2218" s="631" t="s">
        <v>32</v>
      </c>
      <c r="AA2218" s="644" t="s">
        <v>9</v>
      </c>
      <c r="AB2218" s="521"/>
      <c r="AC2218" s="610"/>
      <c r="AD2218" s="610"/>
      <c r="AE2218" s="610"/>
      <c r="AF2218" s="610"/>
      <c r="AG2218" s="610"/>
      <c r="AH2218" s="610"/>
      <c r="AI2218" s="610"/>
      <c r="AJ2218" s="610"/>
      <c r="AK2218" s="610"/>
      <c r="AL2218" s="610"/>
      <c r="AM2218" s="610"/>
      <c r="AN2218" s="610"/>
      <c r="AO2218" s="610"/>
      <c r="AP2218" s="610"/>
      <c r="AQ2218" s="610"/>
      <c r="AR2218" s="610"/>
      <c r="AS2218" s="610"/>
      <c r="AT2218" s="610"/>
      <c r="AU2218" s="610"/>
      <c r="AV2218" s="610"/>
      <c r="AW2218" s="610"/>
      <c r="AX2218" s="610"/>
      <c r="AY2218" s="699" t="s">
        <v>32</v>
      </c>
      <c r="AZ2218" s="515"/>
      <c r="BA2218" s="630" t="s">
        <v>15</v>
      </c>
      <c r="BB2218" s="631" t="s">
        <v>32</v>
      </c>
      <c r="BC2218" s="644" t="s">
        <v>9</v>
      </c>
    </row>
    <row r="2219" spans="1:64" ht="16.5" thickBot="1">
      <c r="A2219" s="20"/>
      <c r="B2219" s="507"/>
      <c r="C2219" s="507"/>
      <c r="D2219" s="507"/>
      <c r="E2219" s="4"/>
      <c r="F2219" s="507"/>
      <c r="G2219" s="507"/>
      <c r="H2219" s="4"/>
      <c r="I2219" s="507"/>
      <c r="J2219" s="507"/>
      <c r="K2219" s="4"/>
      <c r="L2219" s="507"/>
      <c r="M2219" s="507"/>
      <c r="N2219" s="4"/>
      <c r="O2219" s="507"/>
      <c r="P2219" s="507"/>
      <c r="Q2219" s="4"/>
      <c r="R2219" s="507"/>
      <c r="S2219" s="507"/>
      <c r="T2219" s="707"/>
      <c r="U2219" s="507"/>
      <c r="V2219" s="507"/>
      <c r="W2219" s="507"/>
      <c r="X2219" s="521"/>
      <c r="Y2219" s="507"/>
      <c r="Z2219" s="507"/>
      <c r="AA2219" s="507"/>
      <c r="AB2219" s="521"/>
      <c r="AC2219" s="610"/>
      <c r="AD2219" s="610"/>
      <c r="AE2219" s="610"/>
      <c r="AF2219" s="610"/>
      <c r="AG2219" s="610"/>
      <c r="AH2219" s="610"/>
      <c r="AI2219" s="610"/>
      <c r="AJ2219" s="610"/>
      <c r="AK2219" s="610"/>
      <c r="AL2219" s="610"/>
      <c r="AM2219" s="610"/>
      <c r="AN2219" s="610"/>
      <c r="AO2219" s="610"/>
      <c r="AP2219" s="610"/>
      <c r="AQ2219" s="610"/>
      <c r="AR2219" s="610"/>
      <c r="AS2219" s="610"/>
      <c r="AT2219" s="610"/>
      <c r="AU2219" s="610"/>
      <c r="AV2219" s="610"/>
      <c r="AW2219" s="610"/>
      <c r="AX2219" s="610"/>
      <c r="AY2219" s="507"/>
      <c r="AZ2219" s="707"/>
      <c r="BA2219" s="507"/>
      <c r="BB2219" s="507"/>
      <c r="BC2219" s="507"/>
    </row>
    <row r="2220" spans="1:64" ht="16.5" thickBot="1">
      <c r="A2220" s="1177" t="s">
        <v>721</v>
      </c>
      <c r="B2220" s="84" t="s">
        <v>19</v>
      </c>
      <c r="C2220" s="61">
        <v>0</v>
      </c>
      <c r="D2220" s="62"/>
      <c r="E2220" s="4"/>
      <c r="F2220" s="61">
        <v>2</v>
      </c>
      <c r="G2220" s="63"/>
      <c r="H2220" s="4"/>
      <c r="I2220" s="61">
        <v>0</v>
      </c>
      <c r="J2220" s="63"/>
      <c r="K2220" s="4"/>
      <c r="L2220" s="61">
        <v>0</v>
      </c>
      <c r="M2220" s="63"/>
      <c r="N2220" s="4"/>
      <c r="O2220" s="61">
        <v>0</v>
      </c>
      <c r="P2220" s="63"/>
      <c r="Q2220" s="4"/>
      <c r="R2220" s="645">
        <v>1</v>
      </c>
      <c r="S2220" s="730"/>
      <c r="T2220" s="678"/>
      <c r="U2220" s="645">
        <v>3</v>
      </c>
      <c r="V2220" s="646"/>
      <c r="W2220" s="647">
        <v>0</v>
      </c>
      <c r="X2220" s="521"/>
      <c r="Y2220" s="645"/>
      <c r="Z2220" s="646"/>
      <c r="AA2220" s="647">
        <v>6</v>
      </c>
      <c r="AB2220" s="521"/>
      <c r="AC2220" s="610"/>
      <c r="AD2220" s="610"/>
      <c r="AE2220" s="610"/>
      <c r="AF2220" s="610"/>
      <c r="AG2220" s="610"/>
      <c r="AH2220" s="610"/>
      <c r="AI2220" s="610"/>
      <c r="AJ2220" s="610"/>
      <c r="AK2220" s="610"/>
      <c r="AL2220" s="610"/>
      <c r="AM2220" s="610"/>
      <c r="AN2220" s="610"/>
      <c r="AO2220" s="610"/>
      <c r="AP2220" s="610"/>
      <c r="AQ2220" s="610"/>
      <c r="AR2220" s="610"/>
      <c r="AS2220" s="610"/>
      <c r="AT2220" s="610"/>
      <c r="AU2220" s="610"/>
      <c r="AV2220" s="610"/>
      <c r="AW2220" s="610"/>
      <c r="AX2220" s="610"/>
      <c r="AY2220" s="664"/>
      <c r="AZ2220" s="619"/>
      <c r="BA2220" s="235">
        <f>C2220+F2220+I2220+L2220+O2220+R2220+U2220</f>
        <v>6</v>
      </c>
      <c r="BB2220" s="235">
        <f>D2220+G2220+J2220+M2220+P2220+S2220+V2220</f>
        <v>0</v>
      </c>
      <c r="BC2220" s="237">
        <v>6</v>
      </c>
    </row>
    <row r="2221" spans="1:64" ht="16.5" thickBot="1">
      <c r="A2221" s="1178"/>
      <c r="B2221" s="85" t="s">
        <v>21</v>
      </c>
      <c r="C2221" s="64">
        <v>0</v>
      </c>
      <c r="D2221" s="16"/>
      <c r="E2221" s="4"/>
      <c r="F2221" s="64">
        <v>1</v>
      </c>
      <c r="G2221" s="65"/>
      <c r="H2221" s="4"/>
      <c r="I2221" s="64">
        <v>0</v>
      </c>
      <c r="J2221" s="65"/>
      <c r="K2221" s="4"/>
      <c r="L2221" s="64">
        <v>0</v>
      </c>
      <c r="M2221" s="65"/>
      <c r="N2221" s="4"/>
      <c r="O2221" s="64">
        <v>0</v>
      </c>
      <c r="P2221" s="65"/>
      <c r="Q2221" s="4"/>
      <c r="R2221" s="648">
        <v>0</v>
      </c>
      <c r="S2221" s="731"/>
      <c r="T2221" s="678"/>
      <c r="U2221" s="648">
        <v>2</v>
      </c>
      <c r="V2221" s="615"/>
      <c r="W2221" s="649">
        <v>0</v>
      </c>
      <c r="X2221" s="521"/>
      <c r="Y2221" s="648"/>
      <c r="Z2221" s="615"/>
      <c r="AA2221" s="649">
        <v>3</v>
      </c>
      <c r="AB2221" s="521"/>
      <c r="AC2221" s="610"/>
      <c r="AD2221" s="610"/>
      <c r="AE2221" s="610"/>
      <c r="AF2221" s="610"/>
      <c r="AG2221" s="610"/>
      <c r="AH2221" s="610"/>
      <c r="AI2221" s="610"/>
      <c r="AJ2221" s="610"/>
      <c r="AK2221" s="610"/>
      <c r="AL2221" s="610"/>
      <c r="AM2221" s="610"/>
      <c r="AN2221" s="610"/>
      <c r="AO2221" s="610"/>
      <c r="AP2221" s="610"/>
      <c r="AQ2221" s="610"/>
      <c r="AR2221" s="610"/>
      <c r="AS2221" s="610"/>
      <c r="AT2221" s="610"/>
      <c r="AU2221" s="610"/>
      <c r="AV2221" s="610"/>
      <c r="AW2221" s="610"/>
      <c r="AX2221" s="610"/>
      <c r="AY2221" s="665"/>
      <c r="AZ2221" s="619"/>
      <c r="BA2221" s="235">
        <f t="shared" ref="BA2221:BB2222" si="1339">C2221+F2221+I2221+L2221+O2221+R2221+U2221</f>
        <v>3</v>
      </c>
      <c r="BB2221" s="235">
        <f t="shared" si="1339"/>
        <v>0</v>
      </c>
      <c r="BC2221" s="406">
        <v>3</v>
      </c>
    </row>
    <row r="2222" spans="1:64" ht="16.5" thickBot="1">
      <c r="A2222" s="1179"/>
      <c r="B2222" s="86" t="s">
        <v>22</v>
      </c>
      <c r="C2222" s="66">
        <v>0</v>
      </c>
      <c r="D2222" s="67"/>
      <c r="E2222" s="4"/>
      <c r="F2222" s="66">
        <v>0</v>
      </c>
      <c r="G2222" s="68"/>
      <c r="H2222" s="4"/>
      <c r="I2222" s="66">
        <v>0</v>
      </c>
      <c r="J2222" s="68"/>
      <c r="K2222" s="4"/>
      <c r="L2222" s="66">
        <v>0</v>
      </c>
      <c r="M2222" s="68"/>
      <c r="N2222" s="4"/>
      <c r="O2222" s="66">
        <v>0</v>
      </c>
      <c r="P2222" s="68"/>
      <c r="Q2222" s="4"/>
      <c r="R2222" s="650">
        <v>0</v>
      </c>
      <c r="S2222" s="732"/>
      <c r="T2222" s="678"/>
      <c r="U2222" s="650">
        <v>0</v>
      </c>
      <c r="V2222" s="651"/>
      <c r="W2222" s="652">
        <v>0</v>
      </c>
      <c r="X2222" s="521"/>
      <c r="Y2222" s="650"/>
      <c r="Z2222" s="651"/>
      <c r="AA2222" s="652">
        <v>0</v>
      </c>
      <c r="AB2222" s="521"/>
      <c r="AC2222" s="610"/>
      <c r="AD2222" s="610"/>
      <c r="AE2222" s="610"/>
      <c r="AF2222" s="610"/>
      <c r="AG2222" s="610"/>
      <c r="AH2222" s="610"/>
      <c r="AI2222" s="610"/>
      <c r="AJ2222" s="610"/>
      <c r="AK2222" s="610"/>
      <c r="AL2222" s="610"/>
      <c r="AM2222" s="610"/>
      <c r="AN2222" s="610"/>
      <c r="AO2222" s="610"/>
      <c r="AP2222" s="610"/>
      <c r="AQ2222" s="610"/>
      <c r="AR2222" s="610"/>
      <c r="AS2222" s="610"/>
      <c r="AT2222" s="610"/>
      <c r="AU2222" s="610"/>
      <c r="AV2222" s="610"/>
      <c r="AW2222" s="610"/>
      <c r="AX2222" s="610"/>
      <c r="AY2222" s="666"/>
      <c r="AZ2222" s="619"/>
      <c r="BA2222" s="235">
        <f t="shared" si="1339"/>
        <v>0</v>
      </c>
      <c r="BB2222" s="235">
        <f t="shared" si="1339"/>
        <v>0</v>
      </c>
      <c r="BC2222" s="407">
        <v>0</v>
      </c>
    </row>
    <row r="2223" spans="1:64" ht="16.5" thickBot="1">
      <c r="A2223" s="20"/>
      <c r="B2223" s="507"/>
      <c r="C2223" s="507"/>
      <c r="D2223" s="507"/>
      <c r="E2223" s="4"/>
      <c r="F2223" s="507"/>
      <c r="G2223" s="507"/>
      <c r="H2223" s="4"/>
      <c r="I2223" s="507"/>
      <c r="J2223" s="507"/>
      <c r="K2223" s="4"/>
      <c r="L2223" s="507"/>
      <c r="M2223" s="507"/>
      <c r="N2223" s="4"/>
      <c r="O2223" s="507"/>
      <c r="P2223" s="507"/>
      <c r="Q2223" s="4"/>
      <c r="R2223" s="507"/>
      <c r="S2223" s="509"/>
      <c r="T2223" s="707"/>
      <c r="U2223" s="507"/>
      <c r="V2223" s="507"/>
      <c r="W2223" s="507"/>
      <c r="X2223" s="521"/>
      <c r="Y2223" s="507"/>
      <c r="Z2223" s="507"/>
      <c r="AA2223" s="507"/>
      <c r="AB2223" s="521"/>
      <c r="AC2223" s="610"/>
      <c r="AD2223" s="610"/>
      <c r="AE2223" s="610"/>
      <c r="AF2223" s="610"/>
      <c r="AG2223" s="610"/>
      <c r="AH2223" s="610"/>
      <c r="AI2223" s="610"/>
      <c r="AJ2223" s="610"/>
      <c r="AK2223" s="610"/>
      <c r="AL2223" s="610"/>
      <c r="AM2223" s="610"/>
      <c r="AN2223" s="610"/>
      <c r="AO2223" s="610"/>
      <c r="AP2223" s="610"/>
      <c r="AQ2223" s="610"/>
      <c r="AR2223" s="610"/>
      <c r="AS2223" s="610"/>
      <c r="AT2223" s="610"/>
      <c r="AU2223" s="610"/>
      <c r="AV2223" s="610"/>
      <c r="AW2223" s="610"/>
      <c r="AX2223" s="610"/>
      <c r="AY2223" s="507"/>
      <c r="AZ2223" s="707"/>
      <c r="BA2223" s="1059"/>
      <c r="BB2223" s="1059"/>
      <c r="BC2223" s="1059"/>
    </row>
    <row r="2224" spans="1:64" ht="16.5" thickBot="1">
      <c r="A2224" s="1177" t="s">
        <v>722</v>
      </c>
      <c r="B2224" s="84" t="s">
        <v>19</v>
      </c>
      <c r="C2224" s="61">
        <v>0</v>
      </c>
      <c r="D2224" s="62"/>
      <c r="E2224" s="4"/>
      <c r="F2224" s="61">
        <v>1</v>
      </c>
      <c r="G2224" s="63"/>
      <c r="H2224" s="4"/>
      <c r="I2224" s="61">
        <v>0</v>
      </c>
      <c r="J2224" s="63"/>
      <c r="K2224" s="4"/>
      <c r="L2224" s="61">
        <v>0</v>
      </c>
      <c r="M2224" s="63"/>
      <c r="N2224" s="4"/>
      <c r="O2224" s="61">
        <v>0</v>
      </c>
      <c r="P2224" s="63"/>
      <c r="Q2224" s="4"/>
      <c r="R2224" s="645">
        <v>1</v>
      </c>
      <c r="S2224" s="730"/>
      <c r="T2224" s="678"/>
      <c r="U2224" s="645">
        <v>3</v>
      </c>
      <c r="V2224" s="646"/>
      <c r="W2224" s="647">
        <v>0</v>
      </c>
      <c r="X2224" s="521"/>
      <c r="Y2224" s="645"/>
      <c r="Z2224" s="646"/>
      <c r="AA2224" s="647">
        <v>5</v>
      </c>
      <c r="AB2224" s="521"/>
      <c r="AC2224" s="610"/>
      <c r="AD2224" s="610"/>
      <c r="AE2224" s="610"/>
      <c r="AF2224" s="610"/>
      <c r="AG2224" s="610"/>
      <c r="AH2224" s="610"/>
      <c r="AI2224" s="610"/>
      <c r="AJ2224" s="610"/>
      <c r="AK2224" s="610"/>
      <c r="AL2224" s="610"/>
      <c r="AM2224" s="610"/>
      <c r="AN2224" s="610"/>
      <c r="AO2224" s="610"/>
      <c r="AP2224" s="610"/>
      <c r="AQ2224" s="610"/>
      <c r="AR2224" s="610"/>
      <c r="AS2224" s="610"/>
      <c r="AT2224" s="610"/>
      <c r="AU2224" s="610"/>
      <c r="AV2224" s="610"/>
      <c r="AW2224" s="610"/>
      <c r="AX2224" s="610"/>
      <c r="AY2224" s="664"/>
      <c r="AZ2224" s="619"/>
      <c r="BA2224" s="235">
        <f>C2224+F2224+I2224+L2224+O2224+R2224+U2224</f>
        <v>5</v>
      </c>
      <c r="BB2224" s="235">
        <f>D2224+G2224+J2224+M2224+P2224+S2224+V2224</f>
        <v>0</v>
      </c>
      <c r="BC2224" s="237">
        <v>5</v>
      </c>
    </row>
    <row r="2225" spans="1:55" ht="16.5" thickBot="1">
      <c r="A2225" s="1178"/>
      <c r="B2225" s="85" t="s">
        <v>21</v>
      </c>
      <c r="C2225" s="64">
        <v>0</v>
      </c>
      <c r="D2225" s="16"/>
      <c r="E2225" s="4"/>
      <c r="F2225" s="64">
        <v>1</v>
      </c>
      <c r="G2225" s="65"/>
      <c r="H2225" s="4"/>
      <c r="I2225" s="64">
        <v>0</v>
      </c>
      <c r="J2225" s="65"/>
      <c r="K2225" s="4"/>
      <c r="L2225" s="64">
        <v>0</v>
      </c>
      <c r="M2225" s="65"/>
      <c r="N2225" s="4"/>
      <c r="O2225" s="64">
        <v>0</v>
      </c>
      <c r="P2225" s="65"/>
      <c r="Q2225" s="4"/>
      <c r="R2225" s="648">
        <v>1</v>
      </c>
      <c r="S2225" s="731"/>
      <c r="T2225" s="678"/>
      <c r="U2225" s="648">
        <v>1</v>
      </c>
      <c r="V2225" s="615"/>
      <c r="W2225" s="649">
        <v>0</v>
      </c>
      <c r="X2225" s="521"/>
      <c r="Y2225" s="648"/>
      <c r="Z2225" s="615"/>
      <c r="AA2225" s="649">
        <v>3</v>
      </c>
      <c r="AB2225" s="521"/>
      <c r="AC2225" s="610"/>
      <c r="AD2225" s="610"/>
      <c r="AE2225" s="610"/>
      <c r="AF2225" s="610"/>
      <c r="AG2225" s="610"/>
      <c r="AH2225" s="610"/>
      <c r="AI2225" s="610"/>
      <c r="AJ2225" s="610"/>
      <c r="AK2225" s="610"/>
      <c r="AL2225" s="610"/>
      <c r="AM2225" s="610"/>
      <c r="AN2225" s="610"/>
      <c r="AO2225" s="610"/>
      <c r="AP2225" s="610"/>
      <c r="AQ2225" s="610"/>
      <c r="AR2225" s="610"/>
      <c r="AS2225" s="610"/>
      <c r="AT2225" s="610"/>
      <c r="AU2225" s="610"/>
      <c r="AV2225" s="610"/>
      <c r="AW2225" s="610"/>
      <c r="AX2225" s="610"/>
      <c r="AY2225" s="665"/>
      <c r="AZ2225" s="619"/>
      <c r="BA2225" s="235">
        <f t="shared" ref="BA2225:BB2226" si="1340">C2225+F2225+I2225+L2225+O2225+R2225+U2225</f>
        <v>3</v>
      </c>
      <c r="BB2225" s="235">
        <f t="shared" si="1340"/>
        <v>0</v>
      </c>
      <c r="BC2225" s="406">
        <v>3</v>
      </c>
    </row>
    <row r="2226" spans="1:55" ht="16.5" thickBot="1">
      <c r="A2226" s="1179"/>
      <c r="B2226" s="86" t="s">
        <v>22</v>
      </c>
      <c r="C2226" s="66">
        <v>0</v>
      </c>
      <c r="D2226" s="67"/>
      <c r="E2226" s="4"/>
      <c r="F2226" s="66">
        <v>0</v>
      </c>
      <c r="G2226" s="68"/>
      <c r="H2226" s="4"/>
      <c r="I2226" s="66">
        <v>0</v>
      </c>
      <c r="J2226" s="68"/>
      <c r="K2226" s="4"/>
      <c r="L2226" s="66">
        <v>0</v>
      </c>
      <c r="M2226" s="68"/>
      <c r="N2226" s="4"/>
      <c r="O2226" s="66">
        <v>0</v>
      </c>
      <c r="P2226" s="68"/>
      <c r="Q2226" s="4"/>
      <c r="R2226" s="650">
        <v>0</v>
      </c>
      <c r="S2226" s="732"/>
      <c r="T2226" s="678"/>
      <c r="U2226" s="650">
        <v>0</v>
      </c>
      <c r="V2226" s="651"/>
      <c r="W2226" s="652">
        <v>0</v>
      </c>
      <c r="X2226" s="521"/>
      <c r="Y2226" s="650"/>
      <c r="Z2226" s="651"/>
      <c r="AA2226" s="652">
        <v>0</v>
      </c>
      <c r="AB2226" s="521"/>
      <c r="AC2226" s="610"/>
      <c r="AD2226" s="610"/>
      <c r="AE2226" s="610"/>
      <c r="AF2226" s="610"/>
      <c r="AG2226" s="610"/>
      <c r="AH2226" s="610"/>
      <c r="AI2226" s="610"/>
      <c r="AJ2226" s="610"/>
      <c r="AK2226" s="610"/>
      <c r="AL2226" s="610"/>
      <c r="AM2226" s="610"/>
      <c r="AN2226" s="610"/>
      <c r="AO2226" s="610"/>
      <c r="AP2226" s="610"/>
      <c r="AQ2226" s="610"/>
      <c r="AR2226" s="610"/>
      <c r="AS2226" s="610"/>
      <c r="AT2226" s="610"/>
      <c r="AU2226" s="610"/>
      <c r="AV2226" s="610"/>
      <c r="AW2226" s="610"/>
      <c r="AX2226" s="610"/>
      <c r="AY2226" s="666"/>
      <c r="AZ2226" s="619"/>
      <c r="BA2226" s="235">
        <f t="shared" si="1340"/>
        <v>0</v>
      </c>
      <c r="BB2226" s="235">
        <f t="shared" si="1340"/>
        <v>0</v>
      </c>
      <c r="BC2226" s="407">
        <v>0</v>
      </c>
    </row>
    <row r="2227" spans="1:55" ht="16.5" thickBot="1">
      <c r="A2227" s="20"/>
      <c r="B2227" s="507"/>
      <c r="C2227" s="507"/>
      <c r="D2227" s="507"/>
      <c r="E2227" s="4"/>
      <c r="F2227" s="507"/>
      <c r="G2227" s="507"/>
      <c r="H2227" s="4"/>
      <c r="I2227" s="507"/>
      <c r="J2227" s="507"/>
      <c r="K2227" s="4"/>
      <c r="L2227" s="507"/>
      <c r="M2227" s="507"/>
      <c r="N2227" s="4"/>
      <c r="O2227" s="507"/>
      <c r="P2227" s="507"/>
      <c r="Q2227" s="4"/>
      <c r="R2227" s="507"/>
      <c r="S2227" s="509"/>
      <c r="T2227" s="707"/>
      <c r="U2227" s="507"/>
      <c r="V2227" s="507"/>
      <c r="W2227" s="507"/>
      <c r="X2227" s="521"/>
      <c r="Y2227" s="507"/>
      <c r="Z2227" s="507"/>
      <c r="AA2227" s="507"/>
      <c r="AB2227" s="521"/>
      <c r="AC2227" s="610"/>
      <c r="AD2227" s="610"/>
      <c r="AE2227" s="610"/>
      <c r="AF2227" s="610"/>
      <c r="AG2227" s="610"/>
      <c r="AH2227" s="610"/>
      <c r="AI2227" s="610"/>
      <c r="AJ2227" s="610"/>
      <c r="AK2227" s="610"/>
      <c r="AL2227" s="610"/>
      <c r="AM2227" s="610"/>
      <c r="AN2227" s="610"/>
      <c r="AO2227" s="610"/>
      <c r="AP2227" s="610"/>
      <c r="AQ2227" s="610"/>
      <c r="AR2227" s="610"/>
      <c r="AS2227" s="610"/>
      <c r="AT2227" s="610"/>
      <c r="AU2227" s="610"/>
      <c r="AV2227" s="610"/>
      <c r="AW2227" s="610"/>
      <c r="AX2227" s="610"/>
      <c r="AY2227" s="507"/>
      <c r="AZ2227" s="707"/>
      <c r="BA2227" s="1059"/>
      <c r="BB2227" s="1059"/>
      <c r="BC2227" s="1059"/>
    </row>
    <row r="2228" spans="1:55" ht="16.5" thickBot="1">
      <c r="A2228" s="1177" t="s">
        <v>390</v>
      </c>
      <c r="B2228" s="84" t="s">
        <v>19</v>
      </c>
      <c r="C2228" s="61">
        <v>1</v>
      </c>
      <c r="D2228" s="62"/>
      <c r="E2228" s="4"/>
      <c r="F2228" s="61">
        <v>1</v>
      </c>
      <c r="G2228" s="63"/>
      <c r="H2228" s="4"/>
      <c r="I2228" s="61">
        <v>1</v>
      </c>
      <c r="J2228" s="63"/>
      <c r="K2228" s="4"/>
      <c r="L2228" s="61">
        <v>0</v>
      </c>
      <c r="M2228" s="63"/>
      <c r="N2228" s="4"/>
      <c r="O2228" s="61">
        <v>0</v>
      </c>
      <c r="P2228" s="63"/>
      <c r="Q2228" s="4"/>
      <c r="R2228" s="645">
        <v>1</v>
      </c>
      <c r="S2228" s="647"/>
      <c r="T2228" s="619"/>
      <c r="U2228" s="645">
        <v>5</v>
      </c>
      <c r="V2228" s="646"/>
      <c r="W2228" s="647">
        <v>0</v>
      </c>
      <c r="X2228" s="521"/>
      <c r="Y2228" s="645"/>
      <c r="Z2228" s="646"/>
      <c r="AA2228" s="647">
        <v>9</v>
      </c>
      <c r="AB2228" s="521"/>
      <c r="AC2228" s="610"/>
      <c r="AD2228" s="610"/>
      <c r="AE2228" s="610"/>
      <c r="AF2228" s="610"/>
      <c r="AG2228" s="610"/>
      <c r="AH2228" s="610"/>
      <c r="AI2228" s="610"/>
      <c r="AJ2228" s="610"/>
      <c r="AK2228" s="610"/>
      <c r="AL2228" s="610"/>
      <c r="AM2228" s="610"/>
      <c r="AN2228" s="610"/>
      <c r="AO2228" s="610"/>
      <c r="AP2228" s="610"/>
      <c r="AQ2228" s="610"/>
      <c r="AR2228" s="610"/>
      <c r="AS2228" s="610"/>
      <c r="AT2228" s="610"/>
      <c r="AU2228" s="610"/>
      <c r="AV2228" s="610"/>
      <c r="AW2228" s="610"/>
      <c r="AX2228" s="610"/>
      <c r="AY2228" s="664"/>
      <c r="AZ2228" s="619"/>
      <c r="BA2228" s="235">
        <f>C2228+F2228+I2228+L2228+O2228+R2228+U2228</f>
        <v>9</v>
      </c>
      <c r="BB2228" s="235">
        <f>D2228+G2228+J2228+M2228+P2228+S2228+V2228</f>
        <v>0</v>
      </c>
      <c r="BC2228" s="237">
        <v>9</v>
      </c>
    </row>
    <row r="2229" spans="1:55" ht="16.5" thickBot="1">
      <c r="A2229" s="1178"/>
      <c r="B2229" s="85" t="s">
        <v>21</v>
      </c>
      <c r="C2229" s="64">
        <v>1</v>
      </c>
      <c r="D2229" s="16"/>
      <c r="E2229" s="4"/>
      <c r="F2229" s="64">
        <v>1</v>
      </c>
      <c r="G2229" s="65"/>
      <c r="H2229" s="4"/>
      <c r="I2229" s="64">
        <v>1</v>
      </c>
      <c r="J2229" s="65"/>
      <c r="K2229" s="4"/>
      <c r="L2229" s="64">
        <v>0</v>
      </c>
      <c r="M2229" s="65"/>
      <c r="N2229" s="4"/>
      <c r="O2229" s="64">
        <v>0</v>
      </c>
      <c r="P2229" s="65"/>
      <c r="Q2229" s="4"/>
      <c r="R2229" s="648">
        <v>0</v>
      </c>
      <c r="S2229" s="649"/>
      <c r="T2229" s="619"/>
      <c r="U2229" s="648">
        <v>3</v>
      </c>
      <c r="V2229" s="615"/>
      <c r="W2229" s="649">
        <v>0</v>
      </c>
      <c r="X2229" s="521"/>
      <c r="Y2229" s="648"/>
      <c r="Z2229" s="615"/>
      <c r="AA2229" s="649">
        <v>6</v>
      </c>
      <c r="AB2229" s="521"/>
      <c r="AC2229" s="610"/>
      <c r="AD2229" s="610"/>
      <c r="AE2229" s="610"/>
      <c r="AF2229" s="610"/>
      <c r="AG2229" s="610"/>
      <c r="AH2229" s="610"/>
      <c r="AI2229" s="610"/>
      <c r="AJ2229" s="610"/>
      <c r="AK2229" s="610"/>
      <c r="AL2229" s="610"/>
      <c r="AM2229" s="610"/>
      <c r="AN2229" s="610"/>
      <c r="AO2229" s="610"/>
      <c r="AP2229" s="610"/>
      <c r="AQ2229" s="610"/>
      <c r="AR2229" s="610"/>
      <c r="AS2229" s="610"/>
      <c r="AT2229" s="610"/>
      <c r="AU2229" s="610"/>
      <c r="AV2229" s="610"/>
      <c r="AW2229" s="610"/>
      <c r="AX2229" s="610"/>
      <c r="AY2229" s="665"/>
      <c r="AZ2229" s="619"/>
      <c r="BA2229" s="235">
        <f t="shared" ref="BA2229:BB2230" si="1341">C2229+F2229+I2229+L2229+O2229+R2229+U2229</f>
        <v>6</v>
      </c>
      <c r="BB2229" s="235">
        <f t="shared" si="1341"/>
        <v>0</v>
      </c>
      <c r="BC2229" s="406">
        <v>6</v>
      </c>
    </row>
    <row r="2230" spans="1:55" ht="16.5" thickBot="1">
      <c r="A2230" s="1179"/>
      <c r="B2230" s="86" t="s">
        <v>22</v>
      </c>
      <c r="C2230" s="66">
        <v>0</v>
      </c>
      <c r="D2230" s="67"/>
      <c r="E2230" s="4"/>
      <c r="F2230" s="66">
        <v>0</v>
      </c>
      <c r="G2230" s="68"/>
      <c r="H2230" s="4"/>
      <c r="I2230" s="66">
        <v>0</v>
      </c>
      <c r="J2230" s="68"/>
      <c r="K2230" s="4"/>
      <c r="L2230" s="66">
        <v>0</v>
      </c>
      <c r="M2230" s="68"/>
      <c r="N2230" s="4"/>
      <c r="O2230" s="66">
        <v>0</v>
      </c>
      <c r="P2230" s="68"/>
      <c r="Q2230" s="4"/>
      <c r="R2230" s="650">
        <v>0</v>
      </c>
      <c r="S2230" s="652"/>
      <c r="T2230" s="619"/>
      <c r="U2230" s="650">
        <v>0</v>
      </c>
      <c r="V2230" s="651"/>
      <c r="W2230" s="652">
        <v>0</v>
      </c>
      <c r="X2230" s="521"/>
      <c r="Y2230" s="650"/>
      <c r="Z2230" s="651"/>
      <c r="AA2230" s="652">
        <v>0</v>
      </c>
      <c r="AB2230" s="521"/>
      <c r="AC2230" s="610"/>
      <c r="AD2230" s="610"/>
      <c r="AE2230" s="610"/>
      <c r="AF2230" s="610"/>
      <c r="AG2230" s="610"/>
      <c r="AH2230" s="610"/>
      <c r="AI2230" s="610"/>
      <c r="AJ2230" s="610"/>
      <c r="AK2230" s="610"/>
      <c r="AL2230" s="610"/>
      <c r="AM2230" s="610"/>
      <c r="AN2230" s="610"/>
      <c r="AO2230" s="610"/>
      <c r="AP2230" s="610"/>
      <c r="AQ2230" s="610"/>
      <c r="AR2230" s="610"/>
      <c r="AS2230" s="610"/>
      <c r="AT2230" s="610"/>
      <c r="AU2230" s="610"/>
      <c r="AV2230" s="610"/>
      <c r="AW2230" s="610"/>
      <c r="AX2230" s="610"/>
      <c r="AY2230" s="666"/>
      <c r="AZ2230" s="619"/>
      <c r="BA2230" s="235">
        <f t="shared" si="1341"/>
        <v>0</v>
      </c>
      <c r="BB2230" s="235">
        <f t="shared" si="1341"/>
        <v>0</v>
      </c>
      <c r="BC2230" s="407">
        <v>0</v>
      </c>
    </row>
    <row r="2231" spans="1:55">
      <c r="A2231" s="20"/>
      <c r="B2231" s="507"/>
      <c r="C2231" s="507"/>
      <c r="D2231" s="507"/>
      <c r="E2231" s="4"/>
      <c r="F2231" s="507"/>
      <c r="G2231" s="507"/>
      <c r="H2231" s="4"/>
      <c r="I2231" s="507"/>
      <c r="J2231" s="507"/>
      <c r="K2231" s="4"/>
      <c r="L2231" s="507"/>
      <c r="M2231" s="507"/>
      <c r="N2231" s="4"/>
      <c r="O2231" s="507"/>
      <c r="P2231" s="507"/>
      <c r="Q2231" s="4"/>
      <c r="R2231" s="507"/>
      <c r="S2231" s="507"/>
      <c r="T2231" s="707"/>
      <c r="U2231" s="507"/>
      <c r="V2231" s="507"/>
      <c r="W2231" s="507"/>
      <c r="X2231" s="521"/>
      <c r="Y2231" s="507"/>
      <c r="Z2231" s="507"/>
      <c r="AA2231" s="507"/>
      <c r="AB2231" s="521"/>
      <c r="AC2231" s="610"/>
      <c r="AD2231" s="610"/>
      <c r="AE2231" s="610"/>
      <c r="AF2231" s="610"/>
      <c r="AG2231" s="610"/>
      <c r="AH2231" s="610"/>
      <c r="AI2231" s="610"/>
      <c r="AJ2231" s="610"/>
      <c r="AK2231" s="610"/>
      <c r="AL2231" s="610"/>
      <c r="AM2231" s="610"/>
      <c r="AN2231" s="610"/>
      <c r="AO2231" s="610"/>
      <c r="AP2231" s="610"/>
      <c r="AQ2231" s="610"/>
      <c r="AR2231" s="610"/>
      <c r="AS2231" s="610"/>
      <c r="AT2231" s="610"/>
      <c r="AU2231" s="610"/>
      <c r="AV2231" s="610"/>
      <c r="AW2231" s="610"/>
      <c r="AX2231" s="610"/>
      <c r="AY2231" s="507"/>
      <c r="AZ2231" s="707"/>
      <c r="BA2231" s="507"/>
      <c r="BB2231" s="507"/>
      <c r="BC2231" s="507"/>
    </row>
    <row r="2232" spans="1:55" ht="16.5" thickBot="1">
      <c r="A2232" s="20"/>
      <c r="B2232" s="507"/>
      <c r="C2232" s="507"/>
      <c r="D2232" s="507"/>
      <c r="E2232" s="4"/>
      <c r="F2232" s="507"/>
      <c r="G2232" s="507"/>
      <c r="H2232" s="4"/>
      <c r="I2232" s="507"/>
      <c r="J2232" s="507"/>
      <c r="K2232" s="4"/>
      <c r="L2232" s="507"/>
      <c r="M2232" s="507"/>
      <c r="N2232" s="4"/>
      <c r="O2232" s="507"/>
      <c r="P2232" s="507"/>
      <c r="Q2232" s="4"/>
      <c r="R2232" s="507"/>
      <c r="S2232" s="507"/>
      <c r="T2232" s="707"/>
      <c r="U2232" s="507"/>
      <c r="V2232" s="507"/>
      <c r="W2232" s="507"/>
      <c r="X2232" s="521"/>
      <c r="Y2232" s="507"/>
      <c r="Z2232" s="507"/>
      <c r="AA2232" s="507"/>
      <c r="AB2232" s="521"/>
      <c r="AC2232" s="610"/>
      <c r="AD2232" s="610"/>
      <c r="AE2232" s="610"/>
      <c r="AF2232" s="610"/>
      <c r="AG2232" s="610"/>
      <c r="AH2232" s="610"/>
      <c r="AI2232" s="610"/>
      <c r="AJ2232" s="610"/>
      <c r="AK2232" s="610"/>
      <c r="AL2232" s="610"/>
      <c r="AM2232" s="610"/>
      <c r="AN2232" s="610"/>
      <c r="AO2232" s="610"/>
      <c r="AP2232" s="610"/>
      <c r="AQ2232" s="610"/>
      <c r="AR2232" s="610"/>
      <c r="AS2232" s="610"/>
      <c r="AT2232" s="610"/>
      <c r="AU2232" s="610"/>
      <c r="AV2232" s="610"/>
      <c r="AW2232" s="610"/>
      <c r="AX2232" s="610"/>
      <c r="AY2232" s="507"/>
      <c r="AZ2232" s="707"/>
      <c r="BA2232" s="507"/>
      <c r="BB2232" s="507"/>
      <c r="BC2232" s="507"/>
    </row>
    <row r="2233" spans="1:55" ht="16.5" thickBot="1">
      <c r="A2233" s="87"/>
      <c r="B2233" s="84" t="s">
        <v>19</v>
      </c>
      <c r="C2233" s="73">
        <v>1</v>
      </c>
      <c r="D2233" s="74"/>
      <c r="E2233" s="25"/>
      <c r="F2233" s="73">
        <v>4</v>
      </c>
      <c r="G2233" s="75"/>
      <c r="H2233" s="25"/>
      <c r="I2233" s="73">
        <v>1</v>
      </c>
      <c r="J2233" s="75"/>
      <c r="K2233" s="25"/>
      <c r="L2233" s="73">
        <v>0</v>
      </c>
      <c r="M2233" s="75"/>
      <c r="N2233" s="25"/>
      <c r="O2233" s="73">
        <v>0</v>
      </c>
      <c r="P2233" s="75"/>
      <c r="Q2233" s="25"/>
      <c r="R2233" s="645">
        <v>3</v>
      </c>
      <c r="S2233" s="647"/>
      <c r="T2233" s="619"/>
      <c r="U2233" s="645">
        <v>11</v>
      </c>
      <c r="V2233" s="647"/>
      <c r="W2233" s="518">
        <v>0</v>
      </c>
      <c r="X2233" s="521"/>
      <c r="Y2233" s="645"/>
      <c r="Z2233" s="646"/>
      <c r="AA2233" s="647">
        <f>AA2220+AA2224+AA2228</f>
        <v>20</v>
      </c>
      <c r="AB2233" s="521"/>
      <c r="AC2233" s="610"/>
      <c r="AD2233" s="610"/>
      <c r="AE2233" s="610"/>
      <c r="AF2233" s="610"/>
      <c r="AG2233" s="610"/>
      <c r="AH2233" s="610"/>
      <c r="AI2233" s="610"/>
      <c r="AJ2233" s="610"/>
      <c r="AK2233" s="610"/>
      <c r="AL2233" s="610"/>
      <c r="AM2233" s="610"/>
      <c r="AN2233" s="610"/>
      <c r="AO2233" s="610"/>
      <c r="AP2233" s="610"/>
      <c r="AQ2233" s="610"/>
      <c r="AR2233" s="610"/>
      <c r="AS2233" s="610"/>
      <c r="AT2233" s="610"/>
      <c r="AU2233" s="610"/>
      <c r="AV2233" s="610"/>
      <c r="AW2233" s="610"/>
      <c r="AX2233" s="610"/>
      <c r="AY2233" s="664"/>
      <c r="AZ2233" s="619"/>
      <c r="BA2233" s="645">
        <f>C2233+F2233+I2233+L2233+O2233+R2233+U2233</f>
        <v>20</v>
      </c>
      <c r="BB2233" s="645">
        <f>D2233+G2233+J2233+M2233+P2233+S2233+V2233</f>
        <v>0</v>
      </c>
      <c r="BC2233" s="75">
        <f>BC2220+BC2224+BC2228</f>
        <v>20</v>
      </c>
    </row>
    <row r="2234" spans="1:55" ht="16.5" thickBot="1">
      <c r="A2234" s="275" t="s">
        <v>9</v>
      </c>
      <c r="B2234" s="85" t="s">
        <v>21</v>
      </c>
      <c r="C2234" s="76">
        <v>1</v>
      </c>
      <c r="D2234" s="17"/>
      <c r="E2234" s="25"/>
      <c r="F2234" s="76">
        <v>3</v>
      </c>
      <c r="G2234" s="77"/>
      <c r="H2234" s="25"/>
      <c r="I2234" s="76">
        <v>1</v>
      </c>
      <c r="J2234" s="77"/>
      <c r="K2234" s="25"/>
      <c r="L2234" s="76">
        <v>0</v>
      </c>
      <c r="M2234" s="77"/>
      <c r="N2234" s="25"/>
      <c r="O2234" s="76">
        <v>0</v>
      </c>
      <c r="P2234" s="77"/>
      <c r="Q2234" s="25"/>
      <c r="R2234" s="648">
        <v>1</v>
      </c>
      <c r="S2234" s="649"/>
      <c r="T2234" s="619"/>
      <c r="U2234" s="648">
        <v>6</v>
      </c>
      <c r="V2234" s="649"/>
      <c r="W2234" s="748">
        <v>0</v>
      </c>
      <c r="X2234" s="521"/>
      <c r="Y2234" s="648"/>
      <c r="Z2234" s="615"/>
      <c r="AA2234" s="649">
        <f>AA2221+AA2225+AA2229</f>
        <v>12</v>
      </c>
      <c r="AB2234" s="521"/>
      <c r="AC2234" s="610"/>
      <c r="AD2234" s="610"/>
      <c r="AE2234" s="610"/>
      <c r="AF2234" s="610"/>
      <c r="AG2234" s="610"/>
      <c r="AH2234" s="610"/>
      <c r="AI2234" s="610"/>
      <c r="AJ2234" s="610"/>
      <c r="AK2234" s="610"/>
      <c r="AL2234" s="610"/>
      <c r="AM2234" s="610"/>
      <c r="AN2234" s="610"/>
      <c r="AO2234" s="610"/>
      <c r="AP2234" s="610"/>
      <c r="AQ2234" s="610"/>
      <c r="AR2234" s="610"/>
      <c r="AS2234" s="610"/>
      <c r="AT2234" s="610"/>
      <c r="AU2234" s="610"/>
      <c r="AV2234" s="610"/>
      <c r="AW2234" s="610"/>
      <c r="AX2234" s="610"/>
      <c r="AY2234" s="665"/>
      <c r="AZ2234" s="619"/>
      <c r="BA2234" s="645">
        <f t="shared" ref="BA2234:BB2235" si="1342">C2234+F2234+I2234+L2234+O2234+R2234+U2234</f>
        <v>12</v>
      </c>
      <c r="BB2234" s="645">
        <f t="shared" si="1342"/>
        <v>0</v>
      </c>
      <c r="BC2234" s="77">
        <f>BC2221+BC2225+BC2229</f>
        <v>12</v>
      </c>
    </row>
    <row r="2235" spans="1:55" ht="16.5" thickBot="1">
      <c r="A2235" s="83"/>
      <c r="B2235" s="86" t="s">
        <v>22</v>
      </c>
      <c r="C2235" s="78">
        <v>0</v>
      </c>
      <c r="D2235" s="79"/>
      <c r="E2235" s="25"/>
      <c r="F2235" s="78">
        <v>0</v>
      </c>
      <c r="G2235" s="80"/>
      <c r="H2235" s="25"/>
      <c r="I2235" s="78">
        <v>0</v>
      </c>
      <c r="J2235" s="80"/>
      <c r="K2235" s="25"/>
      <c r="L2235" s="78">
        <v>0</v>
      </c>
      <c r="M2235" s="80"/>
      <c r="N2235" s="25"/>
      <c r="O2235" s="78">
        <v>0</v>
      </c>
      <c r="P2235" s="80"/>
      <c r="Q2235" s="25"/>
      <c r="R2235" s="650">
        <v>0</v>
      </c>
      <c r="S2235" s="652"/>
      <c r="T2235" s="619"/>
      <c r="U2235" s="650">
        <v>0</v>
      </c>
      <c r="V2235" s="652"/>
      <c r="W2235" s="749">
        <v>0</v>
      </c>
      <c r="X2235" s="521"/>
      <c r="Y2235" s="650"/>
      <c r="Z2235" s="651"/>
      <c r="AA2235" s="652">
        <v>0</v>
      </c>
      <c r="AB2235" s="521"/>
      <c r="AC2235" s="610"/>
      <c r="AD2235" s="610"/>
      <c r="AE2235" s="610"/>
      <c r="AF2235" s="610"/>
      <c r="AG2235" s="610"/>
      <c r="AH2235" s="610"/>
      <c r="AI2235" s="610"/>
      <c r="AJ2235" s="610"/>
      <c r="AK2235" s="610"/>
      <c r="AL2235" s="610"/>
      <c r="AM2235" s="610"/>
      <c r="AN2235" s="610"/>
      <c r="AO2235" s="610"/>
      <c r="AP2235" s="610"/>
      <c r="AQ2235" s="610"/>
      <c r="AR2235" s="610"/>
      <c r="AS2235" s="610"/>
      <c r="AT2235" s="610"/>
      <c r="AU2235" s="610"/>
      <c r="AV2235" s="610"/>
      <c r="AW2235" s="610"/>
      <c r="AX2235" s="610"/>
      <c r="AY2235" s="666"/>
      <c r="AZ2235" s="619"/>
      <c r="BA2235" s="645">
        <f t="shared" si="1342"/>
        <v>0</v>
      </c>
      <c r="BB2235" s="645">
        <f t="shared" si="1342"/>
        <v>0</v>
      </c>
      <c r="BC2235" s="80">
        <v>0</v>
      </c>
    </row>
    <row r="2236" spans="1:55" ht="16.5" thickBot="1">
      <c r="A2236" s="89" t="s">
        <v>40</v>
      </c>
      <c r="B2236" s="24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619"/>
      <c r="U2236" s="619"/>
      <c r="V2236" s="619"/>
      <c r="W2236" s="619"/>
      <c r="X2236" s="521"/>
      <c r="Y2236" s="619"/>
      <c r="Z2236" s="619"/>
      <c r="AA2236" s="619"/>
      <c r="AB2236" s="521"/>
      <c r="AC2236" s="610"/>
      <c r="AD2236" s="610"/>
      <c r="AE2236" s="610"/>
      <c r="AF2236" s="610"/>
      <c r="AG2236" s="610"/>
      <c r="AH2236" s="610"/>
      <c r="AI2236" s="610"/>
      <c r="AJ2236" s="610"/>
      <c r="AK2236" s="610"/>
      <c r="AL2236" s="610"/>
      <c r="AM2236" s="610"/>
      <c r="AN2236" s="610"/>
      <c r="AO2236" s="610"/>
      <c r="AP2236" s="610"/>
      <c r="AQ2236" s="610"/>
      <c r="AR2236" s="610"/>
      <c r="AS2236" s="610"/>
      <c r="AT2236" s="610"/>
      <c r="AU2236" s="610"/>
      <c r="AV2236" s="610"/>
      <c r="AW2236" s="610"/>
      <c r="AX2236" s="610"/>
      <c r="AY2236" s="610"/>
      <c r="AZ2236" s="611"/>
      <c r="BA2236" s="610"/>
      <c r="BB2236" s="610"/>
    </row>
    <row r="2237" spans="1:55" ht="16.5" thickBot="1">
      <c r="A2237" s="1239" t="s">
        <v>1049</v>
      </c>
      <c r="B2237" s="656" t="s">
        <v>19</v>
      </c>
      <c r="C2237" s="235">
        <f>C2233+C2199</f>
        <v>4</v>
      </c>
      <c r="D2237" s="838">
        <f t="shared" ref="D2237:BB2239" si="1343">D2233+D2199</f>
        <v>0</v>
      </c>
      <c r="E2237" s="264">
        <f t="shared" si="1343"/>
        <v>0</v>
      </c>
      <c r="F2237" s="235">
        <f t="shared" si="1343"/>
        <v>13</v>
      </c>
      <c r="G2237" s="838">
        <f t="shared" si="1343"/>
        <v>0</v>
      </c>
      <c r="H2237" s="264">
        <f t="shared" si="1343"/>
        <v>0</v>
      </c>
      <c r="I2237" s="235">
        <f t="shared" si="1343"/>
        <v>1</v>
      </c>
      <c r="J2237" s="838">
        <f t="shared" si="1343"/>
        <v>0</v>
      </c>
      <c r="K2237" s="264">
        <f t="shared" si="1343"/>
        <v>0</v>
      </c>
      <c r="L2237" s="235">
        <f t="shared" si="1343"/>
        <v>0</v>
      </c>
      <c r="M2237" s="838">
        <f t="shared" si="1343"/>
        <v>0</v>
      </c>
      <c r="N2237" s="264">
        <f t="shared" si="1343"/>
        <v>0</v>
      </c>
      <c r="O2237" s="235">
        <f t="shared" si="1343"/>
        <v>0</v>
      </c>
      <c r="P2237" s="838">
        <f t="shared" si="1343"/>
        <v>0</v>
      </c>
      <c r="Q2237" s="264">
        <f t="shared" si="1343"/>
        <v>0</v>
      </c>
      <c r="R2237" s="235">
        <f t="shared" si="1343"/>
        <v>3</v>
      </c>
      <c r="S2237" s="838">
        <f t="shared" si="1343"/>
        <v>0</v>
      </c>
      <c r="T2237" s="264">
        <f t="shared" si="1343"/>
        <v>0</v>
      </c>
      <c r="U2237" s="235">
        <f t="shared" si="1343"/>
        <v>11</v>
      </c>
      <c r="V2237" s="838">
        <f t="shared" si="1343"/>
        <v>0</v>
      </c>
      <c r="W2237" s="235">
        <f t="shared" si="1343"/>
        <v>0</v>
      </c>
      <c r="X2237" s="235">
        <f t="shared" si="1343"/>
        <v>0</v>
      </c>
      <c r="Y2237" s="235">
        <f t="shared" si="1343"/>
        <v>0</v>
      </c>
      <c r="Z2237" s="235">
        <f t="shared" si="1343"/>
        <v>0</v>
      </c>
      <c r="AA2237" s="235">
        <f t="shared" si="1343"/>
        <v>20</v>
      </c>
      <c r="AB2237" s="235">
        <f t="shared" si="1343"/>
        <v>12</v>
      </c>
      <c r="AC2237" s="235">
        <f t="shared" si="1343"/>
        <v>0</v>
      </c>
      <c r="AD2237" s="235">
        <f t="shared" si="1343"/>
        <v>0</v>
      </c>
      <c r="AE2237" s="235">
        <f t="shared" si="1343"/>
        <v>0</v>
      </c>
      <c r="AF2237" s="235">
        <f t="shared" si="1343"/>
        <v>0</v>
      </c>
      <c r="AG2237" s="235">
        <f t="shared" si="1343"/>
        <v>0</v>
      </c>
      <c r="AH2237" s="235">
        <f t="shared" si="1343"/>
        <v>0</v>
      </c>
      <c r="AI2237" s="235">
        <f t="shared" si="1343"/>
        <v>0</v>
      </c>
      <c r="AJ2237" s="235">
        <f t="shared" si="1343"/>
        <v>0</v>
      </c>
      <c r="AK2237" s="235">
        <f t="shared" si="1343"/>
        <v>0</v>
      </c>
      <c r="AL2237" s="235">
        <f t="shared" si="1343"/>
        <v>0</v>
      </c>
      <c r="AM2237" s="235">
        <f t="shared" si="1343"/>
        <v>0</v>
      </c>
      <c r="AN2237" s="235">
        <f t="shared" si="1343"/>
        <v>0</v>
      </c>
      <c r="AO2237" s="235">
        <f t="shared" si="1343"/>
        <v>0</v>
      </c>
      <c r="AP2237" s="235">
        <f t="shared" si="1343"/>
        <v>0</v>
      </c>
      <c r="AQ2237" s="235">
        <f t="shared" si="1343"/>
        <v>0</v>
      </c>
      <c r="AR2237" s="235">
        <f t="shared" si="1343"/>
        <v>0</v>
      </c>
      <c r="AS2237" s="235">
        <f t="shared" si="1343"/>
        <v>0</v>
      </c>
      <c r="AT2237" s="235">
        <f t="shared" si="1343"/>
        <v>0</v>
      </c>
      <c r="AU2237" s="235">
        <f t="shared" si="1343"/>
        <v>0</v>
      </c>
      <c r="AV2237" s="235">
        <f t="shared" si="1343"/>
        <v>0</v>
      </c>
      <c r="AW2237" s="235">
        <f t="shared" si="1343"/>
        <v>0</v>
      </c>
      <c r="AX2237" s="235">
        <f t="shared" si="1343"/>
        <v>0</v>
      </c>
      <c r="AY2237" s="1000">
        <f t="shared" si="1343"/>
        <v>0</v>
      </c>
      <c r="AZ2237" s="264"/>
      <c r="BA2237" s="235">
        <f>C2237+F2237+I2237+L2237+O2237+R2237+U2237</f>
        <v>32</v>
      </c>
      <c r="BB2237" s="235">
        <v>0</v>
      </c>
      <c r="BC2237" s="237">
        <f>BA2237+BB2237</f>
        <v>32</v>
      </c>
    </row>
    <row r="2238" spans="1:55" ht="16.5" thickBot="1">
      <c r="A2238" s="1240"/>
      <c r="B2238" s="657" t="s">
        <v>21</v>
      </c>
      <c r="C2238" s="235">
        <f t="shared" ref="C2238:R2239" si="1344">C2234+C2200</f>
        <v>1</v>
      </c>
      <c r="D2238" s="838">
        <f t="shared" si="1344"/>
        <v>0</v>
      </c>
      <c r="E2238" s="264">
        <f t="shared" si="1344"/>
        <v>0</v>
      </c>
      <c r="F2238" s="235">
        <f t="shared" si="1344"/>
        <v>8</v>
      </c>
      <c r="G2238" s="838">
        <f t="shared" si="1344"/>
        <v>0</v>
      </c>
      <c r="H2238" s="264">
        <f t="shared" si="1344"/>
        <v>0</v>
      </c>
      <c r="I2238" s="235">
        <f t="shared" si="1344"/>
        <v>1</v>
      </c>
      <c r="J2238" s="838">
        <f t="shared" si="1344"/>
        <v>0</v>
      </c>
      <c r="K2238" s="264">
        <f t="shared" si="1344"/>
        <v>0</v>
      </c>
      <c r="L2238" s="235">
        <f t="shared" si="1344"/>
        <v>0</v>
      </c>
      <c r="M2238" s="838">
        <f t="shared" si="1344"/>
        <v>0</v>
      </c>
      <c r="N2238" s="264">
        <f t="shared" si="1344"/>
        <v>0</v>
      </c>
      <c r="O2238" s="235">
        <f t="shared" si="1344"/>
        <v>0</v>
      </c>
      <c r="P2238" s="838">
        <f t="shared" si="1344"/>
        <v>0</v>
      </c>
      <c r="Q2238" s="264">
        <f t="shared" si="1344"/>
        <v>0</v>
      </c>
      <c r="R2238" s="235">
        <f t="shared" si="1344"/>
        <v>1</v>
      </c>
      <c r="S2238" s="838">
        <f t="shared" si="1343"/>
        <v>0</v>
      </c>
      <c r="T2238" s="264">
        <f t="shared" si="1343"/>
        <v>0</v>
      </c>
      <c r="U2238" s="235">
        <f t="shared" si="1343"/>
        <v>6</v>
      </c>
      <c r="V2238" s="838">
        <f t="shared" si="1343"/>
        <v>0</v>
      </c>
      <c r="W2238" s="235">
        <f t="shared" si="1343"/>
        <v>0</v>
      </c>
      <c r="X2238" s="235">
        <f t="shared" si="1343"/>
        <v>0</v>
      </c>
      <c r="Y2238" s="235">
        <f t="shared" si="1343"/>
        <v>0</v>
      </c>
      <c r="Z2238" s="235">
        <f t="shared" si="1343"/>
        <v>0</v>
      </c>
      <c r="AA2238" s="235">
        <f t="shared" si="1343"/>
        <v>12</v>
      </c>
      <c r="AB2238" s="235">
        <f t="shared" si="1343"/>
        <v>5</v>
      </c>
      <c r="AC2238" s="235">
        <f t="shared" si="1343"/>
        <v>0</v>
      </c>
      <c r="AD2238" s="235">
        <f t="shared" si="1343"/>
        <v>0</v>
      </c>
      <c r="AE2238" s="235">
        <f t="shared" si="1343"/>
        <v>0</v>
      </c>
      <c r="AF2238" s="235">
        <f t="shared" si="1343"/>
        <v>0</v>
      </c>
      <c r="AG2238" s="235">
        <f t="shared" si="1343"/>
        <v>0</v>
      </c>
      <c r="AH2238" s="235">
        <f t="shared" si="1343"/>
        <v>0</v>
      </c>
      <c r="AI2238" s="235">
        <f t="shared" si="1343"/>
        <v>0</v>
      </c>
      <c r="AJ2238" s="235">
        <f t="shared" si="1343"/>
        <v>0</v>
      </c>
      <c r="AK2238" s="235">
        <f t="shared" si="1343"/>
        <v>0</v>
      </c>
      <c r="AL2238" s="235">
        <f t="shared" si="1343"/>
        <v>0</v>
      </c>
      <c r="AM2238" s="235">
        <f t="shared" si="1343"/>
        <v>0</v>
      </c>
      <c r="AN2238" s="235">
        <f t="shared" si="1343"/>
        <v>0</v>
      </c>
      <c r="AO2238" s="235">
        <f t="shared" si="1343"/>
        <v>0</v>
      </c>
      <c r="AP2238" s="235">
        <f t="shared" si="1343"/>
        <v>0</v>
      </c>
      <c r="AQ2238" s="235">
        <f t="shared" si="1343"/>
        <v>0</v>
      </c>
      <c r="AR2238" s="235">
        <f t="shared" si="1343"/>
        <v>0</v>
      </c>
      <c r="AS2238" s="235">
        <f t="shared" si="1343"/>
        <v>0</v>
      </c>
      <c r="AT2238" s="235">
        <f t="shared" si="1343"/>
        <v>0</v>
      </c>
      <c r="AU2238" s="235">
        <f t="shared" si="1343"/>
        <v>0</v>
      </c>
      <c r="AV2238" s="235">
        <f t="shared" si="1343"/>
        <v>0</v>
      </c>
      <c r="AW2238" s="235">
        <f t="shared" si="1343"/>
        <v>0</v>
      </c>
      <c r="AX2238" s="235">
        <f t="shared" si="1343"/>
        <v>0</v>
      </c>
      <c r="AY2238" s="1000">
        <f t="shared" si="1343"/>
        <v>0</v>
      </c>
      <c r="AZ2238" s="264"/>
      <c r="BA2238" s="235">
        <f t="shared" ref="BA2238:BA2239" si="1345">C2238+F2238+I2238+L2238+O2238+R2238+U2238</f>
        <v>17</v>
      </c>
      <c r="BB2238" s="235">
        <v>0</v>
      </c>
      <c r="BC2238" s="237">
        <f t="shared" ref="BC2238:BC2239" si="1346">BA2238+BB2238</f>
        <v>17</v>
      </c>
    </row>
    <row r="2239" spans="1:55" ht="16.5" thickBot="1">
      <c r="A2239" s="1241"/>
      <c r="B2239" s="658" t="s">
        <v>22</v>
      </c>
      <c r="C2239" s="843">
        <f t="shared" si="1344"/>
        <v>0</v>
      </c>
      <c r="D2239" s="1081">
        <f t="shared" si="1343"/>
        <v>0</v>
      </c>
      <c r="E2239" s="264">
        <f t="shared" si="1343"/>
        <v>0</v>
      </c>
      <c r="F2239" s="843">
        <f t="shared" si="1343"/>
        <v>0</v>
      </c>
      <c r="G2239" s="1081">
        <f t="shared" si="1343"/>
        <v>0</v>
      </c>
      <c r="H2239" s="264">
        <f t="shared" si="1343"/>
        <v>0</v>
      </c>
      <c r="I2239" s="843">
        <f t="shared" si="1343"/>
        <v>0</v>
      </c>
      <c r="J2239" s="1081">
        <f t="shared" si="1343"/>
        <v>0</v>
      </c>
      <c r="K2239" s="264">
        <f t="shared" si="1343"/>
        <v>0</v>
      </c>
      <c r="L2239" s="843">
        <f t="shared" si="1343"/>
        <v>0</v>
      </c>
      <c r="M2239" s="1081">
        <f t="shared" si="1343"/>
        <v>0</v>
      </c>
      <c r="N2239" s="264">
        <f t="shared" si="1343"/>
        <v>0</v>
      </c>
      <c r="O2239" s="843">
        <f t="shared" si="1343"/>
        <v>0</v>
      </c>
      <c r="P2239" s="1081">
        <f t="shared" si="1343"/>
        <v>0</v>
      </c>
      <c r="Q2239" s="264">
        <f t="shared" si="1343"/>
        <v>0</v>
      </c>
      <c r="R2239" s="843">
        <f t="shared" si="1343"/>
        <v>0</v>
      </c>
      <c r="S2239" s="1081">
        <f t="shared" si="1343"/>
        <v>0</v>
      </c>
      <c r="T2239" s="264">
        <f t="shared" si="1343"/>
        <v>0</v>
      </c>
      <c r="U2239" s="843">
        <f t="shared" si="1343"/>
        <v>0</v>
      </c>
      <c r="V2239" s="1081">
        <f t="shared" si="1343"/>
        <v>0</v>
      </c>
      <c r="W2239" s="235">
        <f t="shared" si="1343"/>
        <v>0</v>
      </c>
      <c r="X2239" s="235">
        <f t="shared" si="1343"/>
        <v>0</v>
      </c>
      <c r="Y2239" s="235">
        <f t="shared" si="1343"/>
        <v>0</v>
      </c>
      <c r="Z2239" s="235">
        <f t="shared" si="1343"/>
        <v>0</v>
      </c>
      <c r="AA2239" s="235">
        <f t="shared" si="1343"/>
        <v>0</v>
      </c>
      <c r="AB2239" s="235">
        <f t="shared" si="1343"/>
        <v>0</v>
      </c>
      <c r="AC2239" s="235">
        <f t="shared" si="1343"/>
        <v>0</v>
      </c>
      <c r="AD2239" s="235">
        <f t="shared" si="1343"/>
        <v>0</v>
      </c>
      <c r="AE2239" s="235">
        <f t="shared" si="1343"/>
        <v>0</v>
      </c>
      <c r="AF2239" s="235">
        <f t="shared" si="1343"/>
        <v>0</v>
      </c>
      <c r="AG2239" s="235">
        <f t="shared" si="1343"/>
        <v>0</v>
      </c>
      <c r="AH2239" s="235">
        <f t="shared" si="1343"/>
        <v>0</v>
      </c>
      <c r="AI2239" s="235">
        <f t="shared" si="1343"/>
        <v>0</v>
      </c>
      <c r="AJ2239" s="235">
        <f t="shared" si="1343"/>
        <v>0</v>
      </c>
      <c r="AK2239" s="235">
        <f t="shared" si="1343"/>
        <v>0</v>
      </c>
      <c r="AL2239" s="235">
        <f t="shared" si="1343"/>
        <v>0</v>
      </c>
      <c r="AM2239" s="235">
        <f t="shared" si="1343"/>
        <v>0</v>
      </c>
      <c r="AN2239" s="235">
        <f t="shared" si="1343"/>
        <v>0</v>
      </c>
      <c r="AO2239" s="235">
        <f t="shared" si="1343"/>
        <v>0</v>
      </c>
      <c r="AP2239" s="235">
        <f t="shared" si="1343"/>
        <v>0</v>
      </c>
      <c r="AQ2239" s="235">
        <f t="shared" si="1343"/>
        <v>0</v>
      </c>
      <c r="AR2239" s="235">
        <f t="shared" si="1343"/>
        <v>0</v>
      </c>
      <c r="AS2239" s="235">
        <f t="shared" si="1343"/>
        <v>0</v>
      </c>
      <c r="AT2239" s="235">
        <f t="shared" si="1343"/>
        <v>0</v>
      </c>
      <c r="AU2239" s="235">
        <f t="shared" si="1343"/>
        <v>0</v>
      </c>
      <c r="AV2239" s="235">
        <f t="shared" si="1343"/>
        <v>0</v>
      </c>
      <c r="AW2239" s="235">
        <f t="shared" si="1343"/>
        <v>0</v>
      </c>
      <c r="AX2239" s="235">
        <f t="shared" si="1343"/>
        <v>0</v>
      </c>
      <c r="AY2239" s="1000">
        <f t="shared" si="1343"/>
        <v>0</v>
      </c>
      <c r="AZ2239" s="264"/>
      <c r="BA2239" s="843">
        <f t="shared" si="1345"/>
        <v>0</v>
      </c>
      <c r="BB2239" s="843">
        <f t="shared" si="1343"/>
        <v>0</v>
      </c>
      <c r="BC2239" s="844">
        <f t="shared" si="1346"/>
        <v>0</v>
      </c>
    </row>
    <row r="2240" spans="1:55">
      <c r="A2240" s="89" t="s">
        <v>54</v>
      </c>
      <c r="B2240" s="24"/>
      <c r="C2240" s="25"/>
      <c r="D2240" s="25"/>
      <c r="E2240" s="25"/>
      <c r="F2240" s="25"/>
      <c r="G2240" s="25"/>
      <c r="H2240" s="25"/>
      <c r="I2240" s="25"/>
      <c r="J2240" s="25"/>
      <c r="K2240" s="25"/>
      <c r="L2240" s="521"/>
      <c r="M2240" s="521"/>
      <c r="N2240" s="521"/>
      <c r="O2240" s="521"/>
      <c r="P2240" s="521"/>
      <c r="Q2240" s="521"/>
      <c r="R2240" s="521"/>
      <c r="S2240" s="521"/>
      <c r="T2240" s="521"/>
      <c r="U2240" s="521"/>
      <c r="V2240" s="521"/>
      <c r="W2240" s="521"/>
      <c r="X2240" s="521"/>
      <c r="Y2240" s="521"/>
      <c r="Z2240" s="521"/>
      <c r="AA2240" s="521"/>
      <c r="AB2240" s="521"/>
      <c r="AC2240" s="521"/>
      <c r="AZ2240" s="611"/>
    </row>
    <row r="2241" spans="1:55">
      <c r="A2241" s="89" t="s">
        <v>363</v>
      </c>
      <c r="B2241" s="24"/>
      <c r="C2241" s="25"/>
      <c r="D2241" s="25"/>
      <c r="E2241" s="25"/>
      <c r="F2241" s="25"/>
      <c r="G2241" s="25"/>
      <c r="H2241" s="25"/>
      <c r="I2241" s="25"/>
      <c r="J2241" s="25"/>
      <c r="K2241" s="25"/>
      <c r="L2241" s="521"/>
      <c r="M2241" s="521"/>
      <c r="N2241" s="521"/>
      <c r="O2241" s="521"/>
      <c r="P2241" s="521"/>
      <c r="Q2241" s="521"/>
      <c r="R2241" s="521"/>
      <c r="S2241" s="521"/>
      <c r="T2241" s="521"/>
      <c r="U2241" s="521"/>
      <c r="V2241" s="521"/>
      <c r="W2241" s="521"/>
      <c r="X2241" s="521"/>
      <c r="Y2241" s="521"/>
      <c r="Z2241" s="521"/>
      <c r="AA2241" s="521"/>
      <c r="AB2241" s="521"/>
      <c r="AC2241" s="521"/>
    </row>
    <row r="2242" spans="1:55" ht="18" customHeight="1">
      <c r="A2242" s="1130" t="s">
        <v>26</v>
      </c>
      <c r="B2242" s="1130"/>
      <c r="C2242" s="1130"/>
      <c r="D2242" s="1130"/>
      <c r="E2242" s="1130"/>
      <c r="F2242" s="1130"/>
      <c r="G2242" s="1130"/>
      <c r="H2242" s="1130"/>
      <c r="I2242" s="1130"/>
      <c r="J2242" s="1130"/>
      <c r="K2242" s="1130"/>
      <c r="L2242" s="1130"/>
      <c r="M2242" s="1130"/>
      <c r="N2242" s="1130"/>
      <c r="O2242" s="1130"/>
      <c r="P2242" s="1130"/>
      <c r="Q2242" s="1130"/>
      <c r="R2242" s="1130"/>
      <c r="S2242" s="1130"/>
      <c r="T2242" s="1130"/>
      <c r="U2242" s="521"/>
      <c r="V2242" s="521"/>
      <c r="W2242" s="521"/>
      <c r="X2242" s="521"/>
      <c r="Y2242" s="521"/>
      <c r="Z2242" s="521"/>
      <c r="AA2242" s="521"/>
      <c r="AB2242" s="521"/>
      <c r="AC2242" s="521"/>
    </row>
    <row r="2243" spans="1:55" ht="16.5" thickBot="1">
      <c r="A2243" s="1112" t="s">
        <v>27</v>
      </c>
      <c r="B2243" s="1112"/>
      <c r="C2243" s="1112"/>
      <c r="D2243" s="1112"/>
      <c r="E2243" s="1112"/>
      <c r="F2243" s="1112"/>
      <c r="G2243" s="1112"/>
      <c r="H2243" s="1112"/>
      <c r="I2243" s="1112"/>
      <c r="J2243" s="1112"/>
      <c r="K2243" s="1112"/>
      <c r="L2243" s="1112"/>
      <c r="M2243" s="1112"/>
      <c r="N2243" s="1112"/>
      <c r="O2243" s="1112"/>
      <c r="P2243" s="1112"/>
      <c r="Q2243" s="1112"/>
      <c r="R2243" s="1112"/>
      <c r="S2243" s="1112"/>
      <c r="T2243" s="1112"/>
    </row>
    <row r="2244" spans="1:55" ht="24" thickBot="1">
      <c r="A2244" s="1142" t="s">
        <v>53</v>
      </c>
      <c r="B2244" s="1143"/>
      <c r="C2244" s="1143"/>
      <c r="D2244" s="1143"/>
      <c r="E2244" s="1143"/>
      <c r="F2244" s="1143"/>
      <c r="G2244" s="1143"/>
      <c r="H2244" s="1143"/>
      <c r="I2244" s="1143"/>
      <c r="J2244" s="1143"/>
      <c r="K2244" s="1143"/>
      <c r="L2244" s="1143"/>
      <c r="M2244" s="1143"/>
      <c r="N2244" s="1143"/>
      <c r="O2244" s="1143"/>
      <c r="P2244" s="1143"/>
      <c r="Q2244" s="1143"/>
      <c r="R2244" s="1143"/>
      <c r="S2244" s="1143"/>
      <c r="T2244" s="1144"/>
    </row>
    <row r="2245" spans="1:55" ht="8.25" customHeight="1" thickBot="1">
      <c r="A2245" s="622"/>
      <c r="B2245" s="621"/>
      <c r="C2245" s="621"/>
      <c r="D2245" s="621"/>
      <c r="E2245" s="621"/>
      <c r="F2245" s="621"/>
      <c r="G2245" s="621"/>
      <c r="H2245" s="621"/>
      <c r="I2245" s="621"/>
      <c r="J2245" s="621"/>
      <c r="K2245" s="621"/>
      <c r="L2245" s="621"/>
      <c r="M2245" s="621"/>
      <c r="N2245" s="621"/>
      <c r="O2245" s="621"/>
      <c r="P2245" s="621"/>
      <c r="Q2245" s="621"/>
      <c r="R2245" s="621"/>
      <c r="S2245" s="621"/>
      <c r="T2245" s="621"/>
    </row>
    <row r="2246" spans="1:55" ht="15.75" customHeight="1">
      <c r="A2246" s="40" t="s">
        <v>898</v>
      </c>
      <c r="B2246" s="41"/>
      <c r="C2246" s="41" t="s">
        <v>810</v>
      </c>
      <c r="D2246" s="41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34"/>
      <c r="S2246" s="34"/>
      <c r="T2246" s="35"/>
    </row>
    <row r="2247" spans="1:55" ht="15.75" customHeight="1">
      <c r="A2247" s="623" t="s">
        <v>150</v>
      </c>
      <c r="B2247" s="624"/>
      <c r="C2247" s="624" t="s">
        <v>409</v>
      </c>
      <c r="D2247" s="624"/>
      <c r="E2247" s="624"/>
      <c r="F2247" s="624"/>
      <c r="G2247" s="624"/>
      <c r="H2247" s="624"/>
      <c r="I2247" s="624"/>
      <c r="J2247" s="624"/>
      <c r="K2247" s="624"/>
      <c r="L2247" s="624"/>
      <c r="M2247" s="624"/>
      <c r="N2247" s="624"/>
      <c r="O2247" s="624"/>
      <c r="P2247" s="624"/>
      <c r="Q2247" s="624"/>
      <c r="R2247" s="36"/>
      <c r="S2247" s="36"/>
      <c r="T2247" s="240"/>
    </row>
    <row r="2248" spans="1:55" ht="15" customHeight="1" thickBot="1">
      <c r="A2248" s="43" t="s">
        <v>337</v>
      </c>
      <c r="B2248" s="625"/>
      <c r="C2248" s="625" t="s">
        <v>409</v>
      </c>
      <c r="D2248" s="625"/>
      <c r="E2248" s="625"/>
      <c r="F2248" s="625"/>
      <c r="G2248" s="625"/>
      <c r="H2248" s="625"/>
      <c r="I2248" s="625"/>
      <c r="J2248" s="625"/>
      <c r="K2248" s="625"/>
      <c r="L2248" s="625"/>
      <c r="M2248" s="625"/>
      <c r="N2248" s="625"/>
      <c r="O2248" s="625"/>
      <c r="P2248" s="625"/>
      <c r="Q2248" s="625"/>
      <c r="R2248" s="37"/>
      <c r="S2248" s="37"/>
      <c r="T2248" s="38"/>
    </row>
    <row r="2249" spans="1:55" ht="6" customHeight="1" thickBot="1">
      <c r="A2249" s="622"/>
      <c r="B2249" s="621"/>
      <c r="C2249" s="621"/>
      <c r="D2249" s="621"/>
      <c r="E2249" s="621"/>
      <c r="F2249" s="621"/>
      <c r="G2249" s="621"/>
      <c r="H2249" s="621"/>
      <c r="I2249" s="621"/>
      <c r="J2249" s="621"/>
      <c r="K2249" s="621"/>
      <c r="L2249" s="621"/>
      <c r="M2249" s="621"/>
      <c r="N2249" s="621"/>
      <c r="O2249" s="621"/>
      <c r="P2249" s="621"/>
      <c r="Q2249" s="621"/>
      <c r="R2249" s="621"/>
      <c r="S2249" s="621"/>
      <c r="T2249" s="621"/>
    </row>
    <row r="2250" spans="1:55" ht="16.5" customHeight="1" thickBot="1">
      <c r="A2250" s="621"/>
      <c r="B2250" s="621"/>
      <c r="C2250" s="58" t="s">
        <v>43</v>
      </c>
      <c r="D2250" s="59"/>
      <c r="E2250" s="59"/>
      <c r="F2250" s="59"/>
      <c r="G2250" s="59"/>
      <c r="H2250" s="59"/>
      <c r="I2250" s="59"/>
      <c r="J2250" s="59" t="s">
        <v>811</v>
      </c>
      <c r="K2250" s="59"/>
      <c r="L2250" s="59"/>
      <c r="M2250" s="59"/>
      <c r="N2250" s="59"/>
      <c r="O2250" s="59"/>
      <c r="P2250" s="59"/>
      <c r="Q2250" s="59"/>
      <c r="R2250" s="39"/>
      <c r="S2250" s="36"/>
      <c r="T2250" s="621"/>
    </row>
    <row r="2251" spans="1:55" ht="8.25" customHeight="1" thickBot="1">
      <c r="A2251" s="608"/>
      <c r="B2251" s="609"/>
      <c r="C2251" s="610"/>
      <c r="D2251" s="610"/>
      <c r="E2251" s="610"/>
      <c r="F2251" s="610"/>
      <c r="G2251" s="610"/>
      <c r="H2251" s="610"/>
      <c r="I2251" s="610"/>
      <c r="J2251" s="610"/>
      <c r="K2251" s="610"/>
      <c r="L2251" s="610"/>
      <c r="M2251" s="610"/>
      <c r="N2251" s="610"/>
      <c r="O2251" s="610"/>
      <c r="P2251" s="610"/>
      <c r="Q2251" s="610"/>
      <c r="R2251" s="610"/>
      <c r="S2251" s="610"/>
      <c r="T2251" s="610"/>
    </row>
    <row r="2252" spans="1:55">
      <c r="A2252" s="612"/>
      <c r="B2252" s="613"/>
      <c r="C2252" s="1210" t="s">
        <v>42</v>
      </c>
      <c r="D2252" s="1211"/>
      <c r="E2252" s="888"/>
      <c r="F2252" s="1218" t="s">
        <v>853</v>
      </c>
      <c r="G2252" s="1219"/>
      <c r="H2252" s="888"/>
      <c r="I2252" s="1218" t="s">
        <v>854</v>
      </c>
      <c r="J2252" s="1219"/>
      <c r="K2252" s="888"/>
      <c r="L2252" s="1218" t="s">
        <v>855</v>
      </c>
      <c r="M2252" s="1219"/>
      <c r="N2252" s="888"/>
      <c r="O2252" s="1218" t="s">
        <v>856</v>
      </c>
      <c r="P2252" s="1219"/>
      <c r="Q2252" s="131"/>
      <c r="BA2252" s="132"/>
      <c r="BB2252" s="720" t="s">
        <v>9</v>
      </c>
      <c r="BC2252" s="134"/>
    </row>
    <row r="2253" spans="1:55" ht="80.25" customHeight="1" thickBot="1">
      <c r="A2253" s="348"/>
      <c r="B2253" s="626"/>
      <c r="C2253" s="630" t="s">
        <v>41</v>
      </c>
      <c r="D2253" s="632" t="s">
        <v>32</v>
      </c>
      <c r="E2253" s="627"/>
      <c r="F2253" s="630" t="s">
        <v>15</v>
      </c>
      <c r="G2253" s="632" t="s">
        <v>32</v>
      </c>
      <c r="H2253" s="627"/>
      <c r="I2253" s="630" t="s">
        <v>15</v>
      </c>
      <c r="J2253" s="632" t="s">
        <v>32</v>
      </c>
      <c r="K2253" s="627"/>
      <c r="L2253" s="630" t="s">
        <v>15</v>
      </c>
      <c r="M2253" s="632" t="s">
        <v>32</v>
      </c>
      <c r="N2253" s="627"/>
      <c r="O2253" s="630" t="s">
        <v>15</v>
      </c>
      <c r="P2253" s="632" t="s">
        <v>32</v>
      </c>
      <c r="Q2253" s="627"/>
      <c r="BA2253" s="630" t="s">
        <v>15</v>
      </c>
      <c r="BB2253" s="631" t="s">
        <v>32</v>
      </c>
      <c r="BC2253" s="644" t="s">
        <v>9</v>
      </c>
    </row>
    <row r="2254" spans="1:55" ht="8.25" customHeight="1" thickBot="1">
      <c r="A2254" s="616"/>
      <c r="B2254" s="609"/>
      <c r="C2254" s="610"/>
      <c r="D2254" s="610"/>
      <c r="E2254" s="611"/>
      <c r="F2254" s="610"/>
      <c r="G2254" s="610"/>
      <c r="H2254" s="611"/>
      <c r="I2254" s="610"/>
      <c r="J2254" s="610"/>
      <c r="K2254" s="611"/>
      <c r="L2254" s="610"/>
      <c r="M2254" s="610"/>
      <c r="N2254" s="611"/>
      <c r="O2254" s="610"/>
      <c r="P2254" s="610"/>
      <c r="Q2254" s="611"/>
      <c r="BA2254" s="610"/>
      <c r="BB2254" s="610"/>
      <c r="BC2254" s="610"/>
    </row>
    <row r="2255" spans="1:55">
      <c r="A2255" s="273"/>
      <c r="B2255" s="656" t="s">
        <v>19</v>
      </c>
      <c r="C2255" s="634">
        <v>4</v>
      </c>
      <c r="D2255" s="635"/>
      <c r="E2255" s="611"/>
      <c r="F2255" s="634">
        <v>6</v>
      </c>
      <c r="G2255" s="636"/>
      <c r="H2255" s="611"/>
      <c r="I2255" s="634">
        <v>5</v>
      </c>
      <c r="J2255" s="636"/>
      <c r="K2255" s="611"/>
      <c r="L2255" s="634">
        <v>4</v>
      </c>
      <c r="M2255" s="636"/>
      <c r="N2255" s="611"/>
      <c r="O2255" s="634">
        <v>0</v>
      </c>
      <c r="P2255" s="636"/>
      <c r="Q2255" s="611"/>
      <c r="BA2255" s="645">
        <v>19</v>
      </c>
      <c r="BB2255" s="646">
        <f>D2255+G2255+J2255</f>
        <v>0</v>
      </c>
      <c r="BC2255" s="647">
        <f>SUM(BA2255:BB2255)</f>
        <v>19</v>
      </c>
    </row>
    <row r="2256" spans="1:55">
      <c r="A2256" s="946" t="s">
        <v>812</v>
      </c>
      <c r="B2256" s="657" t="s">
        <v>21</v>
      </c>
      <c r="C2256" s="637">
        <v>2</v>
      </c>
      <c r="D2256" s="614"/>
      <c r="E2256" s="611"/>
      <c r="F2256" s="637">
        <v>5</v>
      </c>
      <c r="G2256" s="638"/>
      <c r="H2256" s="611"/>
      <c r="I2256" s="637">
        <v>4</v>
      </c>
      <c r="J2256" s="638"/>
      <c r="K2256" s="611"/>
      <c r="L2256" s="637">
        <v>4</v>
      </c>
      <c r="M2256" s="638"/>
      <c r="N2256" s="611"/>
      <c r="O2256" s="637">
        <v>0</v>
      </c>
      <c r="P2256" s="638"/>
      <c r="Q2256" s="611"/>
      <c r="BA2256" s="648">
        <v>15</v>
      </c>
      <c r="BB2256" s="615">
        <f>D2256+G2256+J2256</f>
        <v>0</v>
      </c>
      <c r="BC2256" s="649">
        <f t="shared" ref="BC2256:BC2257" si="1347">SUM(BA2256:BB2256)</f>
        <v>15</v>
      </c>
    </row>
    <row r="2257" spans="1:55" ht="16.5" thickBot="1">
      <c r="A2257" s="276"/>
      <c r="B2257" s="658" t="s">
        <v>22</v>
      </c>
      <c r="C2257" s="639">
        <v>0</v>
      </c>
      <c r="D2257" s="640"/>
      <c r="E2257" s="611"/>
      <c r="F2257" s="639">
        <v>0</v>
      </c>
      <c r="G2257" s="641"/>
      <c r="H2257" s="611"/>
      <c r="I2257" s="639">
        <v>0</v>
      </c>
      <c r="J2257" s="641"/>
      <c r="K2257" s="611"/>
      <c r="L2257" s="639">
        <v>0</v>
      </c>
      <c r="M2257" s="641"/>
      <c r="N2257" s="611"/>
      <c r="O2257" s="639">
        <v>0</v>
      </c>
      <c r="P2257" s="641"/>
      <c r="Q2257" s="611"/>
      <c r="BA2257" s="650">
        <f>C2257+F2257+I2257</f>
        <v>0</v>
      </c>
      <c r="BB2257" s="651">
        <f>D2257+G2257+J2257</f>
        <v>0</v>
      </c>
      <c r="BC2257" s="652">
        <f t="shared" si="1347"/>
        <v>0</v>
      </c>
    </row>
    <row r="2258" spans="1:55" ht="8.25" customHeight="1" thickBot="1">
      <c r="A2258" s="940"/>
      <c r="B2258" s="609"/>
      <c r="C2258" s="610"/>
      <c r="D2258" s="610"/>
      <c r="E2258" s="611"/>
      <c r="F2258" s="610"/>
      <c r="G2258" s="610"/>
      <c r="H2258" s="611"/>
      <c r="I2258" s="610"/>
      <c r="J2258" s="610"/>
      <c r="K2258" s="611"/>
      <c r="L2258" s="610"/>
      <c r="M2258" s="610"/>
      <c r="N2258" s="611"/>
      <c r="O2258" s="610"/>
      <c r="P2258" s="610"/>
      <c r="Q2258" s="611"/>
      <c r="BA2258" s="610"/>
      <c r="BB2258" s="610"/>
      <c r="BC2258" s="610"/>
    </row>
    <row r="2259" spans="1:55">
      <c r="A2259" s="277"/>
      <c r="B2259" s="656" t="s">
        <v>19</v>
      </c>
      <c r="C2259" s="634">
        <v>4</v>
      </c>
      <c r="D2259" s="635"/>
      <c r="E2259" s="611"/>
      <c r="F2259" s="634">
        <v>6</v>
      </c>
      <c r="G2259" s="636"/>
      <c r="H2259" s="611"/>
      <c r="I2259" s="634">
        <v>6</v>
      </c>
      <c r="J2259" s="636"/>
      <c r="K2259" s="611"/>
      <c r="L2259" s="634">
        <v>2</v>
      </c>
      <c r="M2259" s="636"/>
      <c r="N2259" s="611"/>
      <c r="O2259" s="634">
        <v>1</v>
      </c>
      <c r="P2259" s="636"/>
      <c r="Q2259" s="611"/>
      <c r="BA2259" s="645">
        <v>19</v>
      </c>
      <c r="BB2259" s="646">
        <f>D2259+G2259+J2259</f>
        <v>0</v>
      </c>
      <c r="BC2259" s="647">
        <f t="shared" ref="BC2259:BC2261" si="1348">SUM(BA2259:BB2259)</f>
        <v>19</v>
      </c>
    </row>
    <row r="2260" spans="1:55">
      <c r="A2260" s="946" t="s">
        <v>813</v>
      </c>
      <c r="B2260" s="657" t="s">
        <v>21</v>
      </c>
      <c r="C2260" s="637">
        <v>4</v>
      </c>
      <c r="D2260" s="614"/>
      <c r="E2260" s="611"/>
      <c r="F2260" s="637">
        <v>6</v>
      </c>
      <c r="G2260" s="638"/>
      <c r="H2260" s="611"/>
      <c r="I2260" s="637">
        <v>6</v>
      </c>
      <c r="J2260" s="638"/>
      <c r="K2260" s="611"/>
      <c r="L2260" s="637">
        <v>2</v>
      </c>
      <c r="M2260" s="638"/>
      <c r="N2260" s="611"/>
      <c r="O2260" s="637">
        <v>1</v>
      </c>
      <c r="P2260" s="638"/>
      <c r="Q2260" s="611"/>
      <c r="BA2260" s="648">
        <v>19</v>
      </c>
      <c r="BB2260" s="615">
        <f>D2260+G2260+J2260</f>
        <v>0</v>
      </c>
      <c r="BC2260" s="649">
        <f t="shared" si="1348"/>
        <v>19</v>
      </c>
    </row>
    <row r="2261" spans="1:55" ht="16.5" thickBot="1">
      <c r="A2261" s="276"/>
      <c r="B2261" s="658" t="s">
        <v>22</v>
      </c>
      <c r="C2261" s="639">
        <v>0</v>
      </c>
      <c r="D2261" s="640"/>
      <c r="E2261" s="611"/>
      <c r="F2261" s="639">
        <v>0</v>
      </c>
      <c r="G2261" s="641"/>
      <c r="H2261" s="611"/>
      <c r="I2261" s="639">
        <v>0</v>
      </c>
      <c r="J2261" s="641"/>
      <c r="K2261" s="611"/>
      <c r="L2261" s="639">
        <v>0</v>
      </c>
      <c r="M2261" s="641"/>
      <c r="N2261" s="611"/>
      <c r="O2261" s="639">
        <v>0</v>
      </c>
      <c r="P2261" s="641"/>
      <c r="Q2261" s="611"/>
      <c r="BA2261" s="650">
        <f>C2261+F2261+I2261</f>
        <v>0</v>
      </c>
      <c r="BB2261" s="651">
        <f>D2261+G2261+J2261</f>
        <v>0</v>
      </c>
      <c r="BC2261" s="652">
        <f t="shared" si="1348"/>
        <v>0</v>
      </c>
    </row>
    <row r="2262" spans="1:55" ht="9" customHeight="1" thickBot="1">
      <c r="A2262" s="940"/>
      <c r="B2262" s="609"/>
      <c r="C2262" s="610"/>
      <c r="D2262" s="610"/>
      <c r="E2262" s="611"/>
      <c r="F2262" s="610"/>
      <c r="G2262" s="610"/>
      <c r="H2262" s="611"/>
      <c r="I2262" s="610"/>
      <c r="J2262" s="610"/>
      <c r="K2262" s="611"/>
      <c r="L2262" s="610"/>
      <c r="M2262" s="610"/>
      <c r="N2262" s="611"/>
      <c r="O2262" s="610"/>
      <c r="P2262" s="610"/>
      <c r="Q2262" s="611"/>
      <c r="BA2262" s="610"/>
      <c r="BB2262" s="610"/>
      <c r="BC2262" s="610"/>
    </row>
    <row r="2263" spans="1:55">
      <c r="A2263" s="277"/>
      <c r="B2263" s="656" t="s">
        <v>19</v>
      </c>
      <c r="C2263" s="634">
        <v>4</v>
      </c>
      <c r="D2263" s="635"/>
      <c r="E2263" s="611"/>
      <c r="F2263" s="634">
        <v>1</v>
      </c>
      <c r="G2263" s="636"/>
      <c r="H2263" s="611"/>
      <c r="I2263" s="634">
        <v>0</v>
      </c>
      <c r="J2263" s="636"/>
      <c r="K2263" s="611"/>
      <c r="L2263" s="634">
        <v>0</v>
      </c>
      <c r="M2263" s="636"/>
      <c r="N2263" s="611"/>
      <c r="O2263" s="634">
        <v>0</v>
      </c>
      <c r="P2263" s="636"/>
      <c r="Q2263" s="611"/>
      <c r="BA2263" s="645">
        <f t="shared" ref="BA2263:BB2265" si="1349">C2263+F2263+I2263</f>
        <v>5</v>
      </c>
      <c r="BB2263" s="646">
        <f t="shared" si="1349"/>
        <v>0</v>
      </c>
      <c r="BC2263" s="647">
        <f t="shared" ref="BC2263:BC2265" si="1350">SUM(BA2263:BB2263)</f>
        <v>5</v>
      </c>
    </row>
    <row r="2264" spans="1:55">
      <c r="A2264" s="946" t="s">
        <v>814</v>
      </c>
      <c r="B2264" s="657" t="s">
        <v>21</v>
      </c>
      <c r="C2264" s="637">
        <v>3</v>
      </c>
      <c r="D2264" s="614"/>
      <c r="E2264" s="611"/>
      <c r="F2264" s="637">
        <v>1</v>
      </c>
      <c r="G2264" s="638"/>
      <c r="H2264" s="611"/>
      <c r="I2264" s="637">
        <v>0</v>
      </c>
      <c r="J2264" s="638"/>
      <c r="K2264" s="611"/>
      <c r="L2264" s="637">
        <v>0</v>
      </c>
      <c r="M2264" s="638"/>
      <c r="N2264" s="611"/>
      <c r="O2264" s="637">
        <v>0</v>
      </c>
      <c r="P2264" s="638"/>
      <c r="Q2264" s="611"/>
      <c r="BA2264" s="648">
        <f t="shared" si="1349"/>
        <v>4</v>
      </c>
      <c r="BB2264" s="615">
        <f t="shared" si="1349"/>
        <v>0</v>
      </c>
      <c r="BC2264" s="649">
        <f t="shared" si="1350"/>
        <v>4</v>
      </c>
    </row>
    <row r="2265" spans="1:55" ht="16.5" thickBot="1">
      <c r="A2265" s="276"/>
      <c r="B2265" s="658" t="s">
        <v>22</v>
      </c>
      <c r="C2265" s="639">
        <v>0</v>
      </c>
      <c r="D2265" s="640"/>
      <c r="E2265" s="611"/>
      <c r="F2265" s="639">
        <v>0</v>
      </c>
      <c r="G2265" s="641"/>
      <c r="H2265" s="611"/>
      <c r="I2265" s="639">
        <v>0</v>
      </c>
      <c r="J2265" s="641"/>
      <c r="K2265" s="611"/>
      <c r="L2265" s="639">
        <v>0</v>
      </c>
      <c r="M2265" s="641"/>
      <c r="N2265" s="611"/>
      <c r="O2265" s="639">
        <v>0</v>
      </c>
      <c r="P2265" s="641"/>
      <c r="Q2265" s="611"/>
      <c r="BA2265" s="650">
        <f t="shared" si="1349"/>
        <v>0</v>
      </c>
      <c r="BB2265" s="651">
        <f t="shared" si="1349"/>
        <v>0</v>
      </c>
      <c r="BC2265" s="652">
        <f t="shared" si="1350"/>
        <v>0</v>
      </c>
    </row>
    <row r="2266" spans="1:55" ht="8.25" customHeight="1" thickBot="1">
      <c r="A2266" s="940"/>
      <c r="B2266" s="609"/>
      <c r="C2266" s="610"/>
      <c r="D2266" s="610"/>
      <c r="E2266" s="611"/>
      <c r="F2266" s="610"/>
      <c r="G2266" s="610"/>
      <c r="H2266" s="611"/>
      <c r="I2266" s="610"/>
      <c r="J2266" s="610"/>
      <c r="K2266" s="611"/>
      <c r="L2266" s="610"/>
      <c r="M2266" s="610"/>
      <c r="N2266" s="611"/>
      <c r="O2266" s="610"/>
      <c r="P2266" s="610"/>
      <c r="Q2266" s="611"/>
      <c r="BA2266" s="610"/>
      <c r="BB2266" s="610"/>
      <c r="BC2266" s="610"/>
    </row>
    <row r="2267" spans="1:55">
      <c r="A2267" s="277"/>
      <c r="B2267" s="656" t="s">
        <v>19</v>
      </c>
      <c r="C2267" s="634">
        <v>3</v>
      </c>
      <c r="D2267" s="635"/>
      <c r="E2267" s="611"/>
      <c r="F2267" s="634">
        <v>1</v>
      </c>
      <c r="G2267" s="636"/>
      <c r="H2267" s="611"/>
      <c r="I2267" s="634">
        <v>2</v>
      </c>
      <c r="J2267" s="636"/>
      <c r="K2267" s="611"/>
      <c r="L2267" s="634">
        <v>2</v>
      </c>
      <c r="M2267" s="636"/>
      <c r="N2267" s="611"/>
      <c r="O2267" s="634">
        <v>0</v>
      </c>
      <c r="P2267" s="636"/>
      <c r="Q2267" s="611"/>
      <c r="BA2267" s="645">
        <v>8</v>
      </c>
      <c r="BB2267" s="646">
        <f>D2267+G2267+J2267</f>
        <v>0</v>
      </c>
      <c r="BC2267" s="647">
        <f t="shared" ref="BC2267:BC2269" si="1351">SUM(BA2267:BB2267)</f>
        <v>8</v>
      </c>
    </row>
    <row r="2268" spans="1:55">
      <c r="A2268" s="946" t="s">
        <v>815</v>
      </c>
      <c r="B2268" s="657" t="s">
        <v>21</v>
      </c>
      <c r="C2268" s="637">
        <v>3</v>
      </c>
      <c r="D2268" s="614"/>
      <c r="E2268" s="611"/>
      <c r="F2268" s="637">
        <v>0</v>
      </c>
      <c r="G2268" s="638"/>
      <c r="H2268" s="611"/>
      <c r="I2268" s="637">
        <v>2</v>
      </c>
      <c r="J2268" s="638"/>
      <c r="K2268" s="611"/>
      <c r="L2268" s="637">
        <v>0</v>
      </c>
      <c r="M2268" s="638"/>
      <c r="N2268" s="611"/>
      <c r="O2268" s="637">
        <v>0</v>
      </c>
      <c r="P2268" s="638"/>
      <c r="Q2268" s="611"/>
      <c r="BA2268" s="648">
        <f>C2268+F2268+I2268</f>
        <v>5</v>
      </c>
      <c r="BB2268" s="615">
        <f>D2268+G2268+J2268</f>
        <v>0</v>
      </c>
      <c r="BC2268" s="649">
        <f t="shared" si="1351"/>
        <v>5</v>
      </c>
    </row>
    <row r="2269" spans="1:55" ht="16.5" thickBot="1">
      <c r="A2269" s="276"/>
      <c r="B2269" s="658" t="s">
        <v>22</v>
      </c>
      <c r="C2269" s="639">
        <v>0</v>
      </c>
      <c r="D2269" s="640"/>
      <c r="E2269" s="611"/>
      <c r="F2269" s="639">
        <v>0</v>
      </c>
      <c r="G2269" s="641"/>
      <c r="H2269" s="611"/>
      <c r="I2269" s="639">
        <v>0</v>
      </c>
      <c r="J2269" s="641"/>
      <c r="K2269" s="611"/>
      <c r="L2269" s="639">
        <v>0</v>
      </c>
      <c r="M2269" s="641"/>
      <c r="N2269" s="611"/>
      <c r="O2269" s="639">
        <v>0</v>
      </c>
      <c r="P2269" s="641"/>
      <c r="Q2269" s="611"/>
      <c r="BA2269" s="650">
        <f>C2269+F2269+I2269</f>
        <v>0</v>
      </c>
      <c r="BB2269" s="651">
        <f>D2269+G2269+J2269</f>
        <v>0</v>
      </c>
      <c r="BC2269" s="652">
        <f t="shared" si="1351"/>
        <v>0</v>
      </c>
    </row>
    <row r="2270" spans="1:55" ht="9" customHeight="1" thickBot="1">
      <c r="A2270" s="940"/>
      <c r="B2270" s="609"/>
      <c r="C2270" s="610"/>
      <c r="D2270" s="610"/>
      <c r="E2270" s="611"/>
      <c r="F2270" s="610"/>
      <c r="G2270" s="610"/>
      <c r="H2270" s="611"/>
      <c r="I2270" s="610"/>
      <c r="J2270" s="610"/>
      <c r="K2270" s="611"/>
      <c r="L2270" s="610"/>
      <c r="M2270" s="610"/>
      <c r="N2270" s="611"/>
      <c r="O2270" s="610"/>
      <c r="P2270" s="610"/>
      <c r="Q2270" s="611"/>
      <c r="BA2270" s="610"/>
      <c r="BB2270" s="610"/>
      <c r="BC2270" s="610"/>
    </row>
    <row r="2271" spans="1:55">
      <c r="A2271" s="277"/>
      <c r="B2271" s="656" t="s">
        <v>19</v>
      </c>
      <c r="C2271" s="634">
        <v>6</v>
      </c>
      <c r="D2271" s="635"/>
      <c r="E2271" s="611"/>
      <c r="F2271" s="634">
        <v>2</v>
      </c>
      <c r="G2271" s="636"/>
      <c r="H2271" s="611"/>
      <c r="I2271" s="634">
        <v>0</v>
      </c>
      <c r="J2271" s="636"/>
      <c r="K2271" s="611"/>
      <c r="L2271" s="634">
        <v>0</v>
      </c>
      <c r="M2271" s="636"/>
      <c r="N2271" s="611"/>
      <c r="O2271" s="634">
        <v>0</v>
      </c>
      <c r="P2271" s="636"/>
      <c r="Q2271" s="611"/>
      <c r="BA2271" s="645">
        <f t="shared" ref="BA2271:BB2273" si="1352">C2271+F2271+I2271</f>
        <v>8</v>
      </c>
      <c r="BB2271" s="646">
        <f t="shared" si="1352"/>
        <v>0</v>
      </c>
      <c r="BC2271" s="647">
        <f>SUM(BA2271:BB2271)</f>
        <v>8</v>
      </c>
    </row>
    <row r="2272" spans="1:55">
      <c r="A2272" s="946" t="s">
        <v>816</v>
      </c>
      <c r="B2272" s="657" t="s">
        <v>21</v>
      </c>
      <c r="C2272" s="637">
        <v>5</v>
      </c>
      <c r="D2272" s="614"/>
      <c r="E2272" s="611"/>
      <c r="F2272" s="637">
        <v>2</v>
      </c>
      <c r="G2272" s="638"/>
      <c r="H2272" s="611"/>
      <c r="I2272" s="637">
        <v>0</v>
      </c>
      <c r="J2272" s="638"/>
      <c r="K2272" s="611"/>
      <c r="L2272" s="637">
        <v>0</v>
      </c>
      <c r="M2272" s="638"/>
      <c r="N2272" s="611"/>
      <c r="O2272" s="637">
        <v>0</v>
      </c>
      <c r="P2272" s="638"/>
      <c r="Q2272" s="611"/>
      <c r="BA2272" s="648">
        <f t="shared" si="1352"/>
        <v>7</v>
      </c>
      <c r="BB2272" s="615">
        <f t="shared" si="1352"/>
        <v>0</v>
      </c>
      <c r="BC2272" s="649">
        <f t="shared" ref="BC2272:BC2273" si="1353">SUM(BA2272:BB2272)</f>
        <v>7</v>
      </c>
    </row>
    <row r="2273" spans="1:55" ht="16.5" thickBot="1">
      <c r="A2273" s="276"/>
      <c r="B2273" s="658" t="s">
        <v>22</v>
      </c>
      <c r="C2273" s="639">
        <v>0</v>
      </c>
      <c r="D2273" s="640"/>
      <c r="E2273" s="611"/>
      <c r="F2273" s="639">
        <v>0</v>
      </c>
      <c r="G2273" s="641"/>
      <c r="H2273" s="611"/>
      <c r="I2273" s="639">
        <v>0</v>
      </c>
      <c r="J2273" s="641"/>
      <c r="K2273" s="611"/>
      <c r="L2273" s="639">
        <v>0</v>
      </c>
      <c r="M2273" s="641"/>
      <c r="N2273" s="611"/>
      <c r="O2273" s="639">
        <v>0</v>
      </c>
      <c r="P2273" s="641"/>
      <c r="Q2273" s="611"/>
      <c r="BA2273" s="650">
        <f t="shared" si="1352"/>
        <v>0</v>
      </c>
      <c r="BB2273" s="651">
        <f t="shared" si="1352"/>
        <v>0</v>
      </c>
      <c r="BC2273" s="652">
        <f t="shared" si="1353"/>
        <v>0</v>
      </c>
    </row>
    <row r="2274" spans="1:55" ht="7.5" customHeight="1" thickBot="1">
      <c r="A2274" s="940"/>
      <c r="B2274" s="609"/>
      <c r="C2274" s="610"/>
      <c r="D2274" s="610"/>
      <c r="E2274" s="611"/>
      <c r="F2274" s="610"/>
      <c r="G2274" s="610"/>
      <c r="H2274" s="611"/>
      <c r="I2274" s="610"/>
      <c r="J2274" s="610"/>
      <c r="K2274" s="611"/>
      <c r="L2274" s="610"/>
      <c r="M2274" s="610"/>
      <c r="N2274" s="611"/>
      <c r="O2274" s="610"/>
      <c r="P2274" s="610"/>
      <c r="Q2274" s="611"/>
      <c r="BA2274" s="610"/>
      <c r="BB2274" s="610"/>
      <c r="BC2274" s="610"/>
    </row>
    <row r="2275" spans="1:55">
      <c r="A2275" s="277"/>
      <c r="B2275" s="656" t="s">
        <v>19</v>
      </c>
      <c r="C2275" s="634">
        <v>2</v>
      </c>
      <c r="D2275" s="635"/>
      <c r="E2275" s="611"/>
      <c r="F2275" s="634">
        <v>1</v>
      </c>
      <c r="G2275" s="636"/>
      <c r="H2275" s="611"/>
      <c r="I2275" s="634">
        <v>0</v>
      </c>
      <c r="J2275" s="636"/>
      <c r="K2275" s="611"/>
      <c r="L2275" s="634">
        <v>1</v>
      </c>
      <c r="M2275" s="636"/>
      <c r="N2275" s="611"/>
      <c r="O2275" s="634">
        <v>0</v>
      </c>
      <c r="P2275" s="636"/>
      <c r="Q2275" s="611"/>
      <c r="BA2275" s="645">
        <v>4</v>
      </c>
      <c r="BB2275" s="646">
        <f>D2275+G2275+J2275</f>
        <v>0</v>
      </c>
      <c r="BC2275" s="647">
        <f t="shared" ref="BC2275:BC2277" si="1354">SUM(BA2275:BB2275)</f>
        <v>4</v>
      </c>
    </row>
    <row r="2276" spans="1:55">
      <c r="A2276" s="946" t="s">
        <v>817</v>
      </c>
      <c r="B2276" s="657" t="s">
        <v>21</v>
      </c>
      <c r="C2276" s="637">
        <v>1</v>
      </c>
      <c r="D2276" s="614"/>
      <c r="E2276" s="611"/>
      <c r="F2276" s="637">
        <v>1</v>
      </c>
      <c r="G2276" s="638"/>
      <c r="H2276" s="611"/>
      <c r="I2276" s="637">
        <v>0</v>
      </c>
      <c r="J2276" s="638"/>
      <c r="K2276" s="611"/>
      <c r="L2276" s="637">
        <v>0</v>
      </c>
      <c r="M2276" s="638"/>
      <c r="N2276" s="611"/>
      <c r="O2276" s="637">
        <v>0</v>
      </c>
      <c r="P2276" s="638"/>
      <c r="Q2276" s="611"/>
      <c r="BA2276" s="648">
        <f>C2276+F2276+I2276</f>
        <v>2</v>
      </c>
      <c r="BB2276" s="615">
        <f>D2276+G2276+J2276</f>
        <v>0</v>
      </c>
      <c r="BC2276" s="649">
        <f t="shared" si="1354"/>
        <v>2</v>
      </c>
    </row>
    <row r="2277" spans="1:55" ht="16.5" thickBot="1">
      <c r="A2277" s="276"/>
      <c r="B2277" s="658" t="s">
        <v>22</v>
      </c>
      <c r="C2277" s="639">
        <v>0</v>
      </c>
      <c r="D2277" s="640"/>
      <c r="E2277" s="611"/>
      <c r="F2277" s="639">
        <v>0</v>
      </c>
      <c r="G2277" s="641"/>
      <c r="H2277" s="611"/>
      <c r="I2277" s="639">
        <v>0</v>
      </c>
      <c r="J2277" s="641"/>
      <c r="K2277" s="611"/>
      <c r="L2277" s="639">
        <v>0</v>
      </c>
      <c r="M2277" s="641"/>
      <c r="N2277" s="611"/>
      <c r="O2277" s="639">
        <v>0</v>
      </c>
      <c r="P2277" s="641"/>
      <c r="Q2277" s="611"/>
      <c r="BA2277" s="650">
        <f>C2277+F2277+I2277</f>
        <v>0</v>
      </c>
      <c r="BB2277" s="651">
        <f>D2277+G2277+J2277</f>
        <v>0</v>
      </c>
      <c r="BC2277" s="652">
        <f t="shared" si="1354"/>
        <v>0</v>
      </c>
    </row>
    <row r="2278" spans="1:55" ht="9" customHeight="1" thickBot="1">
      <c r="A2278" s="940"/>
      <c r="B2278" s="609"/>
      <c r="C2278" s="610"/>
      <c r="D2278" s="610"/>
      <c r="E2278" s="611"/>
      <c r="F2278" s="610"/>
      <c r="G2278" s="610"/>
      <c r="H2278" s="611"/>
      <c r="I2278" s="610"/>
      <c r="J2278" s="610"/>
      <c r="K2278" s="611"/>
      <c r="L2278" s="610"/>
      <c r="M2278" s="610"/>
      <c r="N2278" s="611"/>
      <c r="O2278" s="610"/>
      <c r="P2278" s="610"/>
      <c r="Q2278" s="611"/>
      <c r="BA2278" s="610"/>
      <c r="BB2278" s="610"/>
      <c r="BC2278" s="610"/>
    </row>
    <row r="2279" spans="1:55">
      <c r="A2279" s="277"/>
      <c r="B2279" s="656" t="s">
        <v>19</v>
      </c>
      <c r="C2279" s="634">
        <v>10</v>
      </c>
      <c r="D2279" s="635"/>
      <c r="E2279" s="611"/>
      <c r="F2279" s="634">
        <v>5</v>
      </c>
      <c r="G2279" s="636"/>
      <c r="H2279" s="611"/>
      <c r="I2279" s="634">
        <v>1</v>
      </c>
      <c r="J2279" s="636"/>
      <c r="K2279" s="611"/>
      <c r="L2279" s="634">
        <v>1</v>
      </c>
      <c r="M2279" s="636"/>
      <c r="N2279" s="611"/>
      <c r="O2279" s="634">
        <v>0</v>
      </c>
      <c r="P2279" s="636"/>
      <c r="Q2279" s="611"/>
      <c r="BA2279" s="645">
        <v>17</v>
      </c>
      <c r="BB2279" s="646">
        <f>D2279+G2279+J2279</f>
        <v>0</v>
      </c>
      <c r="BC2279" s="647">
        <f t="shared" ref="BC2279:BC2281" si="1355">SUM(BA2279:BB2279)</f>
        <v>17</v>
      </c>
    </row>
    <row r="2280" spans="1:55">
      <c r="A2280" s="946" t="s">
        <v>818</v>
      </c>
      <c r="B2280" s="657" t="s">
        <v>21</v>
      </c>
      <c r="C2280" s="637">
        <v>10</v>
      </c>
      <c r="D2280" s="614"/>
      <c r="E2280" s="611"/>
      <c r="F2280" s="637">
        <v>4</v>
      </c>
      <c r="G2280" s="638"/>
      <c r="H2280" s="611"/>
      <c r="I2280" s="637">
        <v>1</v>
      </c>
      <c r="J2280" s="638"/>
      <c r="K2280" s="611"/>
      <c r="L2280" s="637">
        <v>1</v>
      </c>
      <c r="M2280" s="638"/>
      <c r="N2280" s="611"/>
      <c r="O2280" s="637">
        <v>0</v>
      </c>
      <c r="P2280" s="638"/>
      <c r="Q2280" s="611"/>
      <c r="BA2280" s="648">
        <v>16</v>
      </c>
      <c r="BB2280" s="615">
        <f>D2280+G2280+J2280</f>
        <v>0</v>
      </c>
      <c r="BC2280" s="649">
        <f t="shared" si="1355"/>
        <v>16</v>
      </c>
    </row>
    <row r="2281" spans="1:55" ht="16.5" thickBot="1">
      <c r="A2281" s="276"/>
      <c r="B2281" s="658" t="s">
        <v>22</v>
      </c>
      <c r="C2281" s="639">
        <v>0</v>
      </c>
      <c r="D2281" s="640"/>
      <c r="E2281" s="611"/>
      <c r="F2281" s="639">
        <v>0</v>
      </c>
      <c r="G2281" s="641"/>
      <c r="H2281" s="611"/>
      <c r="I2281" s="639">
        <v>0</v>
      </c>
      <c r="J2281" s="641"/>
      <c r="K2281" s="611"/>
      <c r="L2281" s="639">
        <v>0</v>
      </c>
      <c r="M2281" s="641"/>
      <c r="N2281" s="611"/>
      <c r="O2281" s="639">
        <v>0</v>
      </c>
      <c r="P2281" s="641"/>
      <c r="Q2281" s="611"/>
      <c r="BA2281" s="650">
        <f>C2281+F2281+I2281</f>
        <v>0</v>
      </c>
      <c r="BB2281" s="651">
        <f>D2281+G2281+J2281</f>
        <v>0</v>
      </c>
      <c r="BC2281" s="652">
        <f t="shared" si="1355"/>
        <v>0</v>
      </c>
    </row>
    <row r="2282" spans="1:55" ht="8.25" customHeight="1" thickBot="1">
      <c r="A2282" s="940"/>
      <c r="B2282" s="609"/>
      <c r="C2282" s="610"/>
      <c r="D2282" s="610"/>
      <c r="E2282" s="611"/>
      <c r="F2282" s="610"/>
      <c r="G2282" s="610"/>
      <c r="H2282" s="611"/>
      <c r="I2282" s="610"/>
      <c r="J2282" s="610"/>
      <c r="K2282" s="611"/>
      <c r="L2282" s="610"/>
      <c r="M2282" s="610"/>
      <c r="N2282" s="611"/>
      <c r="O2282" s="610"/>
      <c r="P2282" s="610"/>
      <c r="Q2282" s="611"/>
      <c r="BA2282" s="610"/>
      <c r="BB2282" s="610"/>
      <c r="BC2282" s="610"/>
    </row>
    <row r="2283" spans="1:55">
      <c r="A2283" s="277"/>
      <c r="B2283" s="656" t="s">
        <v>19</v>
      </c>
      <c r="C2283" s="634">
        <v>2</v>
      </c>
      <c r="D2283" s="635"/>
      <c r="E2283" s="611"/>
      <c r="F2283" s="634">
        <v>3</v>
      </c>
      <c r="G2283" s="636"/>
      <c r="H2283" s="611"/>
      <c r="I2283" s="634">
        <v>2</v>
      </c>
      <c r="J2283" s="636"/>
      <c r="K2283" s="611"/>
      <c r="L2283" s="634">
        <v>2</v>
      </c>
      <c r="M2283" s="636"/>
      <c r="N2283" s="611"/>
      <c r="O2283" s="634">
        <v>1</v>
      </c>
      <c r="P2283" s="636"/>
      <c r="Q2283" s="611"/>
      <c r="BA2283" s="645">
        <v>10</v>
      </c>
      <c r="BB2283" s="646">
        <f>D2283+G2283+J2283</f>
        <v>0</v>
      </c>
      <c r="BC2283" s="647">
        <f t="shared" ref="BC2283:BC2285" si="1356">SUM(BA2283:BB2283)</f>
        <v>10</v>
      </c>
    </row>
    <row r="2284" spans="1:55">
      <c r="A2284" s="946" t="s">
        <v>819</v>
      </c>
      <c r="B2284" s="657" t="s">
        <v>21</v>
      </c>
      <c r="C2284" s="637">
        <v>2</v>
      </c>
      <c r="D2284" s="614"/>
      <c r="E2284" s="611"/>
      <c r="F2284" s="637">
        <v>3</v>
      </c>
      <c r="G2284" s="638"/>
      <c r="H2284" s="611"/>
      <c r="I2284" s="637">
        <v>2</v>
      </c>
      <c r="J2284" s="638"/>
      <c r="K2284" s="611"/>
      <c r="L2284" s="637">
        <v>0</v>
      </c>
      <c r="M2284" s="638"/>
      <c r="N2284" s="611"/>
      <c r="O2284" s="637">
        <v>1</v>
      </c>
      <c r="P2284" s="638"/>
      <c r="Q2284" s="611"/>
      <c r="BA2284" s="648">
        <v>8</v>
      </c>
      <c r="BB2284" s="615">
        <f>D2284+G2284+J2284</f>
        <v>0</v>
      </c>
      <c r="BC2284" s="649">
        <f t="shared" si="1356"/>
        <v>8</v>
      </c>
    </row>
    <row r="2285" spans="1:55" ht="16.5" thickBot="1">
      <c r="A2285" s="276"/>
      <c r="B2285" s="658" t="s">
        <v>22</v>
      </c>
      <c r="C2285" s="639">
        <v>0</v>
      </c>
      <c r="D2285" s="640"/>
      <c r="E2285" s="611"/>
      <c r="F2285" s="639">
        <v>0</v>
      </c>
      <c r="G2285" s="641"/>
      <c r="H2285" s="611"/>
      <c r="I2285" s="639">
        <v>0</v>
      </c>
      <c r="J2285" s="641"/>
      <c r="K2285" s="611"/>
      <c r="L2285" s="639">
        <v>0</v>
      </c>
      <c r="M2285" s="641"/>
      <c r="N2285" s="611"/>
      <c r="O2285" s="639">
        <v>0</v>
      </c>
      <c r="P2285" s="641"/>
      <c r="Q2285" s="611"/>
      <c r="BA2285" s="650">
        <f>C2285+F2285+I2285</f>
        <v>0</v>
      </c>
      <c r="BB2285" s="651">
        <f>D2285+G2285+J2285</f>
        <v>0</v>
      </c>
      <c r="BC2285" s="652">
        <f t="shared" si="1356"/>
        <v>0</v>
      </c>
    </row>
    <row r="2286" spans="1:55" ht="9" customHeight="1" thickBot="1">
      <c r="A2286" s="940"/>
      <c r="B2286" s="609"/>
      <c r="C2286" s="610"/>
      <c r="D2286" s="610"/>
      <c r="E2286" s="611"/>
      <c r="F2286" s="610"/>
      <c r="G2286" s="610"/>
      <c r="H2286" s="611"/>
      <c r="I2286" s="610"/>
      <c r="J2286" s="610"/>
      <c r="K2286" s="611"/>
      <c r="L2286" s="610"/>
      <c r="M2286" s="610"/>
      <c r="N2286" s="611"/>
      <c r="O2286" s="610"/>
      <c r="P2286" s="610"/>
      <c r="Q2286" s="611"/>
      <c r="BA2286" s="610"/>
      <c r="BB2286" s="610"/>
      <c r="BC2286" s="610"/>
    </row>
    <row r="2287" spans="1:55">
      <c r="A2287" s="277"/>
      <c r="B2287" s="656" t="s">
        <v>19</v>
      </c>
      <c r="C2287" s="634">
        <v>6</v>
      </c>
      <c r="D2287" s="635"/>
      <c r="E2287" s="611"/>
      <c r="F2287" s="634">
        <v>3</v>
      </c>
      <c r="G2287" s="636"/>
      <c r="H2287" s="611"/>
      <c r="I2287" s="634">
        <v>0</v>
      </c>
      <c r="J2287" s="636"/>
      <c r="K2287" s="611"/>
      <c r="L2287" s="634">
        <v>0</v>
      </c>
      <c r="M2287" s="636"/>
      <c r="N2287" s="611"/>
      <c r="O2287" s="634">
        <v>1</v>
      </c>
      <c r="P2287" s="636"/>
      <c r="Q2287" s="611"/>
      <c r="BA2287" s="645">
        <v>10</v>
      </c>
      <c r="BB2287" s="646">
        <f>D2287+G2287+J2287</f>
        <v>0</v>
      </c>
      <c r="BC2287" s="647">
        <f t="shared" ref="BC2287:BC2289" si="1357">SUM(BA2287:BB2287)</f>
        <v>10</v>
      </c>
    </row>
    <row r="2288" spans="1:55">
      <c r="A2288" s="946" t="s">
        <v>820</v>
      </c>
      <c r="B2288" s="657" t="s">
        <v>21</v>
      </c>
      <c r="C2288" s="637">
        <v>5</v>
      </c>
      <c r="D2288" s="614"/>
      <c r="E2288" s="611"/>
      <c r="F2288" s="637">
        <v>2</v>
      </c>
      <c r="G2288" s="638"/>
      <c r="H2288" s="611"/>
      <c r="I2288" s="637">
        <v>0</v>
      </c>
      <c r="J2288" s="638"/>
      <c r="K2288" s="611"/>
      <c r="L2288" s="637">
        <v>0</v>
      </c>
      <c r="M2288" s="638"/>
      <c r="N2288" s="611"/>
      <c r="O2288" s="637">
        <v>0</v>
      </c>
      <c r="P2288" s="638"/>
      <c r="Q2288" s="611"/>
      <c r="BA2288" s="648">
        <f>C2288+F2288+I2288</f>
        <v>7</v>
      </c>
      <c r="BB2288" s="615">
        <f>D2288+G2288+J2288</f>
        <v>0</v>
      </c>
      <c r="BC2288" s="649">
        <f t="shared" si="1357"/>
        <v>7</v>
      </c>
    </row>
    <row r="2289" spans="1:56" ht="16.5" thickBot="1">
      <c r="A2289" s="276"/>
      <c r="B2289" s="658" t="s">
        <v>22</v>
      </c>
      <c r="C2289" s="639">
        <v>0</v>
      </c>
      <c r="D2289" s="640"/>
      <c r="E2289" s="611"/>
      <c r="F2289" s="639">
        <v>0</v>
      </c>
      <c r="G2289" s="641"/>
      <c r="H2289" s="611"/>
      <c r="I2289" s="639">
        <v>0</v>
      </c>
      <c r="J2289" s="641"/>
      <c r="K2289" s="611"/>
      <c r="L2289" s="639">
        <v>0</v>
      </c>
      <c r="M2289" s="641"/>
      <c r="N2289" s="611"/>
      <c r="O2289" s="639">
        <v>0</v>
      </c>
      <c r="P2289" s="641"/>
      <c r="Q2289" s="611"/>
      <c r="BA2289" s="650">
        <f>C2289+F2289+I2289</f>
        <v>0</v>
      </c>
      <c r="BB2289" s="651">
        <f>D2289+G2289+J2289</f>
        <v>0</v>
      </c>
      <c r="BC2289" s="652">
        <f t="shared" si="1357"/>
        <v>0</v>
      </c>
    </row>
    <row r="2290" spans="1:56" ht="9" customHeight="1" thickBot="1">
      <c r="A2290" s="633"/>
      <c r="B2290" s="618"/>
      <c r="C2290" s="619"/>
      <c r="D2290" s="619"/>
      <c r="E2290" s="619"/>
      <c r="F2290" s="619"/>
      <c r="G2290" s="619"/>
      <c r="H2290" s="619"/>
      <c r="I2290" s="619"/>
      <c r="J2290" s="619"/>
      <c r="K2290" s="619"/>
      <c r="L2290" s="619"/>
      <c r="M2290" s="619"/>
      <c r="N2290" s="619"/>
      <c r="O2290" s="619"/>
      <c r="P2290" s="619"/>
      <c r="Q2290" s="619"/>
      <c r="R2290" s="610"/>
      <c r="S2290" s="610"/>
      <c r="T2290" s="610"/>
    </row>
    <row r="2291" spans="1:56" s="610" customFormat="1">
      <c r="A2291" s="273"/>
      <c r="B2291" s="656" t="s">
        <v>19</v>
      </c>
      <c r="C2291" s="634">
        <v>0</v>
      </c>
      <c r="D2291" s="636"/>
      <c r="E2291" s="611"/>
      <c r="F2291" s="634">
        <v>1</v>
      </c>
      <c r="G2291" s="636"/>
      <c r="H2291" s="611"/>
      <c r="I2291" s="634">
        <v>0</v>
      </c>
      <c r="J2291" s="636"/>
      <c r="K2291" s="611"/>
      <c r="L2291" s="634">
        <v>1</v>
      </c>
      <c r="M2291" s="636"/>
      <c r="N2291" s="611"/>
      <c r="O2291" s="634">
        <v>0</v>
      </c>
      <c r="P2291" s="636"/>
      <c r="Q2291" s="611"/>
      <c r="X2291" s="609"/>
      <c r="BA2291" s="645">
        <v>2</v>
      </c>
      <c r="BB2291" s="646">
        <f>D2291+G2291+J2291</f>
        <v>0</v>
      </c>
      <c r="BC2291" s="647">
        <f t="shared" ref="BC2291:BC2309" si="1358">SUM(BA2291:BB2291)</f>
        <v>2</v>
      </c>
    </row>
    <row r="2292" spans="1:56" s="610" customFormat="1">
      <c r="A2292" s="946" t="s">
        <v>822</v>
      </c>
      <c r="B2292" s="657" t="s">
        <v>21</v>
      </c>
      <c r="C2292" s="637">
        <v>0</v>
      </c>
      <c r="D2292" s="638"/>
      <c r="E2292" s="611"/>
      <c r="F2292" s="637">
        <v>1</v>
      </c>
      <c r="G2292" s="638"/>
      <c r="H2292" s="611"/>
      <c r="I2292" s="637">
        <v>0</v>
      </c>
      <c r="J2292" s="638"/>
      <c r="K2292" s="611"/>
      <c r="L2292" s="637">
        <v>1</v>
      </c>
      <c r="M2292" s="638"/>
      <c r="N2292" s="611"/>
      <c r="O2292" s="637">
        <v>0</v>
      </c>
      <c r="P2292" s="638"/>
      <c r="Q2292" s="611"/>
      <c r="U2292" s="619"/>
      <c r="V2292" s="619"/>
      <c r="W2292" s="619"/>
      <c r="X2292" s="619"/>
      <c r="Y2292" s="619"/>
      <c r="Z2292" s="619"/>
      <c r="AA2292" s="619"/>
      <c r="AB2292" s="619"/>
      <c r="AC2292" s="619"/>
      <c r="AD2292" s="619"/>
      <c r="AE2292" s="619"/>
      <c r="AF2292" s="619"/>
      <c r="AG2292" s="619"/>
      <c r="AH2292" s="619"/>
      <c r="AI2292" s="619"/>
      <c r="AJ2292" s="619"/>
      <c r="AK2292" s="619"/>
      <c r="AL2292" s="619"/>
      <c r="AM2292" s="619"/>
      <c r="AN2292" s="619"/>
      <c r="AO2292" s="619"/>
      <c r="AP2292" s="619"/>
      <c r="AQ2292" s="619"/>
      <c r="AR2292" s="619"/>
      <c r="AS2292" s="619"/>
      <c r="AT2292" s="619"/>
      <c r="AU2292" s="619"/>
      <c r="AV2292" s="619"/>
      <c r="AW2292" s="619"/>
      <c r="AX2292" s="619"/>
      <c r="AY2292" s="619"/>
      <c r="AZ2292" s="619"/>
      <c r="BA2292" s="648">
        <v>2</v>
      </c>
      <c r="BB2292" s="615">
        <f>D2292+G2292+J2292</f>
        <v>0</v>
      </c>
      <c r="BC2292" s="649">
        <f t="shared" si="1358"/>
        <v>2</v>
      </c>
    </row>
    <row r="2293" spans="1:56" s="610" customFormat="1" ht="16.5" thickBot="1">
      <c r="A2293" s="276"/>
      <c r="B2293" s="658" t="s">
        <v>22</v>
      </c>
      <c r="C2293" s="639">
        <v>0</v>
      </c>
      <c r="D2293" s="641"/>
      <c r="E2293" s="611"/>
      <c r="F2293" s="639">
        <v>0</v>
      </c>
      <c r="G2293" s="641"/>
      <c r="H2293" s="611"/>
      <c r="I2293" s="639">
        <v>0</v>
      </c>
      <c r="J2293" s="641"/>
      <c r="K2293" s="611"/>
      <c r="L2293" s="639">
        <v>0</v>
      </c>
      <c r="M2293" s="641"/>
      <c r="N2293" s="611"/>
      <c r="O2293" s="639">
        <v>0</v>
      </c>
      <c r="P2293" s="641"/>
      <c r="Q2293" s="611"/>
      <c r="U2293" s="619"/>
      <c r="V2293" s="619"/>
      <c r="W2293" s="619"/>
      <c r="X2293" s="619"/>
      <c r="Y2293" s="619"/>
      <c r="Z2293" s="619"/>
      <c r="AA2293" s="619"/>
      <c r="AB2293" s="619"/>
      <c r="AC2293" s="619"/>
      <c r="AD2293" s="619"/>
      <c r="AE2293" s="619"/>
      <c r="AF2293" s="619"/>
      <c r="AG2293" s="619"/>
      <c r="AH2293" s="619"/>
      <c r="AI2293" s="619"/>
      <c r="AJ2293" s="619"/>
      <c r="AK2293" s="619"/>
      <c r="AL2293" s="619"/>
      <c r="AM2293" s="619"/>
      <c r="AN2293" s="619"/>
      <c r="AO2293" s="619"/>
      <c r="AP2293" s="619"/>
      <c r="AQ2293" s="619"/>
      <c r="AR2293" s="619"/>
      <c r="AS2293" s="619"/>
      <c r="AT2293" s="619"/>
      <c r="AU2293" s="619"/>
      <c r="AV2293" s="619"/>
      <c r="AW2293" s="619"/>
      <c r="AX2293" s="619"/>
      <c r="AY2293" s="619"/>
      <c r="AZ2293" s="619"/>
      <c r="BA2293" s="650">
        <f>C2293+F2293+I2293</f>
        <v>0</v>
      </c>
      <c r="BB2293" s="651">
        <f>D2293+G2293+J2293</f>
        <v>0</v>
      </c>
      <c r="BC2293" s="652">
        <f t="shared" si="1358"/>
        <v>0</v>
      </c>
    </row>
    <row r="2294" spans="1:56" s="610" customFormat="1" ht="9" customHeight="1" thickBot="1">
      <c r="A2294" s="947"/>
      <c r="B2294" s="618"/>
      <c r="C2294" s="611"/>
      <c r="D2294" s="611"/>
      <c r="E2294" s="611"/>
      <c r="F2294" s="611"/>
      <c r="G2294" s="611"/>
      <c r="H2294" s="611"/>
      <c r="I2294" s="611"/>
      <c r="J2294" s="611"/>
      <c r="K2294" s="611"/>
      <c r="L2294" s="611"/>
      <c r="M2294" s="611"/>
      <c r="N2294" s="611"/>
      <c r="O2294" s="611"/>
      <c r="P2294" s="611"/>
      <c r="Q2294" s="611"/>
      <c r="R2294" s="611"/>
      <c r="S2294" s="611"/>
      <c r="T2294" s="611"/>
      <c r="U2294" s="619"/>
      <c r="V2294" s="619"/>
      <c r="W2294" s="619"/>
      <c r="X2294" s="619"/>
      <c r="Y2294" s="619"/>
      <c r="Z2294" s="619"/>
      <c r="AA2294" s="619"/>
      <c r="AB2294" s="619"/>
      <c r="AC2294" s="619"/>
      <c r="AD2294" s="619"/>
      <c r="AE2294" s="619"/>
      <c r="AF2294" s="619"/>
      <c r="AG2294" s="619"/>
      <c r="AH2294" s="619"/>
      <c r="AI2294" s="619"/>
      <c r="AJ2294" s="619"/>
      <c r="AK2294" s="619"/>
      <c r="AL2294" s="619"/>
      <c r="AM2294" s="619"/>
      <c r="AN2294" s="619"/>
      <c r="AO2294" s="619"/>
      <c r="AP2294" s="619"/>
      <c r="AQ2294" s="619"/>
      <c r="AR2294" s="619"/>
      <c r="AS2294" s="619"/>
      <c r="AT2294" s="619"/>
      <c r="AU2294" s="619"/>
      <c r="AV2294" s="619"/>
      <c r="AW2294" s="619"/>
      <c r="AX2294" s="619"/>
      <c r="AY2294" s="619"/>
      <c r="AZ2294" s="619"/>
      <c r="BA2294" s="619"/>
      <c r="BB2294" s="619"/>
      <c r="BC2294" s="619"/>
      <c r="BD2294" s="611"/>
    </row>
    <row r="2295" spans="1:56" s="610" customFormat="1">
      <c r="A2295" s="277"/>
      <c r="B2295" s="656" t="s">
        <v>19</v>
      </c>
      <c r="C2295" s="634">
        <v>0</v>
      </c>
      <c r="D2295" s="635"/>
      <c r="E2295" s="847"/>
      <c r="F2295" s="634">
        <v>2</v>
      </c>
      <c r="G2295" s="636"/>
      <c r="H2295" s="848"/>
      <c r="I2295" s="634">
        <v>0</v>
      </c>
      <c r="J2295" s="636"/>
      <c r="K2295" s="848"/>
      <c r="L2295" s="634">
        <v>0</v>
      </c>
      <c r="M2295" s="636"/>
      <c r="N2295" s="848"/>
      <c r="O2295" s="634">
        <v>0</v>
      </c>
      <c r="P2295" s="636"/>
      <c r="Q2295" s="611"/>
      <c r="R2295" s="611"/>
      <c r="S2295" s="611"/>
      <c r="T2295" s="611"/>
      <c r="U2295" s="619"/>
      <c r="V2295" s="619"/>
      <c r="W2295" s="619"/>
      <c r="X2295" s="619"/>
      <c r="Y2295" s="619"/>
      <c r="Z2295" s="619"/>
      <c r="AA2295" s="619"/>
      <c r="AB2295" s="619"/>
      <c r="AC2295" s="619"/>
      <c r="AD2295" s="619"/>
      <c r="AE2295" s="619"/>
      <c r="AF2295" s="619"/>
      <c r="AG2295" s="619"/>
      <c r="AH2295" s="619"/>
      <c r="AI2295" s="619"/>
      <c r="AJ2295" s="619"/>
      <c r="AK2295" s="619"/>
      <c r="AL2295" s="619"/>
      <c r="AM2295" s="619"/>
      <c r="AN2295" s="619"/>
      <c r="AO2295" s="619"/>
      <c r="AP2295" s="619"/>
      <c r="AQ2295" s="619"/>
      <c r="AR2295" s="619"/>
      <c r="AS2295" s="619"/>
      <c r="AT2295" s="619"/>
      <c r="AU2295" s="619"/>
      <c r="AV2295" s="619"/>
      <c r="AW2295" s="619"/>
      <c r="AX2295" s="619"/>
      <c r="AY2295" s="619"/>
      <c r="AZ2295" s="619"/>
      <c r="BA2295" s="645">
        <f t="shared" ref="BA2295:BB2297" si="1359">C2295+F2295+I2295</f>
        <v>2</v>
      </c>
      <c r="BB2295" s="646">
        <f t="shared" si="1359"/>
        <v>0</v>
      </c>
      <c r="BC2295" s="647">
        <f t="shared" si="1358"/>
        <v>2</v>
      </c>
    </row>
    <row r="2296" spans="1:56" s="610" customFormat="1">
      <c r="A2296" s="946" t="s">
        <v>823</v>
      </c>
      <c r="B2296" s="657" t="s">
        <v>21</v>
      </c>
      <c r="C2296" s="637">
        <v>0</v>
      </c>
      <c r="D2296" s="614"/>
      <c r="E2296" s="611"/>
      <c r="F2296" s="637">
        <v>2</v>
      </c>
      <c r="G2296" s="638"/>
      <c r="H2296" s="611"/>
      <c r="I2296" s="637">
        <v>0</v>
      </c>
      <c r="J2296" s="638"/>
      <c r="K2296" s="611"/>
      <c r="L2296" s="637">
        <v>0</v>
      </c>
      <c r="M2296" s="638"/>
      <c r="N2296" s="611"/>
      <c r="O2296" s="637">
        <v>0</v>
      </c>
      <c r="P2296" s="638"/>
      <c r="Q2296" s="611"/>
      <c r="R2296" s="611"/>
      <c r="S2296" s="611"/>
      <c r="T2296" s="611"/>
      <c r="U2296" s="611"/>
      <c r="V2296" s="611"/>
      <c r="W2296" s="611"/>
      <c r="X2296" s="618"/>
      <c r="Y2296" s="611"/>
      <c r="Z2296" s="611"/>
      <c r="AA2296" s="611"/>
      <c r="AB2296" s="611"/>
      <c r="AC2296" s="611"/>
      <c r="AD2296" s="611"/>
      <c r="AE2296" s="611"/>
      <c r="AF2296" s="611"/>
      <c r="AG2296" s="611"/>
      <c r="AH2296" s="611"/>
      <c r="AI2296" s="611"/>
      <c r="AJ2296" s="611"/>
      <c r="AK2296" s="611"/>
      <c r="AL2296" s="611"/>
      <c r="AM2296" s="611"/>
      <c r="AN2296" s="611"/>
      <c r="AO2296" s="611"/>
      <c r="AP2296" s="611"/>
      <c r="AQ2296" s="611"/>
      <c r="AR2296" s="611"/>
      <c r="AS2296" s="611"/>
      <c r="AT2296" s="611"/>
      <c r="AU2296" s="611"/>
      <c r="AV2296" s="611"/>
      <c r="AW2296" s="611"/>
      <c r="AX2296" s="611"/>
      <c r="AY2296" s="611"/>
      <c r="AZ2296" s="611"/>
      <c r="BA2296" s="648">
        <f t="shared" si="1359"/>
        <v>2</v>
      </c>
      <c r="BB2296" s="615">
        <f t="shared" si="1359"/>
        <v>0</v>
      </c>
      <c r="BC2296" s="649">
        <f t="shared" si="1358"/>
        <v>2</v>
      </c>
    </row>
    <row r="2297" spans="1:56" ht="16.5" thickBot="1">
      <c r="A2297" s="276"/>
      <c r="B2297" s="658" t="s">
        <v>22</v>
      </c>
      <c r="C2297" s="639">
        <v>0</v>
      </c>
      <c r="D2297" s="640"/>
      <c r="E2297" s="611"/>
      <c r="F2297" s="639">
        <v>0</v>
      </c>
      <c r="G2297" s="641"/>
      <c r="H2297" s="848"/>
      <c r="I2297" s="639">
        <v>0</v>
      </c>
      <c r="J2297" s="641"/>
      <c r="K2297" s="611"/>
      <c r="L2297" s="639">
        <v>0</v>
      </c>
      <c r="M2297" s="641"/>
      <c r="N2297" s="611"/>
      <c r="O2297" s="639">
        <v>0</v>
      </c>
      <c r="P2297" s="641"/>
      <c r="Q2297" s="611"/>
      <c r="R2297" s="611"/>
      <c r="S2297" s="611"/>
      <c r="T2297" s="611"/>
      <c r="U2297" s="611"/>
      <c r="V2297" s="611"/>
      <c r="W2297" s="611"/>
      <c r="X2297" s="618"/>
      <c r="Y2297" s="611"/>
      <c r="Z2297" s="611"/>
      <c r="AA2297" s="611"/>
      <c r="AB2297" s="611"/>
      <c r="AC2297" s="611"/>
      <c r="AD2297" s="611"/>
      <c r="AE2297" s="611"/>
      <c r="AF2297" s="611"/>
      <c r="AG2297" s="611"/>
      <c r="AH2297" s="611"/>
      <c r="AI2297" s="611"/>
      <c r="AJ2297" s="611"/>
      <c r="AK2297" s="611"/>
      <c r="AL2297" s="611"/>
      <c r="AM2297" s="611"/>
      <c r="AN2297" s="611"/>
      <c r="AO2297" s="611"/>
      <c r="AP2297" s="611"/>
      <c r="AQ2297" s="611"/>
      <c r="AR2297" s="611"/>
      <c r="AS2297" s="611"/>
      <c r="AT2297" s="611"/>
      <c r="AU2297" s="611"/>
      <c r="AV2297" s="611"/>
      <c r="AW2297" s="611"/>
      <c r="AX2297" s="611"/>
      <c r="AY2297" s="611"/>
      <c r="AZ2297" s="611"/>
      <c r="BA2297" s="650">
        <f t="shared" si="1359"/>
        <v>0</v>
      </c>
      <c r="BB2297" s="651">
        <f t="shared" si="1359"/>
        <v>0</v>
      </c>
      <c r="BC2297" s="652">
        <f t="shared" si="1358"/>
        <v>0</v>
      </c>
    </row>
    <row r="2298" spans="1:56" s="610" customFormat="1" ht="9.75" customHeight="1" thickBot="1">
      <c r="A2298" s="947"/>
      <c r="B2298" s="618"/>
      <c r="C2298" s="611"/>
      <c r="D2298" s="611"/>
      <c r="E2298" s="611"/>
      <c r="F2298" s="611"/>
      <c r="G2298" s="611"/>
      <c r="H2298" s="611"/>
      <c r="I2298" s="611"/>
      <c r="J2298" s="611"/>
      <c r="K2298" s="611"/>
      <c r="L2298" s="611"/>
      <c r="M2298" s="611"/>
      <c r="N2298" s="611"/>
      <c r="O2298" s="611"/>
      <c r="P2298" s="611"/>
      <c r="Q2298" s="611"/>
      <c r="R2298" s="611"/>
      <c r="S2298" s="611"/>
      <c r="T2298" s="611"/>
      <c r="U2298" s="611"/>
      <c r="V2298" s="611"/>
      <c r="W2298" s="611"/>
      <c r="X2298" s="618"/>
      <c r="Y2298" s="611"/>
      <c r="Z2298" s="611"/>
      <c r="AA2298" s="611"/>
      <c r="AB2298" s="611"/>
      <c r="AC2298" s="611"/>
      <c r="AD2298" s="611"/>
      <c r="AE2298" s="611"/>
      <c r="AF2298" s="611"/>
      <c r="AG2298" s="611"/>
      <c r="AH2298" s="611"/>
      <c r="AI2298" s="611"/>
      <c r="AJ2298" s="611"/>
      <c r="AK2298" s="611"/>
      <c r="AL2298" s="611"/>
      <c r="AM2298" s="611"/>
      <c r="AN2298" s="611"/>
      <c r="AO2298" s="611"/>
      <c r="AP2298" s="611"/>
      <c r="AQ2298" s="611"/>
      <c r="AR2298" s="611"/>
      <c r="AS2298" s="611"/>
      <c r="AT2298" s="611"/>
      <c r="AU2298" s="611"/>
      <c r="AV2298" s="611"/>
      <c r="AW2298" s="611"/>
      <c r="AX2298" s="611"/>
      <c r="AY2298" s="611"/>
      <c r="AZ2298" s="611"/>
      <c r="BA2298" s="619"/>
      <c r="BB2298" s="619"/>
      <c r="BC2298" s="619"/>
    </row>
    <row r="2299" spans="1:56">
      <c r="A2299" s="277"/>
      <c r="B2299" s="656" t="s">
        <v>19</v>
      </c>
      <c r="C2299" s="634">
        <v>1</v>
      </c>
      <c r="D2299" s="636"/>
      <c r="E2299" s="611"/>
      <c r="F2299" s="634">
        <v>2</v>
      </c>
      <c r="G2299" s="636"/>
      <c r="H2299" s="611"/>
      <c r="I2299" s="634">
        <v>0</v>
      </c>
      <c r="J2299" s="636"/>
      <c r="K2299" s="611"/>
      <c r="L2299" s="634">
        <v>0</v>
      </c>
      <c r="M2299" s="636"/>
      <c r="N2299" s="611"/>
      <c r="O2299" s="634">
        <v>0</v>
      </c>
      <c r="P2299" s="636"/>
      <c r="Q2299" s="611"/>
      <c r="BA2299" s="645">
        <f t="shared" ref="BA2299:BB2301" si="1360">C2299+F2299+I2299</f>
        <v>3</v>
      </c>
      <c r="BB2299" s="646">
        <f t="shared" si="1360"/>
        <v>0</v>
      </c>
      <c r="BC2299" s="647">
        <f t="shared" si="1358"/>
        <v>3</v>
      </c>
    </row>
    <row r="2300" spans="1:56">
      <c r="A2300" s="946" t="s">
        <v>824</v>
      </c>
      <c r="B2300" s="657" t="s">
        <v>21</v>
      </c>
      <c r="C2300" s="637">
        <v>0</v>
      </c>
      <c r="D2300" s="638"/>
      <c r="E2300" s="611"/>
      <c r="F2300" s="637">
        <v>1</v>
      </c>
      <c r="G2300" s="638"/>
      <c r="H2300" s="611"/>
      <c r="I2300" s="637">
        <v>0</v>
      </c>
      <c r="J2300" s="638"/>
      <c r="K2300" s="611"/>
      <c r="L2300" s="637">
        <v>0</v>
      </c>
      <c r="M2300" s="638"/>
      <c r="N2300" s="611"/>
      <c r="O2300" s="637">
        <v>0</v>
      </c>
      <c r="P2300" s="638"/>
      <c r="Q2300" s="611"/>
      <c r="BA2300" s="648">
        <f t="shared" si="1360"/>
        <v>1</v>
      </c>
      <c r="BB2300" s="615">
        <f t="shared" si="1360"/>
        <v>0</v>
      </c>
      <c r="BC2300" s="649">
        <f t="shared" si="1358"/>
        <v>1</v>
      </c>
    </row>
    <row r="2301" spans="1:56" ht="16.5" thickBot="1">
      <c r="A2301" s="276"/>
      <c r="B2301" s="658" t="s">
        <v>22</v>
      </c>
      <c r="C2301" s="639">
        <v>0</v>
      </c>
      <c r="D2301" s="641"/>
      <c r="E2301" s="611"/>
      <c r="F2301" s="639">
        <v>0</v>
      </c>
      <c r="G2301" s="641"/>
      <c r="H2301" s="611"/>
      <c r="I2301" s="639">
        <v>0</v>
      </c>
      <c r="J2301" s="641"/>
      <c r="K2301" s="611"/>
      <c r="L2301" s="639">
        <v>0</v>
      </c>
      <c r="M2301" s="641"/>
      <c r="N2301" s="611"/>
      <c r="O2301" s="639">
        <v>0</v>
      </c>
      <c r="P2301" s="641"/>
      <c r="Q2301" s="611"/>
      <c r="BA2301" s="650">
        <f t="shared" si="1360"/>
        <v>0</v>
      </c>
      <c r="BB2301" s="651">
        <f t="shared" si="1360"/>
        <v>0</v>
      </c>
      <c r="BC2301" s="652">
        <f t="shared" si="1358"/>
        <v>0</v>
      </c>
    </row>
    <row r="2302" spans="1:56" s="610" customFormat="1" ht="6.75" customHeight="1" thickBot="1">
      <c r="A2302" s="947"/>
      <c r="B2302" s="618"/>
      <c r="C2302" s="611"/>
      <c r="D2302" s="611"/>
      <c r="E2302" s="611"/>
      <c r="F2302" s="611"/>
      <c r="G2302" s="611"/>
      <c r="H2302" s="611"/>
      <c r="I2302" s="611"/>
      <c r="J2302" s="611"/>
      <c r="K2302" s="611"/>
      <c r="L2302" s="611"/>
      <c r="M2302" s="611"/>
      <c r="N2302" s="611"/>
      <c r="O2302" s="611"/>
      <c r="P2302" s="611"/>
      <c r="Q2302" s="611"/>
      <c r="R2302" s="611"/>
      <c r="S2302" s="611"/>
      <c r="T2302" s="611"/>
      <c r="U2302" s="611"/>
      <c r="V2302" s="611"/>
      <c r="W2302" s="611"/>
      <c r="X2302" s="618"/>
      <c r="Y2302" s="611"/>
      <c r="Z2302" s="611"/>
      <c r="AA2302" s="611"/>
      <c r="AB2302" s="611"/>
      <c r="AC2302" s="611"/>
      <c r="AD2302" s="611"/>
      <c r="AE2302" s="611"/>
      <c r="AF2302" s="611"/>
      <c r="AG2302" s="611"/>
      <c r="AH2302" s="611"/>
      <c r="AI2302" s="611"/>
      <c r="AJ2302" s="611"/>
      <c r="AK2302" s="611"/>
      <c r="AL2302" s="611"/>
      <c r="AM2302" s="611"/>
      <c r="AN2302" s="611"/>
      <c r="AO2302" s="611"/>
      <c r="AP2302" s="611"/>
      <c r="AQ2302" s="611"/>
      <c r="AR2302" s="611"/>
      <c r="AS2302" s="611"/>
      <c r="AT2302" s="611"/>
      <c r="AU2302" s="611"/>
      <c r="AV2302" s="611"/>
      <c r="AW2302" s="611"/>
      <c r="AX2302" s="611"/>
      <c r="AY2302" s="611"/>
      <c r="AZ2302" s="611"/>
      <c r="BA2302" s="619"/>
      <c r="BB2302" s="619"/>
      <c r="BC2302" s="619"/>
    </row>
    <row r="2303" spans="1:56">
      <c r="A2303" s="277"/>
      <c r="B2303" s="656" t="s">
        <v>19</v>
      </c>
      <c r="C2303" s="634">
        <v>4</v>
      </c>
      <c r="D2303" s="636"/>
      <c r="E2303" s="611"/>
      <c r="F2303" s="634">
        <v>1</v>
      </c>
      <c r="G2303" s="636"/>
      <c r="H2303" s="611"/>
      <c r="I2303" s="634">
        <v>0</v>
      </c>
      <c r="J2303" s="636"/>
      <c r="K2303" s="611"/>
      <c r="L2303" s="634">
        <v>0</v>
      </c>
      <c r="M2303" s="636"/>
      <c r="N2303" s="611"/>
      <c r="O2303" s="634">
        <v>0</v>
      </c>
      <c r="P2303" s="636"/>
      <c r="Q2303" s="611"/>
      <c r="BA2303" s="645">
        <f t="shared" ref="BA2303:BB2305" si="1361">C2303+F2303+I2303</f>
        <v>5</v>
      </c>
      <c r="BB2303" s="646">
        <f t="shared" si="1361"/>
        <v>0</v>
      </c>
      <c r="BC2303" s="647">
        <f t="shared" si="1358"/>
        <v>5</v>
      </c>
    </row>
    <row r="2304" spans="1:56">
      <c r="A2304" s="946" t="s">
        <v>825</v>
      </c>
      <c r="B2304" s="657" t="s">
        <v>21</v>
      </c>
      <c r="C2304" s="637">
        <v>2</v>
      </c>
      <c r="D2304" s="638"/>
      <c r="E2304" s="611"/>
      <c r="F2304" s="637">
        <v>0</v>
      </c>
      <c r="G2304" s="638"/>
      <c r="H2304" s="611"/>
      <c r="I2304" s="637">
        <v>0</v>
      </c>
      <c r="J2304" s="638"/>
      <c r="K2304" s="611"/>
      <c r="L2304" s="637">
        <v>0</v>
      </c>
      <c r="M2304" s="638"/>
      <c r="N2304" s="611"/>
      <c r="O2304" s="637">
        <v>0</v>
      </c>
      <c r="P2304" s="638"/>
      <c r="Q2304" s="611"/>
      <c r="BA2304" s="648">
        <f t="shared" si="1361"/>
        <v>2</v>
      </c>
      <c r="BB2304" s="615">
        <f t="shared" si="1361"/>
        <v>0</v>
      </c>
      <c r="BC2304" s="649">
        <f t="shared" si="1358"/>
        <v>2</v>
      </c>
    </row>
    <row r="2305" spans="1:55" ht="16.5" thickBot="1">
      <c r="A2305" s="276"/>
      <c r="B2305" s="658" t="s">
        <v>22</v>
      </c>
      <c r="C2305" s="639">
        <v>0</v>
      </c>
      <c r="D2305" s="641"/>
      <c r="E2305" s="611"/>
      <c r="F2305" s="639">
        <v>0</v>
      </c>
      <c r="G2305" s="641"/>
      <c r="H2305" s="611"/>
      <c r="I2305" s="639">
        <v>0</v>
      </c>
      <c r="J2305" s="641"/>
      <c r="K2305" s="611"/>
      <c r="L2305" s="639">
        <v>0</v>
      </c>
      <c r="M2305" s="641"/>
      <c r="N2305" s="611"/>
      <c r="O2305" s="639">
        <v>0</v>
      </c>
      <c r="P2305" s="641"/>
      <c r="Q2305" s="611"/>
      <c r="BA2305" s="650">
        <f t="shared" si="1361"/>
        <v>0</v>
      </c>
      <c r="BB2305" s="651">
        <f t="shared" si="1361"/>
        <v>0</v>
      </c>
      <c r="BC2305" s="652">
        <f t="shared" si="1358"/>
        <v>0</v>
      </c>
    </row>
    <row r="2306" spans="1:55" s="611" customFormat="1" ht="9" customHeight="1" thickBot="1">
      <c r="A2306" s="947"/>
      <c r="B2306" s="618"/>
      <c r="X2306" s="618"/>
      <c r="BA2306" s="619"/>
      <c r="BB2306" s="619"/>
      <c r="BC2306" s="619"/>
    </row>
    <row r="2307" spans="1:55">
      <c r="A2307" s="277"/>
      <c r="B2307" s="656" t="s">
        <v>19</v>
      </c>
      <c r="C2307" s="634">
        <v>2</v>
      </c>
      <c r="D2307" s="636"/>
      <c r="E2307" s="611"/>
      <c r="F2307" s="634">
        <v>0</v>
      </c>
      <c r="G2307" s="636"/>
      <c r="H2307" s="611"/>
      <c r="I2307" s="634">
        <v>2</v>
      </c>
      <c r="J2307" s="636"/>
      <c r="K2307" s="611"/>
      <c r="L2307" s="634">
        <v>3</v>
      </c>
      <c r="M2307" s="636"/>
      <c r="N2307" s="611"/>
      <c r="O2307" s="634">
        <v>0</v>
      </c>
      <c r="P2307" s="636"/>
      <c r="Q2307" s="611"/>
      <c r="BA2307" s="645">
        <v>7</v>
      </c>
      <c r="BB2307" s="646">
        <f>D2307+G2307+J2307</f>
        <v>0</v>
      </c>
      <c r="BC2307" s="647">
        <f t="shared" si="1358"/>
        <v>7</v>
      </c>
    </row>
    <row r="2308" spans="1:55">
      <c r="A2308" s="946" t="s">
        <v>826</v>
      </c>
      <c r="B2308" s="657" t="s">
        <v>21</v>
      </c>
      <c r="C2308" s="637">
        <v>2</v>
      </c>
      <c r="D2308" s="638"/>
      <c r="E2308" s="611"/>
      <c r="F2308" s="637">
        <v>0</v>
      </c>
      <c r="G2308" s="638"/>
      <c r="H2308" s="611"/>
      <c r="I2308" s="637">
        <v>1</v>
      </c>
      <c r="J2308" s="638"/>
      <c r="K2308" s="611"/>
      <c r="L2308" s="637">
        <v>3</v>
      </c>
      <c r="M2308" s="638"/>
      <c r="N2308" s="611"/>
      <c r="O2308" s="637">
        <v>0</v>
      </c>
      <c r="P2308" s="638"/>
      <c r="Q2308" s="611"/>
      <c r="BA2308" s="648">
        <v>6</v>
      </c>
      <c r="BB2308" s="615">
        <f>D2308+G2308+J2308</f>
        <v>0</v>
      </c>
      <c r="BC2308" s="649">
        <f t="shared" si="1358"/>
        <v>6</v>
      </c>
    </row>
    <row r="2309" spans="1:55" ht="16.5" thickBot="1">
      <c r="A2309" s="276"/>
      <c r="B2309" s="658" t="s">
        <v>22</v>
      </c>
      <c r="C2309" s="639">
        <v>0</v>
      </c>
      <c r="D2309" s="641"/>
      <c r="E2309" s="611"/>
      <c r="F2309" s="639">
        <v>0</v>
      </c>
      <c r="G2309" s="641"/>
      <c r="H2309" s="611"/>
      <c r="I2309" s="639">
        <v>0</v>
      </c>
      <c r="J2309" s="641"/>
      <c r="K2309" s="611"/>
      <c r="L2309" s="639">
        <v>0</v>
      </c>
      <c r="M2309" s="641"/>
      <c r="N2309" s="611"/>
      <c r="O2309" s="639">
        <v>0</v>
      </c>
      <c r="P2309" s="641"/>
      <c r="Q2309" s="611"/>
      <c r="BA2309" s="650">
        <f>C2309+F2309+I2309</f>
        <v>0</v>
      </c>
      <c r="BB2309" s="651">
        <f>D2309+G2309+J2309</f>
        <v>0</v>
      </c>
      <c r="BC2309" s="652">
        <f t="shared" si="1358"/>
        <v>0</v>
      </c>
    </row>
    <row r="2310" spans="1:55" s="611" customFormat="1" ht="9.75" customHeight="1" thickBot="1">
      <c r="A2310" s="947"/>
      <c r="B2310" s="618"/>
      <c r="X2310" s="618"/>
      <c r="BA2310" s="619"/>
      <c r="BB2310" s="619"/>
      <c r="BC2310" s="619"/>
    </row>
    <row r="2311" spans="1:55" ht="16.5" thickBot="1">
      <c r="A2311" s="273"/>
      <c r="B2311" s="656" t="s">
        <v>19</v>
      </c>
      <c r="C2311" s="645">
        <f>C2255+C2259+C2263+C2267+C2271+C2275+C2279+C2283+C2287+C2291+C2295+C2299+C2303+C2307</f>
        <v>48</v>
      </c>
      <c r="D2311" s="736">
        <f t="shared" ref="D2311:BC2313" si="1362">D2255+D2259+D2263+D2267+D2271+D2275+D2279+D2283+D2287+D2291+D2295+D2299+D2303+D2307</f>
        <v>0</v>
      </c>
      <c r="E2311" s="619">
        <f t="shared" si="1362"/>
        <v>0</v>
      </c>
      <c r="F2311" s="645">
        <f t="shared" si="1362"/>
        <v>34</v>
      </c>
      <c r="G2311" s="736">
        <f t="shared" si="1362"/>
        <v>0</v>
      </c>
      <c r="H2311" s="619">
        <f t="shared" si="1362"/>
        <v>0</v>
      </c>
      <c r="I2311" s="645">
        <f t="shared" si="1362"/>
        <v>18</v>
      </c>
      <c r="J2311" s="736">
        <f t="shared" si="1362"/>
        <v>0</v>
      </c>
      <c r="K2311" s="619">
        <f t="shared" si="1362"/>
        <v>0</v>
      </c>
      <c r="L2311" s="645">
        <f t="shared" si="1362"/>
        <v>16</v>
      </c>
      <c r="M2311" s="736">
        <f t="shared" si="1362"/>
        <v>0</v>
      </c>
      <c r="N2311" s="619">
        <f t="shared" si="1362"/>
        <v>0</v>
      </c>
      <c r="O2311" s="645">
        <f t="shared" si="1362"/>
        <v>3</v>
      </c>
      <c r="P2311" s="736">
        <f t="shared" si="1362"/>
        <v>0</v>
      </c>
      <c r="Q2311" s="619"/>
      <c r="R2311" s="619"/>
      <c r="S2311" s="619"/>
      <c r="T2311" s="619"/>
      <c r="U2311" s="619"/>
      <c r="V2311" s="619"/>
      <c r="W2311" s="619"/>
      <c r="X2311" s="619"/>
      <c r="Y2311" s="619"/>
      <c r="Z2311" s="619"/>
      <c r="AA2311" s="619"/>
      <c r="AB2311" s="619"/>
      <c r="AC2311" s="619"/>
      <c r="AD2311" s="619"/>
      <c r="AE2311" s="619"/>
      <c r="AF2311" s="619"/>
      <c r="AG2311" s="619"/>
      <c r="AH2311" s="619"/>
      <c r="AI2311" s="619"/>
      <c r="AJ2311" s="619"/>
      <c r="AK2311" s="619"/>
      <c r="AL2311" s="619"/>
      <c r="AM2311" s="619"/>
      <c r="AN2311" s="619"/>
      <c r="AO2311" s="619"/>
      <c r="AP2311" s="619"/>
      <c r="AQ2311" s="619"/>
      <c r="AR2311" s="619"/>
      <c r="AS2311" s="619"/>
      <c r="AT2311" s="619"/>
      <c r="AU2311" s="619"/>
      <c r="AV2311" s="619"/>
      <c r="AW2311" s="619"/>
      <c r="AX2311" s="619"/>
      <c r="AY2311" s="619"/>
      <c r="AZ2311" s="619"/>
      <c r="BA2311" s="645">
        <f t="shared" si="1362"/>
        <v>119</v>
      </c>
      <c r="BB2311" s="645">
        <f t="shared" si="1362"/>
        <v>0</v>
      </c>
      <c r="BC2311" s="736">
        <f t="shared" si="1362"/>
        <v>119</v>
      </c>
    </row>
    <row r="2312" spans="1:55" ht="16.5" thickBot="1">
      <c r="A2312" s="275" t="s">
        <v>9</v>
      </c>
      <c r="B2312" s="657" t="s">
        <v>21</v>
      </c>
      <c r="C2312" s="645">
        <f t="shared" ref="C2312:P2313" si="1363">C2256+C2260+C2264+C2268+C2272+C2276+C2280+C2284+C2288+C2292+C2296+C2300+C2304+C2308</f>
        <v>39</v>
      </c>
      <c r="D2312" s="736">
        <f t="shared" si="1363"/>
        <v>0</v>
      </c>
      <c r="E2312" s="619">
        <f t="shared" si="1363"/>
        <v>0</v>
      </c>
      <c r="F2312" s="645">
        <f t="shared" si="1363"/>
        <v>28</v>
      </c>
      <c r="G2312" s="736">
        <f t="shared" si="1363"/>
        <v>0</v>
      </c>
      <c r="H2312" s="619">
        <f t="shared" si="1363"/>
        <v>0</v>
      </c>
      <c r="I2312" s="645">
        <f t="shared" si="1363"/>
        <v>16</v>
      </c>
      <c r="J2312" s="736">
        <f t="shared" si="1363"/>
        <v>0</v>
      </c>
      <c r="K2312" s="619">
        <f t="shared" si="1363"/>
        <v>0</v>
      </c>
      <c r="L2312" s="645">
        <f t="shared" si="1363"/>
        <v>11</v>
      </c>
      <c r="M2312" s="736">
        <f t="shared" si="1363"/>
        <v>0</v>
      </c>
      <c r="N2312" s="619">
        <f t="shared" si="1363"/>
        <v>0</v>
      </c>
      <c r="O2312" s="645">
        <f t="shared" si="1363"/>
        <v>2</v>
      </c>
      <c r="P2312" s="736">
        <f t="shared" si="1363"/>
        <v>0</v>
      </c>
      <c r="Q2312" s="619"/>
      <c r="R2312" s="619"/>
      <c r="S2312" s="619"/>
      <c r="T2312" s="619"/>
      <c r="U2312" s="619"/>
      <c r="V2312" s="619"/>
      <c r="W2312" s="619"/>
      <c r="X2312" s="619"/>
      <c r="Y2312" s="619"/>
      <c r="Z2312" s="619"/>
      <c r="AA2312" s="619"/>
      <c r="AB2312" s="619"/>
      <c r="AC2312" s="619"/>
      <c r="AD2312" s="619"/>
      <c r="AE2312" s="619"/>
      <c r="AF2312" s="619"/>
      <c r="AG2312" s="619"/>
      <c r="AH2312" s="619"/>
      <c r="AI2312" s="619"/>
      <c r="AJ2312" s="619"/>
      <c r="AK2312" s="619"/>
      <c r="AL2312" s="619"/>
      <c r="AM2312" s="619"/>
      <c r="AN2312" s="619"/>
      <c r="AO2312" s="619"/>
      <c r="AP2312" s="619"/>
      <c r="AQ2312" s="619"/>
      <c r="AR2312" s="619"/>
      <c r="AS2312" s="619"/>
      <c r="AT2312" s="619"/>
      <c r="AU2312" s="619"/>
      <c r="AV2312" s="619"/>
      <c r="AW2312" s="619"/>
      <c r="AX2312" s="619"/>
      <c r="AY2312" s="619"/>
      <c r="AZ2312" s="619"/>
      <c r="BA2312" s="645">
        <f t="shared" si="1362"/>
        <v>96</v>
      </c>
      <c r="BB2312" s="645">
        <f t="shared" si="1362"/>
        <v>0</v>
      </c>
      <c r="BC2312" s="736">
        <f t="shared" si="1362"/>
        <v>96</v>
      </c>
    </row>
    <row r="2313" spans="1:55" ht="16.5" thickBot="1">
      <c r="A2313" s="602"/>
      <c r="B2313" s="658" t="s">
        <v>22</v>
      </c>
      <c r="C2313" s="737">
        <f t="shared" si="1363"/>
        <v>0</v>
      </c>
      <c r="D2313" s="738">
        <f t="shared" si="1362"/>
        <v>0</v>
      </c>
      <c r="E2313" s="619">
        <f t="shared" si="1362"/>
        <v>0</v>
      </c>
      <c r="F2313" s="737">
        <f t="shared" si="1362"/>
        <v>0</v>
      </c>
      <c r="G2313" s="738">
        <f t="shared" si="1362"/>
        <v>0</v>
      </c>
      <c r="H2313" s="619">
        <f t="shared" si="1362"/>
        <v>0</v>
      </c>
      <c r="I2313" s="737">
        <f t="shared" si="1362"/>
        <v>0</v>
      </c>
      <c r="J2313" s="738">
        <f t="shared" si="1362"/>
        <v>0</v>
      </c>
      <c r="K2313" s="619">
        <f t="shared" si="1362"/>
        <v>0</v>
      </c>
      <c r="L2313" s="737">
        <f t="shared" si="1362"/>
        <v>0</v>
      </c>
      <c r="M2313" s="738">
        <f t="shared" si="1362"/>
        <v>0</v>
      </c>
      <c r="N2313" s="619">
        <f t="shared" si="1362"/>
        <v>0</v>
      </c>
      <c r="O2313" s="737">
        <f t="shared" si="1362"/>
        <v>0</v>
      </c>
      <c r="P2313" s="738">
        <f t="shared" si="1362"/>
        <v>0</v>
      </c>
      <c r="Q2313" s="619"/>
      <c r="R2313" s="619"/>
      <c r="S2313" s="619"/>
      <c r="T2313" s="619"/>
      <c r="U2313" s="619"/>
      <c r="V2313" s="619"/>
      <c r="W2313" s="619"/>
      <c r="X2313" s="619"/>
      <c r="Y2313" s="619"/>
      <c r="Z2313" s="619"/>
      <c r="AA2313" s="619"/>
      <c r="AB2313" s="619"/>
      <c r="AC2313" s="619"/>
      <c r="AD2313" s="619"/>
      <c r="AE2313" s="619"/>
      <c r="AF2313" s="619"/>
      <c r="AG2313" s="619"/>
      <c r="AH2313" s="619"/>
      <c r="AI2313" s="619"/>
      <c r="AJ2313" s="619"/>
      <c r="AK2313" s="619"/>
      <c r="AL2313" s="619"/>
      <c r="AM2313" s="619"/>
      <c r="AN2313" s="619"/>
      <c r="AO2313" s="619"/>
      <c r="AP2313" s="619"/>
      <c r="AQ2313" s="619"/>
      <c r="AR2313" s="619"/>
      <c r="AS2313" s="619"/>
      <c r="AT2313" s="619"/>
      <c r="AU2313" s="619"/>
      <c r="AV2313" s="619"/>
      <c r="AW2313" s="619"/>
      <c r="AX2313" s="619"/>
      <c r="AY2313" s="619"/>
      <c r="AZ2313" s="619"/>
      <c r="BA2313" s="737">
        <f t="shared" si="1362"/>
        <v>0</v>
      </c>
      <c r="BB2313" s="737">
        <f t="shared" si="1362"/>
        <v>0</v>
      </c>
      <c r="BC2313" s="738">
        <f t="shared" si="1362"/>
        <v>0</v>
      </c>
    </row>
  </sheetData>
  <mergeCells count="790">
    <mergeCell ref="A340:A342"/>
    <mergeCell ref="A767:A769"/>
    <mergeCell ref="A1202:A1204"/>
    <mergeCell ref="A1367:A1369"/>
    <mergeCell ref="A1575:A1577"/>
    <mergeCell ref="A1693:A1695"/>
    <mergeCell ref="A1783:A1785"/>
    <mergeCell ref="A1902:A1904"/>
    <mergeCell ref="A2165:A2167"/>
    <mergeCell ref="A2125:A2127"/>
    <mergeCell ref="A1583:AN1583"/>
    <mergeCell ref="A1584:AN1584"/>
    <mergeCell ref="A1585:AN1585"/>
    <mergeCell ref="A1547:T1547"/>
    <mergeCell ref="A1548:T1548"/>
    <mergeCell ref="C1554:S1554"/>
    <mergeCell ref="C1556:D1556"/>
    <mergeCell ref="F1556:G1556"/>
    <mergeCell ref="I1556:J1556"/>
    <mergeCell ref="L1556:M1556"/>
    <mergeCell ref="O1556:P1556"/>
    <mergeCell ref="R2065:S2065"/>
    <mergeCell ref="U2065:V2065"/>
    <mergeCell ref="X2065:Y2065"/>
    <mergeCell ref="BA820:BC820"/>
    <mergeCell ref="U1253:V1253"/>
    <mergeCell ref="R1253:S1253"/>
    <mergeCell ref="A2237:A2239"/>
    <mergeCell ref="BA497:BC497"/>
    <mergeCell ref="BA522:BC522"/>
    <mergeCell ref="A2129:A2131"/>
    <mergeCell ref="A2133:A2135"/>
    <mergeCell ref="A1805:A1807"/>
    <mergeCell ref="A1809:A1811"/>
    <mergeCell ref="A1862:A1864"/>
    <mergeCell ref="A1928:A1930"/>
    <mergeCell ref="A1954:A1956"/>
    <mergeCell ref="A1958:A1960"/>
    <mergeCell ref="A1962:A1964"/>
    <mergeCell ref="A1966:A1968"/>
    <mergeCell ref="A2011:A2013"/>
    <mergeCell ref="A2055:AN2055"/>
    <mergeCell ref="A2056:AN2056"/>
    <mergeCell ref="A2057:AN2057"/>
    <mergeCell ref="C2065:D2065"/>
    <mergeCell ref="F2065:G2065"/>
    <mergeCell ref="I2065:J2065"/>
    <mergeCell ref="L2065:M2065"/>
    <mergeCell ref="C1502:S1502"/>
    <mergeCell ref="C1504:D1504"/>
    <mergeCell ref="F1504:G1504"/>
    <mergeCell ref="I1504:J1504"/>
    <mergeCell ref="A2068:A2070"/>
    <mergeCell ref="A2072:A2074"/>
    <mergeCell ref="A2076:A2078"/>
    <mergeCell ref="A2080:A2082"/>
    <mergeCell ref="O2008:P2008"/>
    <mergeCell ref="R2008:S2008"/>
    <mergeCell ref="C1919:S1919"/>
    <mergeCell ref="C1921:D1921"/>
    <mergeCell ref="F1921:G1921"/>
    <mergeCell ref="I1921:J1921"/>
    <mergeCell ref="L1921:M1921"/>
    <mergeCell ref="O1921:P1921"/>
    <mergeCell ref="A1760:T1760"/>
    <mergeCell ref="A1761:T1761"/>
    <mergeCell ref="A1762:T1762"/>
    <mergeCell ref="C1768:S1768"/>
    <mergeCell ref="C1770:D1770"/>
    <mergeCell ref="F1770:G1770"/>
    <mergeCell ref="A1731:T1731"/>
    <mergeCell ref="A1941:AN1941"/>
    <mergeCell ref="AA2065:AB2065"/>
    <mergeCell ref="AD2065:AE2065"/>
    <mergeCell ref="A1998:AN1998"/>
    <mergeCell ref="A1999:AN1999"/>
    <mergeCell ref="A2000:AN2000"/>
    <mergeCell ref="C2008:D2008"/>
    <mergeCell ref="F2008:G2008"/>
    <mergeCell ref="I2008:J2008"/>
    <mergeCell ref="L2008:M2008"/>
    <mergeCell ref="U2008:V2008"/>
    <mergeCell ref="X2008:Y2008"/>
    <mergeCell ref="AA2008:AB2008"/>
    <mergeCell ref="AD2008:AE2008"/>
    <mergeCell ref="O2065:P2065"/>
    <mergeCell ref="A458:A460"/>
    <mergeCell ref="A466:A468"/>
    <mergeCell ref="A938:A940"/>
    <mergeCell ref="A999:A1001"/>
    <mergeCell ref="A1048:A1050"/>
    <mergeCell ref="A1105:A1107"/>
    <mergeCell ref="A1109:A1111"/>
    <mergeCell ref="A1113:A1115"/>
    <mergeCell ref="A1162:A1164"/>
    <mergeCell ref="A600:AN600"/>
    <mergeCell ref="A601:AN601"/>
    <mergeCell ref="I609:J609"/>
    <mergeCell ref="L609:M609"/>
    <mergeCell ref="O609:P609"/>
    <mergeCell ref="R609:S609"/>
    <mergeCell ref="U609:V609"/>
    <mergeCell ref="X609:Y609"/>
    <mergeCell ref="AA609:AB609"/>
    <mergeCell ref="AD609:AE609"/>
    <mergeCell ref="A1092:AN1092"/>
    <mergeCell ref="A1093:AN1093"/>
    <mergeCell ref="A1094:AN1094"/>
    <mergeCell ref="F1102:G1102"/>
    <mergeCell ref="I1102:J1102"/>
    <mergeCell ref="A454:A456"/>
    <mergeCell ref="A376:T376"/>
    <mergeCell ref="A377:T377"/>
    <mergeCell ref="C383:S383"/>
    <mergeCell ref="C385:D385"/>
    <mergeCell ref="F385:G385"/>
    <mergeCell ref="I385:J385"/>
    <mergeCell ref="L385:M385"/>
    <mergeCell ref="O385:P385"/>
    <mergeCell ref="C379:S379"/>
    <mergeCell ref="A409:T409"/>
    <mergeCell ref="C415:S415"/>
    <mergeCell ref="C417:D417"/>
    <mergeCell ref="F417:G417"/>
    <mergeCell ref="I417:J417"/>
    <mergeCell ref="L417:M417"/>
    <mergeCell ref="O417:P417"/>
    <mergeCell ref="L451:M451"/>
    <mergeCell ref="O451:P451"/>
    <mergeCell ref="C451:D451"/>
    <mergeCell ref="F451:G451"/>
    <mergeCell ref="I451:J451"/>
    <mergeCell ref="A2242:T2242"/>
    <mergeCell ref="A2243:T2243"/>
    <mergeCell ref="A2244:T2244"/>
    <mergeCell ref="C2252:D2252"/>
    <mergeCell ref="F2252:G2252"/>
    <mergeCell ref="I2252:J2252"/>
    <mergeCell ref="L2252:M2252"/>
    <mergeCell ref="O2252:P2252"/>
    <mergeCell ref="A2207:T2207"/>
    <mergeCell ref="A2208:T2208"/>
    <mergeCell ref="A2209:T2209"/>
    <mergeCell ref="C2215:S2215"/>
    <mergeCell ref="C2217:D2217"/>
    <mergeCell ref="F2217:G2217"/>
    <mergeCell ref="I2217:J2217"/>
    <mergeCell ref="L2217:M2217"/>
    <mergeCell ref="O2217:P2217"/>
    <mergeCell ref="A2228:A2230"/>
    <mergeCell ref="A2173:T2173"/>
    <mergeCell ref="A2174:T2174"/>
    <mergeCell ref="A2175:T2175"/>
    <mergeCell ref="C2181:S2181"/>
    <mergeCell ref="C2183:D2183"/>
    <mergeCell ref="F2183:G2183"/>
    <mergeCell ref="I2183:J2183"/>
    <mergeCell ref="L2183:M2183"/>
    <mergeCell ref="O2183:P2183"/>
    <mergeCell ref="A847:T847"/>
    <mergeCell ref="C853:S853"/>
    <mergeCell ref="C855:D855"/>
    <mergeCell ref="A2112:AN2112"/>
    <mergeCell ref="A2113:AN2113"/>
    <mergeCell ref="A2114:AN2114"/>
    <mergeCell ref="C2122:D2122"/>
    <mergeCell ref="F2122:G2122"/>
    <mergeCell ref="I2122:J2122"/>
    <mergeCell ref="L2122:M2122"/>
    <mergeCell ref="O2122:P2122"/>
    <mergeCell ref="R2122:S2122"/>
    <mergeCell ref="U2122:V2122"/>
    <mergeCell ref="X2122:Y2122"/>
    <mergeCell ref="AA2122:AB2122"/>
    <mergeCell ref="AD2122:AE2122"/>
    <mergeCell ref="A1326:A1328"/>
    <mergeCell ref="A1389:A1391"/>
    <mergeCell ref="A1393:A1395"/>
    <mergeCell ref="A1397:A1399"/>
    <mergeCell ref="A1450:A1452"/>
    <mergeCell ref="A1454:A1456"/>
    <mergeCell ref="A1507:A1509"/>
    <mergeCell ref="A1535:A1537"/>
    <mergeCell ref="AD724:AE724"/>
    <mergeCell ref="BA724:BB724"/>
    <mergeCell ref="BD724:BE724"/>
    <mergeCell ref="BG724:BH724"/>
    <mergeCell ref="A775:T775"/>
    <mergeCell ref="A776:T776"/>
    <mergeCell ref="A777:T777"/>
    <mergeCell ref="C783:S783"/>
    <mergeCell ref="C785:D785"/>
    <mergeCell ref="F785:G785"/>
    <mergeCell ref="I785:J785"/>
    <mergeCell ref="L785:M785"/>
    <mergeCell ref="O785:P785"/>
    <mergeCell ref="C724:D724"/>
    <mergeCell ref="F724:G724"/>
    <mergeCell ref="I724:J724"/>
    <mergeCell ref="L724:M724"/>
    <mergeCell ref="O724:P724"/>
    <mergeCell ref="R724:S724"/>
    <mergeCell ref="U724:V724"/>
    <mergeCell ref="X724:Y724"/>
    <mergeCell ref="AA724:AB724"/>
    <mergeCell ref="BA785:BC785"/>
    <mergeCell ref="BA609:BB609"/>
    <mergeCell ref="BD609:BE609"/>
    <mergeCell ref="BG609:BH609"/>
    <mergeCell ref="BA666:BB666"/>
    <mergeCell ref="BD666:BE666"/>
    <mergeCell ref="BG666:BH666"/>
    <mergeCell ref="A714:AN714"/>
    <mergeCell ref="A715:AN715"/>
    <mergeCell ref="A716:AN716"/>
    <mergeCell ref="A656:AN656"/>
    <mergeCell ref="A657:AN657"/>
    <mergeCell ref="A658:AN658"/>
    <mergeCell ref="C666:D666"/>
    <mergeCell ref="F666:G666"/>
    <mergeCell ref="I666:J666"/>
    <mergeCell ref="L666:M666"/>
    <mergeCell ref="O666:P666"/>
    <mergeCell ref="R666:S666"/>
    <mergeCell ref="U666:V666"/>
    <mergeCell ref="X666:Y666"/>
    <mergeCell ref="AA666:AB666"/>
    <mergeCell ref="AD666:AE666"/>
    <mergeCell ref="C609:D609"/>
    <mergeCell ref="F609:G609"/>
    <mergeCell ref="BA2122:BB2122"/>
    <mergeCell ref="BD2122:BE2122"/>
    <mergeCell ref="BG2122:BH2122"/>
    <mergeCell ref="BA1951:BB1951"/>
    <mergeCell ref="BD1951:BE1951"/>
    <mergeCell ref="BG1951:BH1951"/>
    <mergeCell ref="BA2008:BB2008"/>
    <mergeCell ref="BD2008:BE2008"/>
    <mergeCell ref="BG2008:BH2008"/>
    <mergeCell ref="BA2065:BB2065"/>
    <mergeCell ref="BD2065:BE2065"/>
    <mergeCell ref="BG2065:BH2065"/>
    <mergeCell ref="A1942:AN1942"/>
    <mergeCell ref="A1943:AN1943"/>
    <mergeCell ref="C1951:D1951"/>
    <mergeCell ref="F1951:G1951"/>
    <mergeCell ref="I1951:J1951"/>
    <mergeCell ref="L1951:M1951"/>
    <mergeCell ref="O1951:P1951"/>
    <mergeCell ref="R1951:S1951"/>
    <mergeCell ref="U1951:V1951"/>
    <mergeCell ref="X1951:Y1951"/>
    <mergeCell ref="AA1951:AB1951"/>
    <mergeCell ref="AD1951:AE1951"/>
    <mergeCell ref="BA1802:BB1802"/>
    <mergeCell ref="BD1802:BE1802"/>
    <mergeCell ref="BG1802:BH1802"/>
    <mergeCell ref="BA1859:BB1859"/>
    <mergeCell ref="BD1859:BE1859"/>
    <mergeCell ref="BG1859:BH1859"/>
    <mergeCell ref="A1911:T1911"/>
    <mergeCell ref="A1912:T1912"/>
    <mergeCell ref="A1913:T1913"/>
    <mergeCell ref="A1849:AN1849"/>
    <mergeCell ref="A1850:AN1850"/>
    <mergeCell ref="A1851:AN1851"/>
    <mergeCell ref="C1859:D1859"/>
    <mergeCell ref="F1859:G1859"/>
    <mergeCell ref="I1859:J1859"/>
    <mergeCell ref="L1859:M1859"/>
    <mergeCell ref="O1859:P1859"/>
    <mergeCell ref="R1859:S1859"/>
    <mergeCell ref="O1802:P1802"/>
    <mergeCell ref="R1802:S1802"/>
    <mergeCell ref="U1802:V1802"/>
    <mergeCell ref="X1802:Y1802"/>
    <mergeCell ref="AA1802:AB1802"/>
    <mergeCell ref="AD1802:AE1802"/>
    <mergeCell ref="A1732:T1732"/>
    <mergeCell ref="C1738:S1738"/>
    <mergeCell ref="C1740:D1740"/>
    <mergeCell ref="F1740:G1740"/>
    <mergeCell ref="I1740:J1740"/>
    <mergeCell ref="L1740:M1740"/>
    <mergeCell ref="O1740:P1740"/>
    <mergeCell ref="R1740:S1740"/>
    <mergeCell ref="O1711:P1711"/>
    <mergeCell ref="A1730:T1730"/>
    <mergeCell ref="BA1593:BB1593"/>
    <mergeCell ref="BD1593:BE1593"/>
    <mergeCell ref="A1596:A1598"/>
    <mergeCell ref="A1604:A1606"/>
    <mergeCell ref="A1657:A1659"/>
    <mergeCell ref="O1593:P1593"/>
    <mergeCell ref="R1593:S1593"/>
    <mergeCell ref="U1593:V1593"/>
    <mergeCell ref="X1593:Y1593"/>
    <mergeCell ref="AA1593:AB1593"/>
    <mergeCell ref="AD1593:AE1593"/>
    <mergeCell ref="A1600:A1602"/>
    <mergeCell ref="BG1593:BH1593"/>
    <mergeCell ref="BA1650:BB1650"/>
    <mergeCell ref="BD1650:BE1650"/>
    <mergeCell ref="BG1650:BH1650"/>
    <mergeCell ref="A1701:T1701"/>
    <mergeCell ref="A1702:T1702"/>
    <mergeCell ref="A1703:T1703"/>
    <mergeCell ref="A1640:AN1640"/>
    <mergeCell ref="A1641:AN1641"/>
    <mergeCell ref="A1642:AN1642"/>
    <mergeCell ref="C1650:D1650"/>
    <mergeCell ref="F1650:G1650"/>
    <mergeCell ref="I1650:J1650"/>
    <mergeCell ref="L1650:M1650"/>
    <mergeCell ref="O1650:P1650"/>
    <mergeCell ref="R1650:S1650"/>
    <mergeCell ref="U1650:V1650"/>
    <mergeCell ref="X1650:Y1650"/>
    <mergeCell ref="AA1650:AB1650"/>
    <mergeCell ref="AD1650:AE1650"/>
    <mergeCell ref="C1593:D1593"/>
    <mergeCell ref="F1593:G1593"/>
    <mergeCell ref="I1593:J1593"/>
    <mergeCell ref="L1593:M1593"/>
    <mergeCell ref="BA1386:BB1386"/>
    <mergeCell ref="BD1386:BE1386"/>
    <mergeCell ref="BG1386:BH1386"/>
    <mergeCell ref="BA1443:BB1443"/>
    <mergeCell ref="BD1443:BE1443"/>
    <mergeCell ref="BG1443:BH1443"/>
    <mergeCell ref="A1494:T1494"/>
    <mergeCell ref="A1495:T1495"/>
    <mergeCell ref="A1496:T1496"/>
    <mergeCell ref="A1433:AN1433"/>
    <mergeCell ref="A1434:AN1434"/>
    <mergeCell ref="A1435:AN1435"/>
    <mergeCell ref="C1443:D1443"/>
    <mergeCell ref="F1443:G1443"/>
    <mergeCell ref="I1443:J1443"/>
    <mergeCell ref="L1443:M1443"/>
    <mergeCell ref="O1443:P1443"/>
    <mergeCell ref="R1443:S1443"/>
    <mergeCell ref="U1443:V1443"/>
    <mergeCell ref="X1443:Y1443"/>
    <mergeCell ref="AA1443:AB1443"/>
    <mergeCell ref="AD1443:AE1443"/>
    <mergeCell ref="A1458:A1460"/>
    <mergeCell ref="I1353:J1353"/>
    <mergeCell ref="L1353:M1353"/>
    <mergeCell ref="O1353:P1353"/>
    <mergeCell ref="A1376:AN1376"/>
    <mergeCell ref="A1377:AN1377"/>
    <mergeCell ref="A1378:AN1378"/>
    <mergeCell ref="C1386:D1386"/>
    <mergeCell ref="F1386:G1386"/>
    <mergeCell ref="I1386:J1386"/>
    <mergeCell ref="L1386:M1386"/>
    <mergeCell ref="O1386:P1386"/>
    <mergeCell ref="R1386:S1386"/>
    <mergeCell ref="U1386:V1386"/>
    <mergeCell ref="X1386:Y1386"/>
    <mergeCell ref="AA1386:AB1386"/>
    <mergeCell ref="AD1386:AE1386"/>
    <mergeCell ref="I1220:J1220"/>
    <mergeCell ref="L1220:M1220"/>
    <mergeCell ref="O1220:P1220"/>
    <mergeCell ref="A1243:T1243"/>
    <mergeCell ref="A1275:T1275"/>
    <mergeCell ref="A1276:T1276"/>
    <mergeCell ref="A1277:T1277"/>
    <mergeCell ref="C1283:S1283"/>
    <mergeCell ref="C1285:D1285"/>
    <mergeCell ref="F1285:G1285"/>
    <mergeCell ref="I1285:J1285"/>
    <mergeCell ref="L1285:M1285"/>
    <mergeCell ref="O1285:P1285"/>
    <mergeCell ref="BA1102:BB1102"/>
    <mergeCell ref="BD1102:BE1102"/>
    <mergeCell ref="BG1102:BH1102"/>
    <mergeCell ref="BA1159:BB1159"/>
    <mergeCell ref="BD1159:BE1159"/>
    <mergeCell ref="BG1159:BH1159"/>
    <mergeCell ref="A1210:T1210"/>
    <mergeCell ref="A1211:T1211"/>
    <mergeCell ref="A1212:T1212"/>
    <mergeCell ref="A1149:AN1149"/>
    <mergeCell ref="A1150:AN1150"/>
    <mergeCell ref="A1151:AN1151"/>
    <mergeCell ref="C1159:D1159"/>
    <mergeCell ref="F1159:G1159"/>
    <mergeCell ref="I1159:J1159"/>
    <mergeCell ref="L1159:M1159"/>
    <mergeCell ref="O1159:P1159"/>
    <mergeCell ref="R1159:S1159"/>
    <mergeCell ref="U1159:V1159"/>
    <mergeCell ref="X1159:Y1159"/>
    <mergeCell ref="AA1159:AB1159"/>
    <mergeCell ref="AD1159:AE1159"/>
    <mergeCell ref="A1166:A1168"/>
    <mergeCell ref="C1102:D1102"/>
    <mergeCell ref="BA931:BB931"/>
    <mergeCell ref="BD931:BE931"/>
    <mergeCell ref="BG931:BH931"/>
    <mergeCell ref="BA988:BB988"/>
    <mergeCell ref="BD988:BE988"/>
    <mergeCell ref="BG988:BH988"/>
    <mergeCell ref="BA1045:BB1045"/>
    <mergeCell ref="BD1045:BE1045"/>
    <mergeCell ref="BG1045:BH1045"/>
    <mergeCell ref="X1102:Y1102"/>
    <mergeCell ref="AA1102:AB1102"/>
    <mergeCell ref="AD1102:AE1102"/>
    <mergeCell ref="A1035:AN1035"/>
    <mergeCell ref="A1036:AN1036"/>
    <mergeCell ref="A1037:AN1037"/>
    <mergeCell ref="C1045:D1045"/>
    <mergeCell ref="F1045:G1045"/>
    <mergeCell ref="I1045:J1045"/>
    <mergeCell ref="L1045:M1045"/>
    <mergeCell ref="O1045:P1045"/>
    <mergeCell ref="R1045:S1045"/>
    <mergeCell ref="U1045:V1045"/>
    <mergeCell ref="X1045:Y1045"/>
    <mergeCell ref="AA1045:AB1045"/>
    <mergeCell ref="AD1045:AE1045"/>
    <mergeCell ref="A980:AN980"/>
    <mergeCell ref="C988:D988"/>
    <mergeCell ref="F988:G988"/>
    <mergeCell ref="I988:J988"/>
    <mergeCell ref="L988:M988"/>
    <mergeCell ref="O988:P988"/>
    <mergeCell ref="R988:S988"/>
    <mergeCell ref="U988:V988"/>
    <mergeCell ref="X988:Y988"/>
    <mergeCell ref="AA988:AB988"/>
    <mergeCell ref="AD988:AE988"/>
    <mergeCell ref="L931:M931"/>
    <mergeCell ref="O931:P931"/>
    <mergeCell ref="R931:S931"/>
    <mergeCell ref="U931:V931"/>
    <mergeCell ref="X931:Y931"/>
    <mergeCell ref="AA931:AB931"/>
    <mergeCell ref="AD931:AE931"/>
    <mergeCell ref="A978:AN978"/>
    <mergeCell ref="A979:AN979"/>
    <mergeCell ref="BA552:BB552"/>
    <mergeCell ref="BD552:BE552"/>
    <mergeCell ref="BG552:BH552"/>
    <mergeCell ref="AD552:AE552"/>
    <mergeCell ref="C552:D552"/>
    <mergeCell ref="F552:G552"/>
    <mergeCell ref="I552:J552"/>
    <mergeCell ref="L552:M552"/>
    <mergeCell ref="O552:P552"/>
    <mergeCell ref="R552:S552"/>
    <mergeCell ref="U552:V552"/>
    <mergeCell ref="X552:Y552"/>
    <mergeCell ref="AA552:AB552"/>
    <mergeCell ref="A487:T487"/>
    <mergeCell ref="A488:T488"/>
    <mergeCell ref="A441:T441"/>
    <mergeCell ref="A442:T442"/>
    <mergeCell ref="A443:T443"/>
    <mergeCell ref="C449:S449"/>
    <mergeCell ref="A599:AN599"/>
    <mergeCell ref="A542:AN542"/>
    <mergeCell ref="A543:AN543"/>
    <mergeCell ref="A544:AN544"/>
    <mergeCell ref="A512:T512"/>
    <mergeCell ref="A513:T513"/>
    <mergeCell ref="A514:T514"/>
    <mergeCell ref="C520:S520"/>
    <mergeCell ref="C522:D522"/>
    <mergeCell ref="F522:G522"/>
    <mergeCell ref="I522:J522"/>
    <mergeCell ref="L522:M522"/>
    <mergeCell ref="O522:P522"/>
    <mergeCell ref="A555:A557"/>
    <mergeCell ref="A559:A561"/>
    <mergeCell ref="A563:A565"/>
    <mergeCell ref="A567:A569"/>
    <mergeCell ref="A533:A535"/>
    <mergeCell ref="A349:T349"/>
    <mergeCell ref="C355:S355"/>
    <mergeCell ref="A392:A394"/>
    <mergeCell ref="A420:A422"/>
    <mergeCell ref="A424:A426"/>
    <mergeCell ref="C357:D357"/>
    <mergeCell ref="F357:G357"/>
    <mergeCell ref="I357:J357"/>
    <mergeCell ref="L357:M357"/>
    <mergeCell ref="O357:P357"/>
    <mergeCell ref="A375:T375"/>
    <mergeCell ref="U297:V297"/>
    <mergeCell ref="X297:Y297"/>
    <mergeCell ref="L297:M297"/>
    <mergeCell ref="O297:P297"/>
    <mergeCell ref="R297:S297"/>
    <mergeCell ref="A230:AN230"/>
    <mergeCell ref="A231:AN231"/>
    <mergeCell ref="A232:AN232"/>
    <mergeCell ref="C240:D240"/>
    <mergeCell ref="F240:G240"/>
    <mergeCell ref="I240:J240"/>
    <mergeCell ref="L240:M240"/>
    <mergeCell ref="O240:P240"/>
    <mergeCell ref="R240:S240"/>
    <mergeCell ref="U240:V240"/>
    <mergeCell ref="X240:Y240"/>
    <mergeCell ref="AA240:AB240"/>
    <mergeCell ref="AD240:AE240"/>
    <mergeCell ref="A243:A245"/>
    <mergeCell ref="A347:T347"/>
    <mergeCell ref="A348:T348"/>
    <mergeCell ref="AD183:AE183"/>
    <mergeCell ref="BD183:BE183"/>
    <mergeCell ref="BG183:BH183"/>
    <mergeCell ref="BA240:BB240"/>
    <mergeCell ref="BD240:BE240"/>
    <mergeCell ref="BG240:BH240"/>
    <mergeCell ref="BA297:BB297"/>
    <mergeCell ref="BD297:BE297"/>
    <mergeCell ref="BG297:BH297"/>
    <mergeCell ref="C183:D183"/>
    <mergeCell ref="F183:G183"/>
    <mergeCell ref="I183:J183"/>
    <mergeCell ref="L183:M183"/>
    <mergeCell ref="O183:P183"/>
    <mergeCell ref="R183:S183"/>
    <mergeCell ref="A287:AN287"/>
    <mergeCell ref="A288:AN288"/>
    <mergeCell ref="A289:AN289"/>
    <mergeCell ref="C297:D297"/>
    <mergeCell ref="F297:G297"/>
    <mergeCell ref="I297:J297"/>
    <mergeCell ref="A300:A302"/>
    <mergeCell ref="BA69:BB69"/>
    <mergeCell ref="BD69:BE69"/>
    <mergeCell ref="A129:A131"/>
    <mergeCell ref="A133:A135"/>
    <mergeCell ref="BG69:BH69"/>
    <mergeCell ref="BA126:BB126"/>
    <mergeCell ref="BD126:BE126"/>
    <mergeCell ref="BG126:BH126"/>
    <mergeCell ref="BA183:BB183"/>
    <mergeCell ref="A76:A78"/>
    <mergeCell ref="A80:A82"/>
    <mergeCell ref="A2:AN2"/>
    <mergeCell ref="A3:AN3"/>
    <mergeCell ref="A4:AN4"/>
    <mergeCell ref="F69:G69"/>
    <mergeCell ref="I69:J69"/>
    <mergeCell ref="L69:M69"/>
    <mergeCell ref="O69:P69"/>
    <mergeCell ref="R69:S69"/>
    <mergeCell ref="U69:V69"/>
    <mergeCell ref="X69:Y69"/>
    <mergeCell ref="AA69:AB69"/>
    <mergeCell ref="AD69:AE69"/>
    <mergeCell ref="A15:A17"/>
    <mergeCell ref="A19:A21"/>
    <mergeCell ref="A23:A25"/>
    <mergeCell ref="A27:A29"/>
    <mergeCell ref="I12:J12"/>
    <mergeCell ref="F12:G12"/>
    <mergeCell ref="C12:D12"/>
    <mergeCell ref="L12:M12"/>
    <mergeCell ref="A31:A33"/>
    <mergeCell ref="A35:A37"/>
    <mergeCell ref="A39:A41"/>
    <mergeCell ref="A59:AN59"/>
    <mergeCell ref="BG12:BH12"/>
    <mergeCell ref="BD12:BE12"/>
    <mergeCell ref="BA12:BB12"/>
    <mergeCell ref="AD12:AE12"/>
    <mergeCell ref="AA12:AB12"/>
    <mergeCell ref="X12:Y12"/>
    <mergeCell ref="U12:V12"/>
    <mergeCell ref="R12:S12"/>
    <mergeCell ref="O12:P12"/>
    <mergeCell ref="A60:AN60"/>
    <mergeCell ref="A61:AN61"/>
    <mergeCell ref="C69:D69"/>
    <mergeCell ref="F126:G126"/>
    <mergeCell ref="I126:J126"/>
    <mergeCell ref="L126:M126"/>
    <mergeCell ref="AA297:AB297"/>
    <mergeCell ref="AD297:AE297"/>
    <mergeCell ref="A116:AN116"/>
    <mergeCell ref="A117:AN117"/>
    <mergeCell ref="A118:AN118"/>
    <mergeCell ref="C126:D126"/>
    <mergeCell ref="U183:V183"/>
    <mergeCell ref="X183:Y183"/>
    <mergeCell ref="AA183:AB183"/>
    <mergeCell ref="O126:P126"/>
    <mergeCell ref="R126:S126"/>
    <mergeCell ref="U126:V126"/>
    <mergeCell ref="X126:Y126"/>
    <mergeCell ref="AA126:AB126"/>
    <mergeCell ref="AD126:AE126"/>
    <mergeCell ref="A173:AN173"/>
    <mergeCell ref="A174:AN174"/>
    <mergeCell ref="A175:AN175"/>
    <mergeCell ref="U855:V855"/>
    <mergeCell ref="U820:V820"/>
    <mergeCell ref="U417:V417"/>
    <mergeCell ref="U357:V357"/>
    <mergeCell ref="U385:V385"/>
    <mergeCell ref="R385:S385"/>
    <mergeCell ref="R417:S417"/>
    <mergeCell ref="R451:S451"/>
    <mergeCell ref="U451:V451"/>
    <mergeCell ref="R497:S497"/>
    <mergeCell ref="U497:V497"/>
    <mergeCell ref="R522:S522"/>
    <mergeCell ref="U522:V522"/>
    <mergeCell ref="R785:S785"/>
    <mergeCell ref="U785:V785"/>
    <mergeCell ref="A489:T489"/>
    <mergeCell ref="C495:S495"/>
    <mergeCell ref="C497:D497"/>
    <mergeCell ref="F497:G497"/>
    <mergeCell ref="I497:J497"/>
    <mergeCell ref="L497:M497"/>
    <mergeCell ref="O497:P497"/>
    <mergeCell ref="A407:T407"/>
    <mergeCell ref="A408:T408"/>
    <mergeCell ref="A612:A614"/>
    <mergeCell ref="A616:A618"/>
    <mergeCell ref="A620:A622"/>
    <mergeCell ref="A624:A626"/>
    <mergeCell ref="A673:A675"/>
    <mergeCell ref="A727:A729"/>
    <mergeCell ref="A731:A733"/>
    <mergeCell ref="A735:A737"/>
    <mergeCell ref="A739:A741"/>
    <mergeCell ref="A788:A790"/>
    <mergeCell ref="A792:A794"/>
    <mergeCell ref="A796:A798"/>
    <mergeCell ref="R820:S820"/>
    <mergeCell ref="A823:A825"/>
    <mergeCell ref="A827:A829"/>
    <mergeCell ref="A858:A860"/>
    <mergeCell ref="A862:A864"/>
    <mergeCell ref="A866:A868"/>
    <mergeCell ref="F855:G855"/>
    <mergeCell ref="I855:J855"/>
    <mergeCell ref="L855:M855"/>
    <mergeCell ref="O855:P855"/>
    <mergeCell ref="A810:T810"/>
    <mergeCell ref="A811:T811"/>
    <mergeCell ref="A812:T812"/>
    <mergeCell ref="C818:S818"/>
    <mergeCell ref="C820:D820"/>
    <mergeCell ref="F820:G820"/>
    <mergeCell ref="I820:J820"/>
    <mergeCell ref="L820:M820"/>
    <mergeCell ref="O820:P820"/>
    <mergeCell ref="A845:T845"/>
    <mergeCell ref="A846:T846"/>
    <mergeCell ref="A870:A872"/>
    <mergeCell ref="R893:S893"/>
    <mergeCell ref="U893:V893"/>
    <mergeCell ref="A896:A898"/>
    <mergeCell ref="A900:A902"/>
    <mergeCell ref="A934:A936"/>
    <mergeCell ref="A942:A944"/>
    <mergeCell ref="A991:A993"/>
    <mergeCell ref="A995:A997"/>
    <mergeCell ref="A883:T883"/>
    <mergeCell ref="A884:T884"/>
    <mergeCell ref="A885:T885"/>
    <mergeCell ref="C891:S891"/>
    <mergeCell ref="C893:D893"/>
    <mergeCell ref="F893:G893"/>
    <mergeCell ref="I893:J893"/>
    <mergeCell ref="L893:M893"/>
    <mergeCell ref="O893:P893"/>
    <mergeCell ref="A921:AN921"/>
    <mergeCell ref="A922:AN922"/>
    <mergeCell ref="A923:AN923"/>
    <mergeCell ref="C931:D931"/>
    <mergeCell ref="F931:G931"/>
    <mergeCell ref="I931:J931"/>
    <mergeCell ref="A1003:A1005"/>
    <mergeCell ref="A1170:A1172"/>
    <mergeCell ref="R1220:S1220"/>
    <mergeCell ref="U1220:V1220"/>
    <mergeCell ref="A1223:A1225"/>
    <mergeCell ref="A1256:A1258"/>
    <mergeCell ref="A1260:A1262"/>
    <mergeCell ref="R1285:S1285"/>
    <mergeCell ref="U1285:V1285"/>
    <mergeCell ref="L1102:M1102"/>
    <mergeCell ref="O1102:P1102"/>
    <mergeCell ref="R1102:S1102"/>
    <mergeCell ref="U1102:V1102"/>
    <mergeCell ref="A1244:T1244"/>
    <mergeCell ref="A1245:T1245"/>
    <mergeCell ref="C1251:S1251"/>
    <mergeCell ref="C1253:D1253"/>
    <mergeCell ref="F1253:G1253"/>
    <mergeCell ref="I1253:J1253"/>
    <mergeCell ref="L1253:M1253"/>
    <mergeCell ref="O1253:P1253"/>
    <mergeCell ref="C1218:S1218"/>
    <mergeCell ref="C1220:D1220"/>
    <mergeCell ref="F1220:G1220"/>
    <mergeCell ref="A1288:A1290"/>
    <mergeCell ref="U1319:V1319"/>
    <mergeCell ref="R1319:S1319"/>
    <mergeCell ref="A1322:A1324"/>
    <mergeCell ref="R1353:S1353"/>
    <mergeCell ref="U1353:V1353"/>
    <mergeCell ref="A1356:A1358"/>
    <mergeCell ref="A1401:A1403"/>
    <mergeCell ref="A1446:A1448"/>
    <mergeCell ref="A1309:T1309"/>
    <mergeCell ref="A1310:T1310"/>
    <mergeCell ref="A1311:T1311"/>
    <mergeCell ref="C1317:S1317"/>
    <mergeCell ref="C1319:D1319"/>
    <mergeCell ref="F1319:G1319"/>
    <mergeCell ref="I1319:J1319"/>
    <mergeCell ref="L1319:M1319"/>
    <mergeCell ref="O1319:P1319"/>
    <mergeCell ref="A1343:T1343"/>
    <mergeCell ref="A1344:T1344"/>
    <mergeCell ref="A1345:T1345"/>
    <mergeCell ref="C1351:S1351"/>
    <mergeCell ref="C1353:D1353"/>
    <mergeCell ref="F1353:G1353"/>
    <mergeCell ref="U1504:V1504"/>
    <mergeCell ref="R1556:S1556"/>
    <mergeCell ref="U1556:V1556"/>
    <mergeCell ref="A1559:A1561"/>
    <mergeCell ref="A1563:A1565"/>
    <mergeCell ref="A1567:A1569"/>
    <mergeCell ref="A1653:A1655"/>
    <mergeCell ref="R1711:S1711"/>
    <mergeCell ref="U1711:V1711"/>
    <mergeCell ref="L1504:M1504"/>
    <mergeCell ref="O1504:P1504"/>
    <mergeCell ref="A1546:T1546"/>
    <mergeCell ref="A1511:A1513"/>
    <mergeCell ref="A1515:A1517"/>
    <mergeCell ref="A1519:A1521"/>
    <mergeCell ref="A1523:A1525"/>
    <mergeCell ref="A1527:A1529"/>
    <mergeCell ref="A1531:A1533"/>
    <mergeCell ref="R1504:S1504"/>
    <mergeCell ref="C1709:S1709"/>
    <mergeCell ref="C1711:D1711"/>
    <mergeCell ref="F1711:G1711"/>
    <mergeCell ref="I1711:J1711"/>
    <mergeCell ref="L1711:M1711"/>
    <mergeCell ref="V1740:AZ1740"/>
    <mergeCell ref="R1770:S1770"/>
    <mergeCell ref="U1770:V1770"/>
    <mergeCell ref="A1813:A1815"/>
    <mergeCell ref="R1921:S1921"/>
    <mergeCell ref="U1921:V1921"/>
    <mergeCell ref="A1924:A1926"/>
    <mergeCell ref="A1970:A1972"/>
    <mergeCell ref="R2183:S2183"/>
    <mergeCell ref="V2183:AZ2183"/>
    <mergeCell ref="I1770:J1770"/>
    <mergeCell ref="L1770:M1770"/>
    <mergeCell ref="O1770:P1770"/>
    <mergeCell ref="U1859:V1859"/>
    <mergeCell ref="X1859:Y1859"/>
    <mergeCell ref="AA1859:AB1859"/>
    <mergeCell ref="AD1859:AE1859"/>
    <mergeCell ref="A1792:AN1792"/>
    <mergeCell ref="A1793:AN1793"/>
    <mergeCell ref="A1794:AN1794"/>
    <mergeCell ref="C1802:D1802"/>
    <mergeCell ref="F1802:G1802"/>
    <mergeCell ref="I1802:J1802"/>
    <mergeCell ref="L1802:M1802"/>
    <mergeCell ref="BB2183:BD2183"/>
    <mergeCell ref="A2186:A2188"/>
    <mergeCell ref="A2190:A2192"/>
    <mergeCell ref="A2194:A2196"/>
    <mergeCell ref="R2217:S2217"/>
    <mergeCell ref="U2217:V2217"/>
    <mergeCell ref="BA2217:BC2217"/>
    <mergeCell ref="A2220:A2222"/>
    <mergeCell ref="A2224:A2226"/>
  </mergeCells>
  <printOptions horizontalCentered="1"/>
  <pageMargins left="3.937007874015748E-2" right="3.937007874015748E-2" top="0.19685039370078741" bottom="0.19685039370078741" header="0" footer="0"/>
  <pageSetup paperSize="9" scale="74" orientation="portrait" horizontalDpi="4294967294" verticalDpi="4294967294" r:id="rId1"/>
  <headerFooter alignWithMargins="0">
    <oddFooter>&amp;LMESRS/DDP/SDPP/Enquête n°2. Janvier 2017.&amp;C&amp;P/&amp;N</oddFooter>
  </headerFooter>
  <rowBreaks count="48" manualBreakCount="48">
    <brk id="58" max="16383" man="1"/>
    <brk id="115" max="16383" man="1"/>
    <brk id="172" max="16383" man="1"/>
    <brk id="229" max="16383" man="1"/>
    <brk id="286" max="16383" man="1"/>
    <brk id="346" max="16383" man="1"/>
    <brk id="374" max="16383" man="1"/>
    <brk id="406" max="16383" man="1"/>
    <brk id="440" max="16383" man="1"/>
    <brk id="486" max="16383" man="1"/>
    <brk id="511" max="16383" man="1"/>
    <brk id="541" max="16383" man="1"/>
    <brk id="598" max="16383" man="1"/>
    <brk id="655" max="16383" man="1"/>
    <brk id="713" max="16383" man="1"/>
    <brk id="773" max="16383" man="1"/>
    <brk id="808" max="16383" man="1"/>
    <brk id="844" max="16383" man="1"/>
    <brk id="882" max="16383" man="1"/>
    <brk id="920" max="16383" man="1"/>
    <brk id="977" max="16383" man="1"/>
    <brk id="1034" max="16383" man="1"/>
    <brk id="1091" max="16383" man="1"/>
    <brk id="1148" max="16383" man="1"/>
    <brk id="1208" max="16383" man="1"/>
    <brk id="1242" max="16383" man="1"/>
    <brk id="1274" max="16383" man="1"/>
    <brk id="1308" max="16383" man="1"/>
    <brk id="1342" max="16383" man="1"/>
    <brk id="1375" max="16383" man="1"/>
    <brk id="1432" max="16383" man="1"/>
    <brk id="1492" max="16383" man="1"/>
    <brk id="1545" max="16383" man="1"/>
    <brk id="1582" max="16383" man="1"/>
    <brk id="1639" max="16383" man="1"/>
    <brk id="1699" max="16383" man="1"/>
    <brk id="1729" max="16383" man="1"/>
    <brk id="1759" max="16383" man="1"/>
    <brk id="1791" max="16383" man="1"/>
    <brk id="1848" max="16383" man="1"/>
    <brk id="1908" max="16383" man="1"/>
    <brk id="1940" max="16383" man="1"/>
    <brk id="1997" max="16383" man="1"/>
    <brk id="2054" max="16383" man="1"/>
    <brk id="2111" max="16383" man="1"/>
    <brk id="2171" max="16383" man="1"/>
    <brk id="2206" max="16383" man="1"/>
    <brk id="224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H326"/>
  <sheetViews>
    <sheetView view="pageBreakPreview" topLeftCell="A300" zoomScale="87" zoomScaleNormal="75" zoomScaleSheetLayoutView="87" workbookViewId="0">
      <selection activeCell="F323" sqref="F323"/>
    </sheetView>
  </sheetViews>
  <sheetFormatPr baseColWidth="10" defaultRowHeight="15"/>
  <cols>
    <col min="1" max="1" width="28.75" style="91" customWidth="1"/>
    <col min="2" max="4" width="17" style="91" customWidth="1"/>
    <col min="5" max="5" width="11" style="91" customWidth="1"/>
    <col min="6" max="16384" width="11" style="91"/>
  </cols>
  <sheetData>
    <row r="1" spans="1:4" ht="15.75">
      <c r="A1" s="1252" t="s">
        <v>26</v>
      </c>
      <c r="B1" s="1252"/>
      <c r="C1" s="1252"/>
      <c r="D1" s="1252"/>
    </row>
    <row r="2" spans="1:4" ht="15.75">
      <c r="A2" s="1253" t="s">
        <v>27</v>
      </c>
      <c r="B2" s="1253"/>
      <c r="C2" s="1253"/>
      <c r="D2" s="1253"/>
    </row>
    <row r="3" spans="1:4" ht="16.5" thickBot="1">
      <c r="A3" s="352"/>
      <c r="B3" s="353"/>
      <c r="C3" s="353"/>
      <c r="D3" s="353"/>
    </row>
    <row r="4" spans="1:4" ht="24" thickBot="1">
      <c r="A4" s="1254" t="s">
        <v>44</v>
      </c>
      <c r="B4" s="1255"/>
      <c r="C4" s="1255"/>
      <c r="D4" s="1256"/>
    </row>
    <row r="5" spans="1:4" ht="15.75" thickBot="1">
      <c r="A5" s="353"/>
      <c r="B5" s="353"/>
      <c r="C5" s="353"/>
      <c r="D5" s="353"/>
    </row>
    <row r="6" spans="1:4" ht="16.5">
      <c r="A6" s="354" t="s">
        <v>410</v>
      </c>
      <c r="B6" s="355"/>
      <c r="C6" s="355"/>
      <c r="D6" s="356"/>
    </row>
    <row r="7" spans="1:4" ht="17.25" thickBot="1">
      <c r="A7" s="357" t="s">
        <v>411</v>
      </c>
      <c r="B7" s="358"/>
      <c r="C7" s="358"/>
      <c r="D7" s="359"/>
    </row>
    <row r="8" spans="1:4">
      <c r="A8" s="360"/>
      <c r="B8" s="353"/>
      <c r="C8" s="353"/>
      <c r="D8" s="353"/>
    </row>
    <row r="9" spans="1:4" ht="17.25" thickBot="1">
      <c r="A9" s="361"/>
      <c r="B9" s="362"/>
      <c r="C9" s="362"/>
      <c r="D9" s="362"/>
    </row>
    <row r="10" spans="1:4" ht="17.25" thickBot="1">
      <c r="A10" s="1257" t="s">
        <v>324</v>
      </c>
      <c r="B10" s="1258"/>
      <c r="C10" s="1258"/>
      <c r="D10" s="1259"/>
    </row>
    <row r="11" spans="1:4" ht="16.5">
      <c r="A11" s="361"/>
      <c r="B11" s="353"/>
      <c r="C11" s="353"/>
      <c r="D11" s="353"/>
    </row>
    <row r="12" spans="1:4" ht="17.25" thickBot="1">
      <c r="A12" s="353"/>
      <c r="B12" s="363"/>
      <c r="C12" s="1260"/>
      <c r="D12" s="1260"/>
    </row>
    <row r="13" spans="1:4" ht="17.25" thickBot="1">
      <c r="A13" s="364" t="s">
        <v>148</v>
      </c>
      <c r="B13" s="365" t="s">
        <v>49</v>
      </c>
      <c r="C13" s="365" t="s">
        <v>45</v>
      </c>
      <c r="D13" s="365" t="s">
        <v>46</v>
      </c>
    </row>
    <row r="14" spans="1:4" ht="15.75">
      <c r="A14" s="366" t="s">
        <v>412</v>
      </c>
      <c r="B14" s="367">
        <v>3</v>
      </c>
      <c r="C14" s="367">
        <v>1</v>
      </c>
      <c r="D14" s="368">
        <v>0</v>
      </c>
    </row>
    <row r="15" spans="1:4" ht="15.75">
      <c r="A15" s="366" t="s">
        <v>413</v>
      </c>
      <c r="B15" s="367">
        <v>222</v>
      </c>
      <c r="C15" s="367">
        <v>86</v>
      </c>
      <c r="D15" s="368">
        <v>0</v>
      </c>
    </row>
    <row r="16" spans="1:4" ht="15.75">
      <c r="A16" s="366" t="s">
        <v>414</v>
      </c>
      <c r="B16" s="367">
        <v>159</v>
      </c>
      <c r="C16" s="367">
        <v>136</v>
      </c>
      <c r="D16" s="368">
        <v>0</v>
      </c>
    </row>
    <row r="17" spans="1:4" ht="15.75">
      <c r="A17" s="366" t="s">
        <v>415</v>
      </c>
      <c r="B17" s="367">
        <v>50</v>
      </c>
      <c r="C17" s="367">
        <v>20</v>
      </c>
      <c r="D17" s="368">
        <v>0</v>
      </c>
    </row>
    <row r="18" spans="1:4" ht="15.75">
      <c r="A18" s="366" t="s">
        <v>416</v>
      </c>
      <c r="B18" s="367">
        <v>74</v>
      </c>
      <c r="C18" s="367">
        <v>9</v>
      </c>
      <c r="D18" s="368">
        <v>0</v>
      </c>
    </row>
    <row r="19" spans="1:4" ht="15.75">
      <c r="A19" s="366" t="s">
        <v>417</v>
      </c>
      <c r="B19" s="367">
        <v>13</v>
      </c>
      <c r="C19" s="367">
        <v>4</v>
      </c>
      <c r="D19" s="368">
        <v>0</v>
      </c>
    </row>
    <row r="20" spans="1:4" ht="15.75">
      <c r="A20" s="366" t="s">
        <v>418</v>
      </c>
      <c r="B20" s="367">
        <v>161</v>
      </c>
      <c r="C20" s="367">
        <v>48</v>
      </c>
      <c r="D20" s="368">
        <v>0</v>
      </c>
    </row>
    <row r="21" spans="1:4" ht="15.75">
      <c r="A21" s="366" t="s">
        <v>419</v>
      </c>
      <c r="B21" s="367">
        <v>78</v>
      </c>
      <c r="C21" s="367">
        <v>56</v>
      </c>
      <c r="D21" s="368">
        <v>0</v>
      </c>
    </row>
    <row r="22" spans="1:4" ht="15.75">
      <c r="A22" s="366" t="s">
        <v>420</v>
      </c>
      <c r="B22" s="367">
        <v>194</v>
      </c>
      <c r="C22" s="367">
        <v>26</v>
      </c>
      <c r="D22" s="368">
        <v>0</v>
      </c>
    </row>
    <row r="23" spans="1:4" ht="15.75">
      <c r="A23" s="366" t="s">
        <v>421</v>
      </c>
      <c r="B23" s="367">
        <v>77</v>
      </c>
      <c r="C23" s="367">
        <v>24</v>
      </c>
      <c r="D23" s="368">
        <v>0</v>
      </c>
    </row>
    <row r="24" spans="1:4" ht="16.5" thickBot="1">
      <c r="A24" s="366" t="s">
        <v>422</v>
      </c>
      <c r="B24" s="367">
        <v>45</v>
      </c>
      <c r="C24" s="367">
        <v>7</v>
      </c>
      <c r="D24" s="368">
        <v>0</v>
      </c>
    </row>
    <row r="25" spans="1:4" ht="15.75" thickBot="1">
      <c r="A25" s="369" t="s">
        <v>118</v>
      </c>
      <c r="B25" s="370">
        <f>SUM(B14:B24)</f>
        <v>1076</v>
      </c>
      <c r="C25" s="370">
        <f>SUM(C14:C24)</f>
        <v>417</v>
      </c>
      <c r="D25" s="370">
        <f>SUM(D14:D24)</f>
        <v>0</v>
      </c>
    </row>
    <row r="26" spans="1:4">
      <c r="A26" s="371"/>
      <c r="B26" s="371"/>
      <c r="C26" s="371"/>
      <c r="D26" s="371"/>
    </row>
    <row r="27" spans="1:4" ht="17.25" thickBot="1">
      <c r="A27" s="361"/>
      <c r="B27" s="362"/>
      <c r="C27" s="362"/>
      <c r="D27" s="362"/>
    </row>
    <row r="28" spans="1:4" ht="17.25" thickBot="1">
      <c r="A28" s="1257" t="s">
        <v>423</v>
      </c>
      <c r="B28" s="1258"/>
      <c r="C28" s="1258"/>
      <c r="D28" s="1259"/>
    </row>
    <row r="29" spans="1:4" ht="16.5">
      <c r="A29" s="361"/>
      <c r="B29" s="353"/>
      <c r="C29" s="353"/>
      <c r="D29" s="353"/>
    </row>
    <row r="30" spans="1:4" ht="17.25" thickBot="1">
      <c r="A30" s="353"/>
      <c r="B30" s="363"/>
      <c r="C30" s="1260"/>
      <c r="D30" s="1260"/>
    </row>
    <row r="31" spans="1:4" ht="17.25" thickBot="1">
      <c r="A31" s="364" t="s">
        <v>148</v>
      </c>
      <c r="B31" s="365" t="s">
        <v>49</v>
      </c>
      <c r="C31" s="365" t="s">
        <v>45</v>
      </c>
      <c r="D31" s="365" t="s">
        <v>46</v>
      </c>
    </row>
    <row r="32" spans="1:4" ht="15.75">
      <c r="A32" s="366" t="s">
        <v>424</v>
      </c>
      <c r="B32" s="367">
        <v>321</v>
      </c>
      <c r="C32" s="367">
        <v>206</v>
      </c>
      <c r="D32" s="368">
        <v>0</v>
      </c>
    </row>
    <row r="33" spans="1:8" ht="15.75">
      <c r="A33" s="366" t="s">
        <v>413</v>
      </c>
      <c r="B33" s="367">
        <v>198</v>
      </c>
      <c r="C33" s="367">
        <v>67</v>
      </c>
      <c r="D33" s="368">
        <v>0</v>
      </c>
    </row>
    <row r="34" spans="1:8" ht="15.75">
      <c r="A34" s="366" t="s">
        <v>414</v>
      </c>
      <c r="B34" s="367">
        <v>123</v>
      </c>
      <c r="C34" s="367">
        <v>96</v>
      </c>
      <c r="D34" s="368">
        <v>0</v>
      </c>
    </row>
    <row r="35" spans="1:8" ht="15.75">
      <c r="A35" s="366" t="s">
        <v>417</v>
      </c>
      <c r="B35" s="367">
        <v>82</v>
      </c>
      <c r="C35" s="367">
        <v>29</v>
      </c>
      <c r="D35" s="368">
        <v>0</v>
      </c>
    </row>
    <row r="36" spans="1:8" ht="15.75">
      <c r="A36" s="366" t="s">
        <v>418</v>
      </c>
      <c r="B36" s="367">
        <v>158</v>
      </c>
      <c r="C36" s="367">
        <v>43</v>
      </c>
      <c r="D36" s="368">
        <v>1</v>
      </c>
    </row>
    <row r="37" spans="1:8" ht="15.75">
      <c r="A37" s="366" t="s">
        <v>420</v>
      </c>
      <c r="B37" s="367">
        <v>108</v>
      </c>
      <c r="C37" s="367">
        <v>20</v>
      </c>
      <c r="D37" s="368">
        <v>0</v>
      </c>
    </row>
    <row r="38" spans="1:8" ht="15.75">
      <c r="A38" s="366" t="s">
        <v>421</v>
      </c>
      <c r="B38" s="367">
        <v>91</v>
      </c>
      <c r="C38" s="367">
        <v>31</v>
      </c>
      <c r="D38" s="368">
        <v>0</v>
      </c>
      <c r="F38" s="516"/>
      <c r="G38" s="516"/>
      <c r="H38" s="516"/>
    </row>
    <row r="39" spans="1:8" ht="16.5" thickBot="1">
      <c r="A39" s="366" t="s">
        <v>425</v>
      </c>
      <c r="B39" s="367">
        <v>120</v>
      </c>
      <c r="C39" s="367">
        <v>40</v>
      </c>
      <c r="D39" s="368">
        <v>1</v>
      </c>
      <c r="F39" s="516"/>
    </row>
    <row r="40" spans="1:8" ht="15.75" thickBot="1">
      <c r="A40" s="369" t="s">
        <v>118</v>
      </c>
      <c r="B40" s="370">
        <f>SUM(B32:B39)</f>
        <v>1201</v>
      </c>
      <c r="C40" s="370">
        <f>SUM(C32:C39)</f>
        <v>532</v>
      </c>
      <c r="D40" s="370">
        <f>SUM(D32:D39)</f>
        <v>2</v>
      </c>
      <c r="F40" s="516"/>
    </row>
    <row r="41" spans="1:8">
      <c r="A41" s="371"/>
      <c r="B41" s="371"/>
      <c r="C41" s="371"/>
      <c r="D41" s="371"/>
      <c r="F41" s="516"/>
    </row>
    <row r="42" spans="1:8" ht="15" customHeight="1">
      <c r="A42" s="1261" t="s">
        <v>95</v>
      </c>
      <c r="B42" s="1261"/>
      <c r="C42" s="1261"/>
      <c r="D42" s="1261"/>
      <c r="F42" s="516"/>
    </row>
    <row r="43" spans="1:8" ht="22.5" customHeight="1">
      <c r="A43" s="1261"/>
      <c r="B43" s="1261"/>
      <c r="C43" s="1261"/>
      <c r="D43" s="1261"/>
      <c r="F43" s="516"/>
    </row>
    <row r="44" spans="1:8">
      <c r="A44" s="1261"/>
      <c r="B44" s="1261"/>
      <c r="C44" s="1261"/>
      <c r="D44" s="1261"/>
      <c r="F44" s="516"/>
    </row>
    <row r="45" spans="1:8" ht="15.75">
      <c r="A45" s="1262" t="s">
        <v>55</v>
      </c>
      <c r="B45" s="1262"/>
      <c r="C45" s="1262"/>
      <c r="D45" s="1262"/>
      <c r="F45" s="516"/>
    </row>
    <row r="46" spans="1:8" ht="15.75">
      <c r="A46" s="372" t="s">
        <v>117</v>
      </c>
      <c r="B46" s="314"/>
      <c r="C46" s="288"/>
      <c r="D46" s="288"/>
      <c r="F46" s="516"/>
    </row>
    <row r="47" spans="1:8" ht="15.75">
      <c r="A47" s="373" t="s">
        <v>123</v>
      </c>
      <c r="B47" s="371"/>
      <c r="C47" s="371"/>
      <c r="D47" s="371"/>
    </row>
    <row r="48" spans="1:8">
      <c r="A48" s="371"/>
      <c r="B48" s="371"/>
      <c r="C48" s="371"/>
      <c r="D48" s="371"/>
    </row>
    <row r="49" spans="1:4">
      <c r="A49" s="371"/>
      <c r="B49" s="371"/>
      <c r="C49" s="371"/>
      <c r="D49" s="371"/>
    </row>
    <row r="50" spans="1:4" ht="15.75">
      <c r="A50" s="1252" t="s">
        <v>26</v>
      </c>
      <c r="B50" s="1252"/>
      <c r="C50" s="1252"/>
      <c r="D50" s="1252"/>
    </row>
    <row r="51" spans="1:4" ht="15.75">
      <c r="A51" s="1253" t="s">
        <v>27</v>
      </c>
      <c r="B51" s="1253"/>
      <c r="C51" s="1253"/>
      <c r="D51" s="1253"/>
    </row>
    <row r="52" spans="1:4" ht="16.5" thickBot="1">
      <c r="A52" s="352"/>
      <c r="B52" s="353"/>
      <c r="C52" s="353"/>
      <c r="D52" s="353"/>
    </row>
    <row r="53" spans="1:4" ht="24" thickBot="1">
      <c r="A53" s="1254" t="s">
        <v>44</v>
      </c>
      <c r="B53" s="1255"/>
      <c r="C53" s="1255"/>
      <c r="D53" s="1256"/>
    </row>
    <row r="54" spans="1:4" ht="15.75" thickBot="1">
      <c r="A54" s="353"/>
      <c r="B54" s="353"/>
      <c r="C54" s="353"/>
      <c r="D54" s="353"/>
    </row>
    <row r="55" spans="1:4" ht="16.5">
      <c r="A55" s="354" t="s">
        <v>410</v>
      </c>
      <c r="B55" s="355"/>
      <c r="C55" s="355"/>
      <c r="D55" s="356"/>
    </row>
    <row r="56" spans="1:4" ht="17.25" thickBot="1">
      <c r="A56" s="357" t="s">
        <v>426</v>
      </c>
      <c r="B56" s="358"/>
      <c r="C56" s="358"/>
      <c r="D56" s="359"/>
    </row>
    <row r="57" spans="1:4">
      <c r="A57" s="360"/>
      <c r="B57" s="353"/>
      <c r="C57" s="353"/>
      <c r="D57" s="353"/>
    </row>
    <row r="58" spans="1:4" ht="17.25" thickBot="1">
      <c r="A58" s="361"/>
      <c r="B58" s="362"/>
      <c r="C58" s="362"/>
      <c r="D58" s="362"/>
    </row>
    <row r="59" spans="1:4" ht="17.25" thickBot="1">
      <c r="A59" s="1257" t="s">
        <v>324</v>
      </c>
      <c r="B59" s="1258"/>
      <c r="C59" s="1258"/>
      <c r="D59" s="1259"/>
    </row>
    <row r="60" spans="1:4" ht="16.5">
      <c r="A60" s="361"/>
      <c r="B60" s="353"/>
      <c r="C60" s="353"/>
      <c r="D60" s="353"/>
    </row>
    <row r="61" spans="1:4" ht="17.25" thickBot="1">
      <c r="A61" s="353"/>
      <c r="B61" s="363"/>
      <c r="C61" s="1260"/>
      <c r="D61" s="1260"/>
    </row>
    <row r="62" spans="1:4" ht="17.25" thickBot="1">
      <c r="A62" s="364" t="s">
        <v>148</v>
      </c>
      <c r="B62" s="365" t="s">
        <v>49</v>
      </c>
      <c r="C62" s="365" t="s">
        <v>45</v>
      </c>
      <c r="D62" s="365" t="s">
        <v>46</v>
      </c>
    </row>
    <row r="63" spans="1:4" ht="15.75">
      <c r="A63" s="366" t="s">
        <v>427</v>
      </c>
      <c r="B63" s="367">
        <v>426</v>
      </c>
      <c r="C63" s="367">
        <v>372</v>
      </c>
      <c r="D63" s="368">
        <v>0</v>
      </c>
    </row>
    <row r="64" spans="1:4" ht="15.75">
      <c r="A64" s="374" t="s">
        <v>428</v>
      </c>
      <c r="B64" s="367">
        <v>1</v>
      </c>
      <c r="C64" s="367">
        <v>1</v>
      </c>
      <c r="D64" s="368">
        <v>0</v>
      </c>
    </row>
    <row r="65" spans="1:4" ht="15.75">
      <c r="A65" s="374" t="s">
        <v>429</v>
      </c>
      <c r="B65" s="367">
        <v>1</v>
      </c>
      <c r="C65" s="367">
        <v>1</v>
      </c>
      <c r="D65" s="368">
        <v>0</v>
      </c>
    </row>
    <row r="66" spans="1:4" ht="16.5" thickBot="1">
      <c r="A66" s="374" t="s">
        <v>427</v>
      </c>
      <c r="B66" s="367">
        <v>125</v>
      </c>
      <c r="C66" s="367">
        <v>104</v>
      </c>
      <c r="D66" s="368">
        <v>0</v>
      </c>
    </row>
    <row r="67" spans="1:4" ht="15.75" thickBot="1">
      <c r="A67" s="369" t="s">
        <v>118</v>
      </c>
      <c r="B67" s="370">
        <f>SUM(B63:B66)</f>
        <v>553</v>
      </c>
      <c r="C67" s="370">
        <f>SUM(C63:C66)</f>
        <v>478</v>
      </c>
      <c r="D67" s="370">
        <f>SUM(D63:D66)</f>
        <v>0</v>
      </c>
    </row>
    <row r="68" spans="1:4">
      <c r="A68" s="371"/>
      <c r="B68" s="371"/>
      <c r="C68" s="371"/>
      <c r="D68" s="371"/>
    </row>
    <row r="69" spans="1:4" ht="17.25" thickBot="1">
      <c r="A69" s="361"/>
      <c r="B69" s="362"/>
      <c r="C69" s="362"/>
      <c r="D69" s="362"/>
    </row>
    <row r="70" spans="1:4" ht="17.25" thickBot="1">
      <c r="A70" s="1257" t="s">
        <v>423</v>
      </c>
      <c r="B70" s="1258"/>
      <c r="C70" s="1258"/>
      <c r="D70" s="1259"/>
    </row>
    <row r="71" spans="1:4" ht="16.5">
      <c r="A71" s="361"/>
      <c r="B71" s="353"/>
      <c r="C71" s="353"/>
      <c r="D71" s="353"/>
    </row>
    <row r="72" spans="1:4" ht="17.25" thickBot="1">
      <c r="A72" s="353"/>
      <c r="B72" s="363"/>
      <c r="C72" s="1260"/>
      <c r="D72" s="1260"/>
    </row>
    <row r="73" spans="1:4" ht="17.25" thickBot="1">
      <c r="A73" s="364" t="s">
        <v>148</v>
      </c>
      <c r="B73" s="365" t="s">
        <v>49</v>
      </c>
      <c r="C73" s="365" t="s">
        <v>45</v>
      </c>
      <c r="D73" s="365" t="s">
        <v>46</v>
      </c>
    </row>
    <row r="74" spans="1:4" ht="15.75">
      <c r="A74" s="366" t="s">
        <v>430</v>
      </c>
      <c r="B74" s="367">
        <v>38</v>
      </c>
      <c r="C74" s="367">
        <v>35</v>
      </c>
      <c r="D74" s="368">
        <v>0</v>
      </c>
    </row>
    <row r="75" spans="1:4" ht="15.75">
      <c r="A75" s="366" t="s">
        <v>431</v>
      </c>
      <c r="B75" s="367">
        <v>37</v>
      </c>
      <c r="C75" s="367">
        <v>33</v>
      </c>
      <c r="D75" s="368">
        <v>0</v>
      </c>
    </row>
    <row r="76" spans="1:4" ht="15.75">
      <c r="A76" s="366" t="s">
        <v>432</v>
      </c>
      <c r="B76" s="367">
        <v>19</v>
      </c>
      <c r="C76" s="367">
        <v>17</v>
      </c>
      <c r="D76" s="368">
        <v>0</v>
      </c>
    </row>
    <row r="77" spans="1:4" ht="15.75">
      <c r="A77" s="366" t="s">
        <v>427</v>
      </c>
      <c r="B77" s="367">
        <v>448</v>
      </c>
      <c r="C77" s="367">
        <v>362</v>
      </c>
      <c r="D77" s="368">
        <v>0</v>
      </c>
    </row>
    <row r="78" spans="1:4" ht="15.75">
      <c r="A78" s="366" t="s">
        <v>433</v>
      </c>
      <c r="B78" s="367">
        <v>34</v>
      </c>
      <c r="C78" s="367">
        <v>30</v>
      </c>
      <c r="D78" s="368">
        <v>0</v>
      </c>
    </row>
    <row r="79" spans="1:4" ht="15.75">
      <c r="A79" s="366" t="s">
        <v>434</v>
      </c>
      <c r="B79" s="367">
        <v>36</v>
      </c>
      <c r="C79" s="367">
        <v>29</v>
      </c>
      <c r="D79" s="368">
        <v>0</v>
      </c>
    </row>
    <row r="80" spans="1:4" ht="16.5" thickBot="1">
      <c r="A80" s="374" t="s">
        <v>435</v>
      </c>
      <c r="B80" s="367">
        <v>44</v>
      </c>
      <c r="C80" s="367">
        <v>43</v>
      </c>
      <c r="D80" s="368">
        <v>0</v>
      </c>
    </row>
    <row r="81" spans="1:4" ht="15.75" thickBot="1">
      <c r="A81" s="369" t="s">
        <v>118</v>
      </c>
      <c r="B81" s="370">
        <f>SUM(B74:B80)</f>
        <v>656</v>
      </c>
      <c r="C81" s="370">
        <f>SUM(C74:C80)</f>
        <v>549</v>
      </c>
      <c r="D81" s="370">
        <f>SUM(D74:D80)</f>
        <v>0</v>
      </c>
    </row>
    <row r="82" spans="1:4">
      <c r="A82" s="371"/>
      <c r="B82" s="371"/>
      <c r="C82" s="371"/>
      <c r="D82" s="371"/>
    </row>
    <row r="83" spans="1:4">
      <c r="A83" s="1261" t="s">
        <v>95</v>
      </c>
      <c r="B83" s="1261"/>
      <c r="C83" s="1261"/>
      <c r="D83" s="1261"/>
    </row>
    <row r="84" spans="1:4">
      <c r="A84" s="1261"/>
      <c r="B84" s="1261"/>
      <c r="C84" s="1261"/>
      <c r="D84" s="1261"/>
    </row>
    <row r="85" spans="1:4">
      <c r="A85" s="1261"/>
      <c r="B85" s="1261"/>
      <c r="C85" s="1261"/>
      <c r="D85" s="1261"/>
    </row>
    <row r="86" spans="1:4" ht="15.75">
      <c r="A86" s="1262" t="s">
        <v>55</v>
      </c>
      <c r="B86" s="1262"/>
      <c r="C86" s="1262"/>
      <c r="D86" s="1262"/>
    </row>
    <row r="87" spans="1:4" ht="15.75">
      <c r="A87" s="372" t="s">
        <v>117</v>
      </c>
      <c r="B87" s="314"/>
      <c r="C87" s="288"/>
      <c r="D87" s="288"/>
    </row>
    <row r="88" spans="1:4" ht="15.75">
      <c r="A88" s="373" t="s">
        <v>123</v>
      </c>
      <c r="B88" s="371"/>
      <c r="C88" s="371"/>
      <c r="D88" s="371"/>
    </row>
    <row r="89" spans="1:4">
      <c r="A89" s="371"/>
      <c r="B89" s="371"/>
      <c r="C89" s="371"/>
      <c r="D89" s="371"/>
    </row>
    <row r="90" spans="1:4">
      <c r="A90" s="371"/>
      <c r="B90" s="371"/>
      <c r="C90" s="371"/>
      <c r="D90" s="371"/>
    </row>
    <row r="91" spans="1:4" ht="15.75">
      <c r="A91" s="1252" t="s">
        <v>26</v>
      </c>
      <c r="B91" s="1252"/>
      <c r="C91" s="1252"/>
      <c r="D91" s="1252"/>
    </row>
    <row r="92" spans="1:4" ht="15.75">
      <c r="A92" s="1253" t="s">
        <v>27</v>
      </c>
      <c r="B92" s="1253"/>
      <c r="C92" s="1253"/>
      <c r="D92" s="1253"/>
    </row>
    <row r="93" spans="1:4" ht="16.5" thickBot="1">
      <c r="A93" s="352"/>
      <c r="B93" s="353"/>
      <c r="C93" s="353"/>
      <c r="D93" s="353"/>
    </row>
    <row r="94" spans="1:4" ht="24" thickBot="1">
      <c r="A94" s="1254" t="s">
        <v>44</v>
      </c>
      <c r="B94" s="1255"/>
      <c r="C94" s="1255"/>
      <c r="D94" s="1256"/>
    </row>
    <row r="95" spans="1:4" ht="15.75" thickBot="1">
      <c r="A95" s="353"/>
      <c r="B95" s="353"/>
      <c r="C95" s="353"/>
      <c r="D95" s="353"/>
    </row>
    <row r="96" spans="1:4" ht="16.5">
      <c r="A96" s="354" t="s">
        <v>410</v>
      </c>
      <c r="B96" s="355"/>
      <c r="C96" s="355"/>
      <c r="D96" s="356"/>
    </row>
    <row r="97" spans="1:4" ht="17.25" thickBot="1">
      <c r="A97" s="357" t="s">
        <v>436</v>
      </c>
      <c r="B97" s="358"/>
      <c r="C97" s="358"/>
      <c r="D97" s="359"/>
    </row>
    <row r="98" spans="1:4">
      <c r="A98" s="360"/>
      <c r="B98" s="353"/>
      <c r="C98" s="353"/>
      <c r="D98" s="353"/>
    </row>
    <row r="99" spans="1:4" ht="17.25" thickBot="1">
      <c r="A99" s="361"/>
      <c r="B99" s="362"/>
      <c r="C99" s="362"/>
      <c r="D99" s="362"/>
    </row>
    <row r="100" spans="1:4" ht="17.25" thickBot="1">
      <c r="A100" s="1257" t="s">
        <v>324</v>
      </c>
      <c r="B100" s="1258"/>
      <c r="C100" s="1258"/>
      <c r="D100" s="1259"/>
    </row>
    <row r="101" spans="1:4" ht="16.5">
      <c r="A101" s="361"/>
      <c r="B101" s="353"/>
      <c r="C101" s="353"/>
      <c r="D101" s="353"/>
    </row>
    <row r="102" spans="1:4" ht="17.25" thickBot="1">
      <c r="A102" s="353"/>
      <c r="B102" s="363"/>
      <c r="C102" s="1260"/>
      <c r="D102" s="1260"/>
    </row>
    <row r="103" spans="1:4" ht="17.25" thickBot="1">
      <c r="A103" s="364" t="s">
        <v>148</v>
      </c>
      <c r="B103" s="365" t="s">
        <v>49</v>
      </c>
      <c r="C103" s="365" t="s">
        <v>45</v>
      </c>
      <c r="D103" s="365" t="s">
        <v>46</v>
      </c>
    </row>
    <row r="104" spans="1:4" ht="15.75">
      <c r="A104" s="366" t="s">
        <v>437</v>
      </c>
      <c r="B104" s="367">
        <v>59</v>
      </c>
      <c r="C104" s="367">
        <v>49</v>
      </c>
      <c r="D104" s="368">
        <v>0</v>
      </c>
    </row>
    <row r="105" spans="1:4" ht="15.75">
      <c r="A105" s="366" t="s">
        <v>438</v>
      </c>
      <c r="B105" s="367">
        <v>23</v>
      </c>
      <c r="C105" s="367">
        <v>17</v>
      </c>
      <c r="D105" s="368">
        <v>0</v>
      </c>
    </row>
    <row r="106" spans="1:4" ht="15.75">
      <c r="A106" s="366" t="s">
        <v>439</v>
      </c>
      <c r="B106" s="367">
        <v>251</v>
      </c>
      <c r="C106" s="367">
        <v>117</v>
      </c>
      <c r="D106" s="368">
        <v>0</v>
      </c>
    </row>
    <row r="107" spans="1:4" ht="15.75">
      <c r="A107" s="366" t="s">
        <v>440</v>
      </c>
      <c r="B107" s="367">
        <v>67</v>
      </c>
      <c r="C107" s="367">
        <v>47</v>
      </c>
      <c r="D107" s="368">
        <v>0</v>
      </c>
    </row>
    <row r="108" spans="1:4" ht="16.5" thickBot="1">
      <c r="A108" s="366" t="s">
        <v>441</v>
      </c>
      <c r="B108" s="367">
        <v>111</v>
      </c>
      <c r="C108" s="367">
        <v>71</v>
      </c>
      <c r="D108" s="368">
        <v>0</v>
      </c>
    </row>
    <row r="109" spans="1:4" ht="15.75" thickBot="1">
      <c r="A109" s="369" t="s">
        <v>118</v>
      </c>
      <c r="B109" s="370">
        <f>SUM(B104:B108)</f>
        <v>511</v>
      </c>
      <c r="C109" s="370">
        <f>SUM(C104:C108)</f>
        <v>301</v>
      </c>
      <c r="D109" s="370">
        <f>SUM(D104:D108)</f>
        <v>0</v>
      </c>
    </row>
    <row r="110" spans="1:4">
      <c r="A110" s="371"/>
      <c r="B110" s="371"/>
      <c r="C110" s="371"/>
      <c r="D110" s="371"/>
    </row>
    <row r="111" spans="1:4" ht="17.25" thickBot="1">
      <c r="A111" s="361"/>
      <c r="B111" s="362"/>
      <c r="C111" s="362"/>
      <c r="D111" s="362"/>
    </row>
    <row r="112" spans="1:4" ht="17.25" thickBot="1">
      <c r="A112" s="1257" t="s">
        <v>423</v>
      </c>
      <c r="B112" s="1258"/>
      <c r="C112" s="1258"/>
      <c r="D112" s="1259"/>
    </row>
    <row r="113" spans="1:4" ht="16.5">
      <c r="A113" s="361"/>
      <c r="B113" s="353"/>
      <c r="C113" s="353"/>
      <c r="D113" s="353"/>
    </row>
    <row r="114" spans="1:4" ht="17.25" thickBot="1">
      <c r="A114" s="353"/>
      <c r="B114" s="363"/>
      <c r="C114" s="1260"/>
      <c r="D114" s="1260"/>
    </row>
    <row r="115" spans="1:4" ht="17.25" thickBot="1">
      <c r="A115" s="364" t="s">
        <v>148</v>
      </c>
      <c r="B115" s="365" t="s">
        <v>49</v>
      </c>
      <c r="C115" s="365" t="s">
        <v>45</v>
      </c>
      <c r="D115" s="365" t="s">
        <v>46</v>
      </c>
    </row>
    <row r="116" spans="1:4" ht="15.75">
      <c r="A116" s="366" t="s">
        <v>437</v>
      </c>
      <c r="B116" s="367">
        <v>59</v>
      </c>
      <c r="C116" s="367">
        <v>49</v>
      </c>
      <c r="D116" s="368">
        <v>0</v>
      </c>
    </row>
    <row r="117" spans="1:4" ht="15.75">
      <c r="A117" s="366" t="s">
        <v>438</v>
      </c>
      <c r="B117" s="367">
        <v>22</v>
      </c>
      <c r="C117" s="367">
        <v>7</v>
      </c>
      <c r="D117" s="368">
        <v>0</v>
      </c>
    </row>
    <row r="118" spans="1:4" ht="15.75">
      <c r="A118" s="366" t="s">
        <v>439</v>
      </c>
      <c r="B118" s="367">
        <v>202</v>
      </c>
      <c r="C118" s="367">
        <v>107</v>
      </c>
      <c r="D118" s="368">
        <v>0</v>
      </c>
    </row>
    <row r="119" spans="1:4" ht="15.75">
      <c r="A119" s="366" t="s">
        <v>440</v>
      </c>
      <c r="B119" s="367">
        <v>40</v>
      </c>
      <c r="C119" s="367">
        <v>34</v>
      </c>
      <c r="D119" s="368">
        <v>0</v>
      </c>
    </row>
    <row r="120" spans="1:4" ht="16.5" thickBot="1">
      <c r="A120" s="366" t="s">
        <v>441</v>
      </c>
      <c r="B120" s="367">
        <v>62</v>
      </c>
      <c r="C120" s="367">
        <v>23</v>
      </c>
      <c r="D120" s="368">
        <v>0</v>
      </c>
    </row>
    <row r="121" spans="1:4" ht="15.75" thickBot="1">
      <c r="A121" s="369" t="s">
        <v>118</v>
      </c>
      <c r="B121" s="370">
        <f>SUM(B116:B120)</f>
        <v>385</v>
      </c>
      <c r="C121" s="370">
        <f>SUM(C116:C120)</f>
        <v>220</v>
      </c>
      <c r="D121" s="370">
        <f>SUM(D116:D120)</f>
        <v>0</v>
      </c>
    </row>
    <row r="122" spans="1:4">
      <c r="A122" s="371"/>
      <c r="B122" s="371"/>
      <c r="C122" s="371"/>
      <c r="D122" s="371"/>
    </row>
    <row r="123" spans="1:4">
      <c r="A123" s="1261" t="s">
        <v>95</v>
      </c>
      <c r="B123" s="1261"/>
      <c r="C123" s="1261"/>
      <c r="D123" s="1261"/>
    </row>
    <row r="124" spans="1:4">
      <c r="A124" s="1261"/>
      <c r="B124" s="1261"/>
      <c r="C124" s="1261"/>
      <c r="D124" s="1261"/>
    </row>
    <row r="125" spans="1:4">
      <c r="A125" s="1261"/>
      <c r="B125" s="1261"/>
      <c r="C125" s="1261"/>
      <c r="D125" s="1261"/>
    </row>
    <row r="126" spans="1:4" ht="15.75">
      <c r="A126" s="1262" t="s">
        <v>55</v>
      </c>
      <c r="B126" s="1262"/>
      <c r="C126" s="1262"/>
      <c r="D126" s="1262"/>
    </row>
    <row r="127" spans="1:4" ht="15.75">
      <c r="A127" s="372" t="s">
        <v>117</v>
      </c>
      <c r="B127" s="314"/>
      <c r="C127" s="288"/>
      <c r="D127" s="288"/>
    </row>
    <row r="128" spans="1:4" ht="15.75">
      <c r="A128" s="373" t="s">
        <v>123</v>
      </c>
      <c r="B128" s="371"/>
      <c r="C128" s="371"/>
      <c r="D128" s="371"/>
    </row>
    <row r="129" spans="1:4">
      <c r="A129" s="371"/>
      <c r="B129" s="371"/>
      <c r="C129" s="371"/>
      <c r="D129" s="371"/>
    </row>
    <row r="131" spans="1:4" ht="15.75">
      <c r="A131" s="1252" t="s">
        <v>26</v>
      </c>
      <c r="B131" s="1252"/>
      <c r="C131" s="1252"/>
      <c r="D131" s="1252"/>
    </row>
    <row r="132" spans="1:4" ht="15.75">
      <c r="A132" s="1253" t="s">
        <v>27</v>
      </c>
      <c r="B132" s="1253"/>
      <c r="C132" s="1253"/>
      <c r="D132" s="1253"/>
    </row>
    <row r="133" spans="1:4" ht="16.5" thickBot="1">
      <c r="A133" s="352"/>
      <c r="B133" s="353"/>
      <c r="C133" s="353"/>
      <c r="D133" s="353"/>
    </row>
    <row r="134" spans="1:4" ht="24" thickBot="1">
      <c r="A134" s="1254" t="s">
        <v>44</v>
      </c>
      <c r="B134" s="1255"/>
      <c r="C134" s="1255"/>
      <c r="D134" s="1256"/>
    </row>
    <row r="135" spans="1:4" ht="15.75" thickBot="1">
      <c r="A135" s="353"/>
      <c r="B135" s="353"/>
      <c r="C135" s="353"/>
      <c r="D135" s="353"/>
    </row>
    <row r="136" spans="1:4" ht="16.5">
      <c r="A136" s="354" t="s">
        <v>410</v>
      </c>
      <c r="B136" s="355"/>
      <c r="C136" s="355"/>
      <c r="D136" s="356"/>
    </row>
    <row r="137" spans="1:4" ht="17.25" thickBot="1">
      <c r="A137" s="357" t="s">
        <v>442</v>
      </c>
      <c r="B137" s="358"/>
      <c r="C137" s="358"/>
      <c r="D137" s="359"/>
    </row>
    <row r="138" spans="1:4">
      <c r="A138" s="360"/>
      <c r="B138" s="353"/>
      <c r="C138" s="353"/>
      <c r="D138" s="353"/>
    </row>
    <row r="139" spans="1:4" ht="17.25" thickBot="1">
      <c r="A139" s="361"/>
      <c r="B139" s="362"/>
      <c r="C139" s="362"/>
      <c r="D139" s="362"/>
    </row>
    <row r="140" spans="1:4" ht="17.25" thickBot="1">
      <c r="A140" s="1257" t="s">
        <v>443</v>
      </c>
      <c r="B140" s="1258"/>
      <c r="C140" s="1258"/>
      <c r="D140" s="1259"/>
    </row>
    <row r="141" spans="1:4" ht="16.5">
      <c r="A141" s="361"/>
      <c r="B141" s="353"/>
      <c r="C141" s="353"/>
      <c r="D141" s="353"/>
    </row>
    <row r="142" spans="1:4" ht="17.25" thickBot="1">
      <c r="A142" s="353"/>
      <c r="B142" s="363"/>
      <c r="C142" s="1260"/>
      <c r="D142" s="1260"/>
    </row>
    <row r="143" spans="1:4" ht="17.25" thickBot="1">
      <c r="A143" s="364" t="s">
        <v>148</v>
      </c>
      <c r="B143" s="365" t="s">
        <v>49</v>
      </c>
      <c r="C143" s="365" t="s">
        <v>45</v>
      </c>
      <c r="D143" s="365" t="s">
        <v>46</v>
      </c>
    </row>
    <row r="144" spans="1:4" ht="15.75">
      <c r="A144" s="366" t="s">
        <v>222</v>
      </c>
      <c r="B144" s="367">
        <v>234</v>
      </c>
      <c r="C144" s="367">
        <v>139</v>
      </c>
      <c r="D144" s="368">
        <v>0</v>
      </c>
    </row>
    <row r="145" spans="1:4" ht="15.75">
      <c r="A145" s="374" t="s">
        <v>444</v>
      </c>
      <c r="B145" s="367">
        <v>171</v>
      </c>
      <c r="C145" s="367">
        <v>108</v>
      </c>
      <c r="D145" s="368">
        <v>0</v>
      </c>
    </row>
    <row r="146" spans="1:4" ht="15.75">
      <c r="A146" s="374" t="s">
        <v>445</v>
      </c>
      <c r="B146" s="367">
        <v>231</v>
      </c>
      <c r="C146" s="367">
        <v>138</v>
      </c>
      <c r="D146" s="368">
        <v>0</v>
      </c>
    </row>
    <row r="147" spans="1:4" ht="16.5" thickBot="1">
      <c r="A147" s="374" t="s">
        <v>446</v>
      </c>
      <c r="B147" s="367">
        <v>161</v>
      </c>
      <c r="C147" s="367">
        <v>86</v>
      </c>
      <c r="D147" s="368">
        <v>2</v>
      </c>
    </row>
    <row r="148" spans="1:4" ht="15.75" thickBot="1">
      <c r="A148" s="369" t="s">
        <v>118</v>
      </c>
      <c r="B148" s="370">
        <f>SUM(B144:B147)</f>
        <v>797</v>
      </c>
      <c r="C148" s="370">
        <f>SUM(C144:C147)</f>
        <v>471</v>
      </c>
      <c r="D148" s="370">
        <f>SUM(D144:D147)</f>
        <v>2</v>
      </c>
    </row>
    <row r="149" spans="1:4">
      <c r="A149" s="371"/>
      <c r="B149" s="371"/>
      <c r="C149" s="371"/>
      <c r="D149" s="371"/>
    </row>
    <row r="150" spans="1:4" ht="17.25" thickBot="1">
      <c r="A150" s="361"/>
      <c r="B150" s="362"/>
      <c r="C150" s="362"/>
      <c r="D150" s="362"/>
    </row>
    <row r="151" spans="1:4" ht="17.25" thickBot="1">
      <c r="A151" s="1257" t="s">
        <v>447</v>
      </c>
      <c r="B151" s="1258"/>
      <c r="C151" s="1258"/>
      <c r="D151" s="1259"/>
    </row>
    <row r="152" spans="1:4" ht="16.5">
      <c r="A152" s="361"/>
      <c r="B152" s="353"/>
      <c r="C152" s="353"/>
      <c r="D152" s="353"/>
    </row>
    <row r="153" spans="1:4" ht="17.25" thickBot="1">
      <c r="A153" s="353"/>
      <c r="B153" s="363"/>
      <c r="C153" s="1260"/>
      <c r="D153" s="1260"/>
    </row>
    <row r="154" spans="1:4" ht="17.25" thickBot="1">
      <c r="A154" s="364" t="s">
        <v>148</v>
      </c>
      <c r="B154" s="365" t="s">
        <v>49</v>
      </c>
      <c r="C154" s="365" t="s">
        <v>45</v>
      </c>
      <c r="D154" s="365" t="s">
        <v>46</v>
      </c>
    </row>
    <row r="155" spans="1:4" ht="15.75">
      <c r="A155" s="366" t="s">
        <v>222</v>
      </c>
      <c r="B155" s="367">
        <v>245</v>
      </c>
      <c r="C155" s="367">
        <v>132</v>
      </c>
      <c r="D155" s="368">
        <v>0</v>
      </c>
    </row>
    <row r="156" spans="1:4" ht="15.75">
      <c r="A156" s="374" t="s">
        <v>444</v>
      </c>
      <c r="B156" s="367">
        <v>305</v>
      </c>
      <c r="C156" s="367">
        <v>199</v>
      </c>
      <c r="D156" s="368">
        <v>0</v>
      </c>
    </row>
    <row r="157" spans="1:4" ht="16.5" thickBot="1">
      <c r="A157" s="374" t="s">
        <v>446</v>
      </c>
      <c r="B157" s="367">
        <v>197</v>
      </c>
      <c r="C157" s="367">
        <v>134</v>
      </c>
      <c r="D157" s="368">
        <v>0</v>
      </c>
    </row>
    <row r="158" spans="1:4" ht="15.75" thickBot="1">
      <c r="A158" s="369" t="s">
        <v>118</v>
      </c>
      <c r="B158" s="370">
        <f>SUM(B155:B157)</f>
        <v>747</v>
      </c>
      <c r="C158" s="370">
        <f>SUM(C155:C157)</f>
        <v>465</v>
      </c>
      <c r="D158" s="370">
        <f>SUM(D155:D157)</f>
        <v>0</v>
      </c>
    </row>
    <row r="159" spans="1:4">
      <c r="A159" s="371"/>
      <c r="B159" s="371"/>
      <c r="C159" s="371"/>
      <c r="D159" s="371"/>
    </row>
    <row r="160" spans="1:4">
      <c r="A160" s="1261" t="s">
        <v>95</v>
      </c>
      <c r="B160" s="1261"/>
      <c r="C160" s="1261"/>
      <c r="D160" s="1261"/>
    </row>
    <row r="161" spans="1:4">
      <c r="A161" s="1261"/>
      <c r="B161" s="1261"/>
      <c r="C161" s="1261"/>
      <c r="D161" s="1261"/>
    </row>
    <row r="162" spans="1:4">
      <c r="A162" s="1261"/>
      <c r="B162" s="1261"/>
      <c r="C162" s="1261"/>
      <c r="D162" s="1261"/>
    </row>
    <row r="163" spans="1:4" ht="15.75">
      <c r="A163" s="1262" t="s">
        <v>55</v>
      </c>
      <c r="B163" s="1262"/>
      <c r="C163" s="1262"/>
      <c r="D163" s="1262"/>
    </row>
    <row r="164" spans="1:4" ht="15.75">
      <c r="A164" s="372" t="s">
        <v>117</v>
      </c>
      <c r="B164" s="314"/>
      <c r="C164" s="288"/>
      <c r="D164" s="288"/>
    </row>
    <row r="165" spans="1:4" ht="15.75">
      <c r="A165" s="373" t="s">
        <v>123</v>
      </c>
      <c r="B165" s="371"/>
      <c r="C165" s="371"/>
      <c r="D165" s="371"/>
    </row>
    <row r="166" spans="1:4">
      <c r="A166" s="371"/>
      <c r="B166" s="371"/>
      <c r="C166" s="371"/>
      <c r="D166" s="371"/>
    </row>
    <row r="169" spans="1:4" ht="15.75">
      <c r="A169" s="1252" t="s">
        <v>26</v>
      </c>
      <c r="B169" s="1252"/>
      <c r="C169" s="1252"/>
      <c r="D169" s="1252"/>
    </row>
    <row r="170" spans="1:4" ht="15.75">
      <c r="A170" s="1253" t="s">
        <v>27</v>
      </c>
      <c r="B170" s="1253"/>
      <c r="C170" s="1253"/>
      <c r="D170" s="1253"/>
    </row>
    <row r="171" spans="1:4" ht="16.5" thickBot="1">
      <c r="A171" s="352"/>
      <c r="B171" s="353"/>
      <c r="C171" s="353"/>
      <c r="D171" s="353"/>
    </row>
    <row r="172" spans="1:4" ht="24" thickBot="1">
      <c r="A172" s="1254" t="s">
        <v>44</v>
      </c>
      <c r="B172" s="1255"/>
      <c r="C172" s="1255"/>
      <c r="D172" s="1256"/>
    </row>
    <row r="173" spans="1:4" ht="15.75" thickBot="1">
      <c r="A173" s="353"/>
      <c r="B173" s="353"/>
      <c r="C173" s="353"/>
      <c r="D173" s="353"/>
    </row>
    <row r="174" spans="1:4" ht="16.5">
      <c r="A174" s="354" t="s">
        <v>410</v>
      </c>
      <c r="B174" s="355"/>
      <c r="C174" s="355"/>
      <c r="D174" s="356"/>
    </row>
    <row r="175" spans="1:4" ht="17.25" thickBot="1">
      <c r="A175" s="357" t="s">
        <v>448</v>
      </c>
      <c r="B175" s="358"/>
      <c r="C175" s="358"/>
      <c r="D175" s="359"/>
    </row>
    <row r="176" spans="1:4">
      <c r="A176" s="360"/>
      <c r="B176" s="353"/>
      <c r="C176" s="353"/>
      <c r="D176" s="353"/>
    </row>
    <row r="177" spans="1:4" ht="17.25" thickBot="1">
      <c r="A177" s="361"/>
      <c r="B177" s="362"/>
      <c r="C177" s="362"/>
      <c r="D177" s="362"/>
    </row>
    <row r="178" spans="1:4" ht="17.25" thickBot="1">
      <c r="A178" s="1257" t="s">
        <v>324</v>
      </c>
      <c r="B178" s="1258"/>
      <c r="C178" s="1258"/>
      <c r="D178" s="1259"/>
    </row>
    <row r="179" spans="1:4" ht="16.5">
      <c r="A179" s="361"/>
      <c r="B179" s="353"/>
      <c r="C179" s="353"/>
      <c r="D179" s="353"/>
    </row>
    <row r="180" spans="1:4" ht="17.25" thickBot="1">
      <c r="A180" s="353"/>
      <c r="B180" s="363"/>
      <c r="C180" s="1260"/>
      <c r="D180" s="1260"/>
    </row>
    <row r="181" spans="1:4" ht="17.25" thickBot="1">
      <c r="A181" s="364" t="s">
        <v>148</v>
      </c>
      <c r="B181" s="365" t="s">
        <v>49</v>
      </c>
      <c r="C181" s="365" t="s">
        <v>45</v>
      </c>
      <c r="D181" s="365" t="s">
        <v>46</v>
      </c>
    </row>
    <row r="182" spans="1:4" ht="15.75">
      <c r="A182" s="374" t="s">
        <v>449</v>
      </c>
      <c r="B182" s="367">
        <v>28</v>
      </c>
      <c r="C182" s="367">
        <v>9</v>
      </c>
      <c r="D182" s="368">
        <v>0</v>
      </c>
    </row>
    <row r="183" spans="1:4" ht="15.75">
      <c r="A183" s="374" t="s">
        <v>450</v>
      </c>
      <c r="B183" s="367">
        <v>24</v>
      </c>
      <c r="C183" s="367">
        <v>8</v>
      </c>
      <c r="D183" s="368">
        <v>0</v>
      </c>
    </row>
    <row r="184" spans="1:4" ht="15.75">
      <c r="A184" s="366" t="s">
        <v>451</v>
      </c>
      <c r="B184" s="367">
        <v>15</v>
      </c>
      <c r="C184" s="367">
        <v>12</v>
      </c>
      <c r="D184" s="368">
        <v>0</v>
      </c>
    </row>
    <row r="185" spans="1:4" ht="47.25">
      <c r="A185" s="375" t="s">
        <v>452</v>
      </c>
      <c r="B185" s="367">
        <v>129</v>
      </c>
      <c r="C185" s="367">
        <v>101</v>
      </c>
      <c r="D185" s="368">
        <v>0</v>
      </c>
    </row>
    <row r="186" spans="1:4" ht="15.75">
      <c r="A186" s="366" t="s">
        <v>453</v>
      </c>
      <c r="B186" s="367">
        <v>23</v>
      </c>
      <c r="C186" s="367">
        <v>15</v>
      </c>
      <c r="D186" s="368">
        <v>0</v>
      </c>
    </row>
    <row r="187" spans="1:4" ht="15.75">
      <c r="A187" s="366" t="s">
        <v>454</v>
      </c>
      <c r="B187" s="367">
        <v>33</v>
      </c>
      <c r="C187" s="367">
        <v>33</v>
      </c>
      <c r="D187" s="368">
        <v>0</v>
      </c>
    </row>
    <row r="188" spans="1:4" ht="15.75">
      <c r="A188" s="366" t="s">
        <v>455</v>
      </c>
      <c r="B188" s="367">
        <v>111</v>
      </c>
      <c r="C188" s="367">
        <v>92</v>
      </c>
      <c r="D188" s="368">
        <v>0</v>
      </c>
    </row>
    <row r="189" spans="1:4" ht="15.75">
      <c r="A189" s="366" t="s">
        <v>456</v>
      </c>
      <c r="B189" s="367">
        <v>182</v>
      </c>
      <c r="C189" s="367">
        <v>119</v>
      </c>
      <c r="D189" s="368">
        <v>15</v>
      </c>
    </row>
    <row r="190" spans="1:4" ht="16.5" thickBot="1">
      <c r="A190" s="366" t="s">
        <v>457</v>
      </c>
      <c r="B190" s="367">
        <v>32</v>
      </c>
      <c r="C190" s="367">
        <v>18</v>
      </c>
      <c r="D190" s="368">
        <v>0</v>
      </c>
    </row>
    <row r="191" spans="1:4" ht="15.75" thickBot="1">
      <c r="A191" s="369" t="s">
        <v>118</v>
      </c>
      <c r="B191" s="370">
        <f>SUM(B182:B190)</f>
        <v>577</v>
      </c>
      <c r="C191" s="370">
        <f>SUM(C182:C190)</f>
        <v>407</v>
      </c>
      <c r="D191" s="370">
        <f>SUM(D182:D190)</f>
        <v>15</v>
      </c>
    </row>
    <row r="192" spans="1:4">
      <c r="A192" s="371"/>
      <c r="B192" s="371"/>
      <c r="C192" s="371"/>
      <c r="D192" s="371"/>
    </row>
    <row r="193" spans="1:4" ht="17.25" thickBot="1">
      <c r="A193" s="361"/>
      <c r="B193" s="362"/>
      <c r="C193" s="362"/>
      <c r="D193" s="362"/>
    </row>
    <row r="194" spans="1:4" ht="17.25" thickBot="1">
      <c r="A194" s="1257" t="s">
        <v>423</v>
      </c>
      <c r="B194" s="1258"/>
      <c r="C194" s="1258"/>
      <c r="D194" s="1259"/>
    </row>
    <row r="195" spans="1:4" ht="16.5">
      <c r="A195" s="361"/>
      <c r="B195" s="353"/>
      <c r="C195" s="353"/>
      <c r="D195" s="353"/>
    </row>
    <row r="196" spans="1:4" ht="17.25" thickBot="1">
      <c r="A196" s="353"/>
      <c r="B196" s="363"/>
      <c r="C196" s="1260"/>
      <c r="D196" s="1260"/>
    </row>
    <row r="197" spans="1:4" ht="17.25" thickBot="1">
      <c r="A197" s="364" t="s">
        <v>148</v>
      </c>
      <c r="B197" s="365" t="s">
        <v>49</v>
      </c>
      <c r="C197" s="365" t="s">
        <v>45</v>
      </c>
      <c r="D197" s="365" t="s">
        <v>46</v>
      </c>
    </row>
    <row r="198" spans="1:4" ht="15.75">
      <c r="A198" s="374" t="s">
        <v>449</v>
      </c>
      <c r="B198" s="367">
        <v>63</v>
      </c>
      <c r="C198" s="367">
        <v>17</v>
      </c>
      <c r="D198" s="368">
        <v>0</v>
      </c>
    </row>
    <row r="199" spans="1:4" ht="16.5" thickBot="1">
      <c r="A199" s="366" t="s">
        <v>458</v>
      </c>
      <c r="B199" s="367">
        <v>308</v>
      </c>
      <c r="C199" s="367">
        <v>218</v>
      </c>
      <c r="D199" s="368">
        <v>4</v>
      </c>
    </row>
    <row r="200" spans="1:4" ht="15.75" thickBot="1">
      <c r="A200" s="369" t="s">
        <v>118</v>
      </c>
      <c r="B200" s="370">
        <f>SUM(B198:B199)</f>
        <v>371</v>
      </c>
      <c r="C200" s="370">
        <f>SUM(C198:C199)</f>
        <v>235</v>
      </c>
      <c r="D200" s="370">
        <f>SUM(D198:D199)</f>
        <v>4</v>
      </c>
    </row>
    <row r="201" spans="1:4">
      <c r="A201" s="371"/>
      <c r="B201" s="371"/>
      <c r="C201" s="371"/>
      <c r="D201" s="371"/>
    </row>
    <row r="202" spans="1:4">
      <c r="A202" s="1261" t="s">
        <v>95</v>
      </c>
      <c r="B202" s="1261"/>
      <c r="C202" s="1261"/>
      <c r="D202" s="1261"/>
    </row>
    <row r="203" spans="1:4">
      <c r="A203" s="1261"/>
      <c r="B203" s="1261"/>
      <c r="C203" s="1261"/>
      <c r="D203" s="1261"/>
    </row>
    <row r="204" spans="1:4">
      <c r="A204" s="1261"/>
      <c r="B204" s="1261"/>
      <c r="C204" s="1261"/>
      <c r="D204" s="1261"/>
    </row>
    <row r="205" spans="1:4" ht="15.75">
      <c r="A205" s="1262" t="s">
        <v>55</v>
      </c>
      <c r="B205" s="1262"/>
      <c r="C205" s="1262"/>
      <c r="D205" s="1262"/>
    </row>
    <row r="206" spans="1:4" ht="15.75">
      <c r="A206" s="372" t="s">
        <v>117</v>
      </c>
      <c r="B206" s="314"/>
      <c r="C206" s="288"/>
      <c r="D206" s="288"/>
    </row>
    <row r="207" spans="1:4" ht="15.75">
      <c r="A207" s="373" t="s">
        <v>123</v>
      </c>
      <c r="B207" s="371"/>
      <c r="C207" s="371"/>
      <c r="D207" s="371"/>
    </row>
    <row r="208" spans="1:4">
      <c r="A208" s="371"/>
      <c r="B208" s="371"/>
      <c r="C208" s="371"/>
      <c r="D208" s="371"/>
    </row>
    <row r="209" spans="1:4">
      <c r="A209" s="371"/>
      <c r="B209" s="371"/>
      <c r="C209" s="371"/>
      <c r="D209" s="371"/>
    </row>
    <row r="211" spans="1:4" ht="15.75">
      <c r="A211" s="1252" t="s">
        <v>26</v>
      </c>
      <c r="B211" s="1252"/>
      <c r="C211" s="1252"/>
      <c r="D211" s="1252"/>
    </row>
    <row r="212" spans="1:4" ht="15.75">
      <c r="A212" s="1253" t="s">
        <v>27</v>
      </c>
      <c r="B212" s="1253"/>
      <c r="C212" s="1253"/>
      <c r="D212" s="1253"/>
    </row>
    <row r="213" spans="1:4" ht="16.5" thickBot="1">
      <c r="A213" s="352"/>
      <c r="B213" s="353"/>
      <c r="C213" s="353"/>
      <c r="D213" s="353"/>
    </row>
    <row r="214" spans="1:4" ht="24" thickBot="1">
      <c r="A214" s="1254" t="s">
        <v>44</v>
      </c>
      <c r="B214" s="1255"/>
      <c r="C214" s="1255"/>
      <c r="D214" s="1256"/>
    </row>
    <row r="215" spans="1:4" ht="15.75" thickBot="1">
      <c r="A215" s="353"/>
      <c r="B215" s="353"/>
      <c r="C215" s="353"/>
      <c r="D215" s="353"/>
    </row>
    <row r="216" spans="1:4" ht="16.5">
      <c r="A216" s="354" t="s">
        <v>459</v>
      </c>
      <c r="B216" s="355"/>
      <c r="C216" s="355"/>
      <c r="D216" s="356"/>
    </row>
    <row r="217" spans="1:4" ht="17.25" thickBot="1">
      <c r="A217" s="357" t="s">
        <v>460</v>
      </c>
      <c r="B217" s="358"/>
      <c r="C217" s="358"/>
      <c r="D217" s="359"/>
    </row>
    <row r="218" spans="1:4">
      <c r="A218" s="360"/>
      <c r="B218" s="353"/>
      <c r="C218" s="353"/>
      <c r="D218" s="353"/>
    </row>
    <row r="219" spans="1:4" ht="17.25" thickBot="1">
      <c r="A219" s="361"/>
      <c r="B219" s="362"/>
      <c r="C219" s="362"/>
      <c r="D219" s="362"/>
    </row>
    <row r="220" spans="1:4" ht="17.25" thickBot="1">
      <c r="A220" s="1257" t="s">
        <v>461</v>
      </c>
      <c r="B220" s="1258"/>
      <c r="C220" s="1258"/>
      <c r="D220" s="1259"/>
    </row>
    <row r="221" spans="1:4" ht="16.5">
      <c r="A221" s="361"/>
      <c r="B221" s="353"/>
      <c r="C221" s="353"/>
      <c r="D221" s="353"/>
    </row>
    <row r="222" spans="1:4" ht="17.25" thickBot="1">
      <c r="A222" s="353"/>
      <c r="B222" s="363"/>
      <c r="C222" s="1260"/>
      <c r="D222" s="1260"/>
    </row>
    <row r="223" spans="1:4" ht="17.25" thickBot="1">
      <c r="A223" s="364" t="s">
        <v>148</v>
      </c>
      <c r="B223" s="365" t="s">
        <v>49</v>
      </c>
      <c r="C223" s="365" t="s">
        <v>45</v>
      </c>
      <c r="D223" s="365" t="s">
        <v>46</v>
      </c>
    </row>
    <row r="224" spans="1:4">
      <c r="A224" s="376" t="s">
        <v>462</v>
      </c>
      <c r="B224" s="377">
        <v>63</v>
      </c>
      <c r="C224" s="378">
        <v>45</v>
      </c>
      <c r="D224" s="379"/>
    </row>
    <row r="225" spans="1:4">
      <c r="A225" s="376" t="s">
        <v>463</v>
      </c>
      <c r="B225" s="377">
        <v>321</v>
      </c>
      <c r="C225" s="378">
        <v>247</v>
      </c>
      <c r="D225" s="379"/>
    </row>
    <row r="226" spans="1:4" ht="15.75" thickBot="1">
      <c r="A226" s="376" t="s">
        <v>464</v>
      </c>
      <c r="B226" s="377">
        <v>168</v>
      </c>
      <c r="C226" s="378">
        <v>99</v>
      </c>
      <c r="D226" s="379"/>
    </row>
    <row r="227" spans="1:4" ht="15.75" thickBot="1">
      <c r="A227" s="369" t="s">
        <v>118</v>
      </c>
      <c r="B227" s="370">
        <f>SUM(B224:B226)</f>
        <v>552</v>
      </c>
      <c r="C227" s="370">
        <f>SUM(C224:C226)</f>
        <v>391</v>
      </c>
      <c r="D227" s="370">
        <f>SUM(D224:D226)</f>
        <v>0</v>
      </c>
    </row>
    <row r="228" spans="1:4">
      <c r="A228" s="360"/>
      <c r="B228" s="353"/>
      <c r="C228" s="353"/>
      <c r="D228" s="353"/>
    </row>
    <row r="229" spans="1:4" ht="17.25" thickBot="1">
      <c r="A229" s="361"/>
      <c r="B229" s="362"/>
      <c r="C229" s="362"/>
      <c r="D229" s="362"/>
    </row>
    <row r="230" spans="1:4" ht="17.25" thickBot="1">
      <c r="A230" s="1257" t="s">
        <v>447</v>
      </c>
      <c r="B230" s="1258"/>
      <c r="C230" s="1258"/>
      <c r="D230" s="1259"/>
    </row>
    <row r="231" spans="1:4" ht="16.5">
      <c r="A231" s="361"/>
      <c r="B231" s="353"/>
      <c r="C231" s="353"/>
      <c r="D231" s="353"/>
    </row>
    <row r="232" spans="1:4" ht="17.25" thickBot="1">
      <c r="A232" s="353"/>
      <c r="B232" s="363"/>
      <c r="C232" s="1260"/>
      <c r="D232" s="1260"/>
    </row>
    <row r="233" spans="1:4" ht="17.25" thickBot="1">
      <c r="A233" s="364" t="s">
        <v>148</v>
      </c>
      <c r="B233" s="365" t="s">
        <v>49</v>
      </c>
      <c r="C233" s="365" t="s">
        <v>45</v>
      </c>
      <c r="D233" s="365" t="s">
        <v>46</v>
      </c>
    </row>
    <row r="234" spans="1:4">
      <c r="A234" s="376" t="s">
        <v>462</v>
      </c>
      <c r="B234" s="377">
        <v>123</v>
      </c>
      <c r="C234" s="378">
        <v>86</v>
      </c>
      <c r="D234" s="379"/>
    </row>
    <row r="235" spans="1:4">
      <c r="A235" s="376" t="s">
        <v>463</v>
      </c>
      <c r="B235" s="377">
        <v>182</v>
      </c>
      <c r="C235" s="378">
        <v>150</v>
      </c>
      <c r="D235" s="379"/>
    </row>
    <row r="236" spans="1:4" ht="15.75" thickBot="1">
      <c r="A236" s="376" t="s">
        <v>464</v>
      </c>
      <c r="B236" s="377">
        <v>123</v>
      </c>
      <c r="C236" s="378">
        <v>83</v>
      </c>
      <c r="D236" s="379"/>
    </row>
    <row r="237" spans="1:4" ht="15.75" thickBot="1">
      <c r="A237" s="369" t="s">
        <v>118</v>
      </c>
      <c r="B237" s="370">
        <f>SUM(B234:B236)</f>
        <v>428</v>
      </c>
      <c r="C237" s="370">
        <f>SUM(C234:C236)</f>
        <v>319</v>
      </c>
      <c r="D237" s="370">
        <f>SUM(D234:D236)</f>
        <v>0</v>
      </c>
    </row>
    <row r="238" spans="1:4">
      <c r="A238" s="380"/>
      <c r="B238" s="381"/>
      <c r="C238" s="381"/>
      <c r="D238" s="381"/>
    </row>
    <row r="239" spans="1:4" ht="15.75" thickBot="1">
      <c r="A239" s="380"/>
      <c r="B239" s="381"/>
      <c r="C239" s="381"/>
      <c r="D239" s="381"/>
    </row>
    <row r="240" spans="1:4" ht="17.25" thickBot="1">
      <c r="A240" s="1257" t="s">
        <v>465</v>
      </c>
      <c r="B240" s="1258"/>
      <c r="C240" s="1258"/>
      <c r="D240" s="1259"/>
    </row>
    <row r="241" spans="1:4" ht="16.5">
      <c r="A241" s="361"/>
      <c r="B241" s="353"/>
      <c r="C241" s="353"/>
      <c r="D241" s="353"/>
    </row>
    <row r="242" spans="1:4" ht="17.25" thickBot="1">
      <c r="A242" s="353"/>
      <c r="B242" s="363"/>
      <c r="C242" s="1260"/>
      <c r="D242" s="1260"/>
    </row>
    <row r="243" spans="1:4" ht="17.25" thickBot="1">
      <c r="A243" s="364" t="s">
        <v>148</v>
      </c>
      <c r="B243" s="365" t="s">
        <v>49</v>
      </c>
      <c r="C243" s="365" t="s">
        <v>45</v>
      </c>
      <c r="D243" s="365" t="s">
        <v>46</v>
      </c>
    </row>
    <row r="244" spans="1:4" ht="15.75" thickBot="1">
      <c r="A244" s="376" t="s">
        <v>466</v>
      </c>
      <c r="B244" s="377">
        <v>4</v>
      </c>
      <c r="C244" s="378">
        <v>1</v>
      </c>
      <c r="D244" s="379"/>
    </row>
    <row r="245" spans="1:4" ht="15.75" thickBot="1">
      <c r="A245" s="369" t="s">
        <v>118</v>
      </c>
      <c r="B245" s="370">
        <f>SUM(B244:B244)</f>
        <v>4</v>
      </c>
      <c r="C245" s="370">
        <f>SUM(C244:C244)</f>
        <v>1</v>
      </c>
      <c r="D245" s="370">
        <f>SUM(D244:D244)</f>
        <v>0</v>
      </c>
    </row>
    <row r="246" spans="1:4">
      <c r="A246" s="371"/>
      <c r="B246" s="371"/>
      <c r="C246" s="371"/>
      <c r="D246" s="371"/>
    </row>
    <row r="247" spans="1:4">
      <c r="A247" s="1261" t="s">
        <v>95</v>
      </c>
      <c r="B247" s="1261"/>
      <c r="C247" s="1261"/>
      <c r="D247" s="1261"/>
    </row>
    <row r="248" spans="1:4">
      <c r="A248" s="1261"/>
      <c r="B248" s="1261"/>
      <c r="C248" s="1261"/>
      <c r="D248" s="1261"/>
    </row>
    <row r="249" spans="1:4">
      <c r="A249" s="1261"/>
      <c r="B249" s="1261"/>
      <c r="C249" s="1261"/>
      <c r="D249" s="1261"/>
    </row>
    <row r="250" spans="1:4" ht="15.75">
      <c r="A250" s="1262" t="s">
        <v>55</v>
      </c>
      <c r="B250" s="1262"/>
      <c r="C250" s="1262"/>
      <c r="D250" s="1262"/>
    </row>
    <row r="251" spans="1:4" ht="15.75">
      <c r="A251" s="372" t="s">
        <v>117</v>
      </c>
      <c r="B251" s="314"/>
      <c r="C251" s="288"/>
      <c r="D251" s="288"/>
    </row>
    <row r="252" spans="1:4" ht="15.75">
      <c r="A252" s="373" t="s">
        <v>123</v>
      </c>
      <c r="B252" s="371"/>
      <c r="C252" s="371"/>
      <c r="D252" s="371"/>
    </row>
    <row r="253" spans="1:4" ht="15.75">
      <c r="A253" s="373"/>
      <c r="B253" s="371"/>
      <c r="C253" s="371"/>
      <c r="D253" s="371"/>
    </row>
    <row r="255" spans="1:4" ht="15.75">
      <c r="A255" s="1252" t="s">
        <v>26</v>
      </c>
      <c r="B255" s="1252"/>
      <c r="C255" s="1252"/>
      <c r="D255" s="1252"/>
    </row>
    <row r="256" spans="1:4" ht="15.75">
      <c r="A256" s="1253" t="s">
        <v>27</v>
      </c>
      <c r="B256" s="1253"/>
      <c r="C256" s="1253"/>
      <c r="D256" s="1253"/>
    </row>
    <row r="257" spans="1:4" ht="16.5" thickBot="1">
      <c r="A257" s="352"/>
      <c r="B257" s="353"/>
      <c r="C257" s="353"/>
      <c r="D257" s="353"/>
    </row>
    <row r="258" spans="1:4" ht="24" thickBot="1">
      <c r="A258" s="1254" t="s">
        <v>44</v>
      </c>
      <c r="B258" s="1255"/>
      <c r="C258" s="1255"/>
      <c r="D258" s="1256"/>
    </row>
    <row r="259" spans="1:4" ht="15.75" thickBot="1">
      <c r="A259" s="353"/>
      <c r="B259" s="353"/>
      <c r="C259" s="353"/>
      <c r="D259" s="353"/>
    </row>
    <row r="260" spans="1:4" ht="16.5">
      <c r="A260" s="354" t="s">
        <v>467</v>
      </c>
      <c r="B260" s="355"/>
      <c r="C260" s="355"/>
      <c r="D260" s="356"/>
    </row>
    <row r="261" spans="1:4" ht="17.25" thickBot="1">
      <c r="A261" s="357" t="s">
        <v>468</v>
      </c>
      <c r="B261" s="358"/>
      <c r="C261" s="358"/>
      <c r="D261" s="359"/>
    </row>
    <row r="262" spans="1:4">
      <c r="A262" s="360"/>
      <c r="B262" s="353"/>
      <c r="C262" s="353"/>
      <c r="D262" s="353"/>
    </row>
    <row r="263" spans="1:4" ht="17.25" thickBot="1">
      <c r="A263" s="361"/>
      <c r="B263" s="362"/>
      <c r="C263" s="362"/>
      <c r="D263" s="362"/>
    </row>
    <row r="264" spans="1:4" ht="17.25" thickBot="1">
      <c r="A264" s="1257" t="s">
        <v>324</v>
      </c>
      <c r="B264" s="1258"/>
      <c r="C264" s="1258"/>
      <c r="D264" s="1259"/>
    </row>
    <row r="265" spans="1:4" ht="16.5">
      <c r="A265" s="361"/>
      <c r="B265" s="353"/>
      <c r="C265" s="353"/>
      <c r="D265" s="353"/>
    </row>
    <row r="266" spans="1:4" ht="17.25" thickBot="1">
      <c r="A266" s="353"/>
      <c r="B266" s="363"/>
      <c r="C266" s="1260"/>
      <c r="D266" s="1260"/>
    </row>
    <row r="267" spans="1:4" ht="17.25" thickBot="1">
      <c r="A267" s="364" t="s">
        <v>148</v>
      </c>
      <c r="B267" s="365" t="s">
        <v>49</v>
      </c>
      <c r="C267" s="365" t="s">
        <v>45</v>
      </c>
      <c r="D267" s="365" t="s">
        <v>46</v>
      </c>
    </row>
    <row r="268" spans="1:4" ht="15.75">
      <c r="A268" s="382" t="s">
        <v>469</v>
      </c>
      <c r="B268" s="383">
        <v>104</v>
      </c>
      <c r="C268" s="368">
        <v>89</v>
      </c>
      <c r="D268" s="368">
        <v>0</v>
      </c>
    </row>
    <row r="269" spans="1:4" ht="15.75">
      <c r="A269" s="366" t="s">
        <v>470</v>
      </c>
      <c r="B269" s="367">
        <v>374</v>
      </c>
      <c r="C269" s="367">
        <v>291</v>
      </c>
      <c r="D269" s="368">
        <v>0</v>
      </c>
    </row>
    <row r="270" spans="1:4" ht="15.75">
      <c r="A270" s="374" t="s">
        <v>471</v>
      </c>
      <c r="B270" s="367">
        <v>24</v>
      </c>
      <c r="C270" s="367">
        <v>7</v>
      </c>
      <c r="D270" s="368">
        <v>0</v>
      </c>
    </row>
    <row r="271" spans="1:4" ht="15.75">
      <c r="A271" s="374" t="s">
        <v>472</v>
      </c>
      <c r="B271" s="367">
        <v>1</v>
      </c>
      <c r="C271" s="367">
        <v>1</v>
      </c>
      <c r="D271" s="368">
        <v>0</v>
      </c>
    </row>
    <row r="272" spans="1:4" ht="15.75">
      <c r="A272" s="374" t="s">
        <v>473</v>
      </c>
      <c r="B272" s="367">
        <v>1</v>
      </c>
      <c r="C272" s="367">
        <v>1</v>
      </c>
      <c r="D272" s="368">
        <v>0</v>
      </c>
    </row>
    <row r="273" spans="1:4" ht="15.75">
      <c r="A273" s="374" t="s">
        <v>474</v>
      </c>
      <c r="B273" s="367">
        <v>49</v>
      </c>
      <c r="C273" s="367">
        <v>39</v>
      </c>
      <c r="D273" s="368">
        <v>0</v>
      </c>
    </row>
    <row r="274" spans="1:4" ht="15.75">
      <c r="A274" s="374" t="s">
        <v>475</v>
      </c>
      <c r="B274" s="367">
        <v>95</v>
      </c>
      <c r="C274" s="367">
        <v>77</v>
      </c>
      <c r="D274" s="368">
        <v>0</v>
      </c>
    </row>
    <row r="275" spans="1:4" ht="15.75">
      <c r="A275" s="384" t="s">
        <v>476</v>
      </c>
      <c r="B275" s="385">
        <v>191</v>
      </c>
      <c r="C275" s="386">
        <v>181</v>
      </c>
      <c r="D275" s="387">
        <v>0</v>
      </c>
    </row>
    <row r="276" spans="1:4" ht="16.5" thickBot="1">
      <c r="A276" s="384" t="s">
        <v>477</v>
      </c>
      <c r="B276" s="385">
        <v>106</v>
      </c>
      <c r="C276" s="386">
        <v>98</v>
      </c>
      <c r="D276" s="387">
        <v>0</v>
      </c>
    </row>
    <row r="277" spans="1:4" ht="15.75" thickBot="1">
      <c r="A277" s="369" t="s">
        <v>118</v>
      </c>
      <c r="B277" s="370">
        <f>SUM(B268:B276)</f>
        <v>945</v>
      </c>
      <c r="C277" s="370">
        <f>SUM(C268:C276)</f>
        <v>784</v>
      </c>
      <c r="D277" s="370">
        <f>SUM(D268:D276)</f>
        <v>0</v>
      </c>
    </row>
    <row r="278" spans="1:4">
      <c r="A278" s="371"/>
      <c r="B278" s="371"/>
      <c r="C278" s="371"/>
      <c r="D278" s="371"/>
    </row>
    <row r="279" spans="1:4" ht="17.25" thickBot="1">
      <c r="A279" s="361"/>
      <c r="B279" s="362"/>
      <c r="C279" s="362"/>
      <c r="D279" s="362"/>
    </row>
    <row r="280" spans="1:4" ht="17.25" thickBot="1">
      <c r="A280" s="1257" t="s">
        <v>346</v>
      </c>
      <c r="B280" s="1258"/>
      <c r="C280" s="1258"/>
      <c r="D280" s="1259"/>
    </row>
    <row r="281" spans="1:4" ht="16.5">
      <c r="A281" s="361"/>
      <c r="B281" s="353"/>
      <c r="C281" s="353"/>
      <c r="D281" s="353"/>
    </row>
    <row r="282" spans="1:4" ht="17.25" thickBot="1">
      <c r="A282" s="353"/>
      <c r="B282" s="363"/>
      <c r="C282" s="1260"/>
      <c r="D282" s="1260"/>
    </row>
    <row r="283" spans="1:4" ht="17.25" thickBot="1">
      <c r="A283" s="364" t="s">
        <v>148</v>
      </c>
      <c r="B283" s="365" t="s">
        <v>49</v>
      </c>
      <c r="C283" s="365" t="s">
        <v>45</v>
      </c>
      <c r="D283" s="365" t="s">
        <v>46</v>
      </c>
    </row>
    <row r="284" spans="1:4" ht="15.75">
      <c r="A284" s="382" t="s">
        <v>478</v>
      </c>
      <c r="B284" s="383">
        <v>253</v>
      </c>
      <c r="C284" s="368">
        <v>206</v>
      </c>
      <c r="D284" s="368">
        <v>0</v>
      </c>
    </row>
    <row r="285" spans="1:4" ht="15.75">
      <c r="A285" s="382" t="s">
        <v>469</v>
      </c>
      <c r="B285" s="383">
        <v>72</v>
      </c>
      <c r="C285" s="368">
        <v>56</v>
      </c>
      <c r="D285" s="368">
        <v>1</v>
      </c>
    </row>
    <row r="286" spans="1:4" ht="15.75">
      <c r="A286" s="366" t="s">
        <v>479</v>
      </c>
      <c r="B286" s="367">
        <v>383</v>
      </c>
      <c r="C286" s="367">
        <v>299</v>
      </c>
      <c r="D286" s="368">
        <v>2</v>
      </c>
    </row>
    <row r="287" spans="1:4" ht="15.75">
      <c r="A287" s="366" t="s">
        <v>470</v>
      </c>
      <c r="B287" s="367">
        <v>53</v>
      </c>
      <c r="C287" s="367">
        <v>37</v>
      </c>
      <c r="D287" s="368">
        <v>1</v>
      </c>
    </row>
    <row r="288" spans="1:4" ht="15.75">
      <c r="A288" s="374" t="s">
        <v>480</v>
      </c>
      <c r="B288" s="367">
        <v>17</v>
      </c>
      <c r="C288" s="367">
        <v>11</v>
      </c>
      <c r="D288" s="368">
        <v>0</v>
      </c>
    </row>
    <row r="289" spans="1:4" ht="15.75">
      <c r="A289" s="374" t="s">
        <v>474</v>
      </c>
      <c r="B289" s="367">
        <v>24</v>
      </c>
      <c r="C289" s="367">
        <v>18</v>
      </c>
      <c r="D289" s="368">
        <v>0</v>
      </c>
    </row>
    <row r="290" spans="1:4" ht="15.75">
      <c r="A290" s="374" t="s">
        <v>481</v>
      </c>
      <c r="B290" s="367">
        <v>64</v>
      </c>
      <c r="C290" s="367">
        <v>42</v>
      </c>
      <c r="D290" s="368">
        <v>0</v>
      </c>
    </row>
    <row r="291" spans="1:4" ht="15.75">
      <c r="A291" s="374" t="s">
        <v>475</v>
      </c>
      <c r="B291" s="367">
        <v>25</v>
      </c>
      <c r="C291" s="367">
        <v>19</v>
      </c>
      <c r="D291" s="368">
        <v>0</v>
      </c>
    </row>
    <row r="292" spans="1:4" ht="15.75">
      <c r="A292" s="366" t="s">
        <v>482</v>
      </c>
      <c r="B292" s="367">
        <v>282</v>
      </c>
      <c r="C292" s="367">
        <v>264</v>
      </c>
      <c r="D292" s="368">
        <v>0</v>
      </c>
    </row>
    <row r="293" spans="1:4" ht="16.5" thickBot="1">
      <c r="A293" s="366" t="s">
        <v>483</v>
      </c>
      <c r="B293" s="367">
        <v>38</v>
      </c>
      <c r="C293" s="367">
        <v>31</v>
      </c>
      <c r="D293" s="368">
        <v>0</v>
      </c>
    </row>
    <row r="294" spans="1:4" ht="15.75" thickBot="1">
      <c r="A294" s="369" t="s">
        <v>118</v>
      </c>
      <c r="B294" s="370">
        <f>SUM(B284:B293)</f>
        <v>1211</v>
      </c>
      <c r="C294" s="370">
        <f>SUM(C284:C293)</f>
        <v>983</v>
      </c>
      <c r="D294" s="370">
        <f>SUM(D284:D293)</f>
        <v>4</v>
      </c>
    </row>
    <row r="295" spans="1:4">
      <c r="A295" s="371"/>
      <c r="B295" s="371"/>
      <c r="C295" s="371"/>
      <c r="D295" s="371"/>
    </row>
    <row r="296" spans="1:4">
      <c r="A296" s="1261" t="s">
        <v>95</v>
      </c>
      <c r="B296" s="1261"/>
      <c r="C296" s="1261"/>
      <c r="D296" s="1261"/>
    </row>
    <row r="297" spans="1:4">
      <c r="A297" s="1261"/>
      <c r="B297" s="1261"/>
      <c r="C297" s="1261"/>
      <c r="D297" s="1261"/>
    </row>
    <row r="298" spans="1:4">
      <c r="A298" s="1261"/>
      <c r="B298" s="1261"/>
      <c r="C298" s="1261"/>
      <c r="D298" s="1261"/>
    </row>
    <row r="299" spans="1:4" ht="15.75">
      <c r="A299" s="1262" t="s">
        <v>55</v>
      </c>
      <c r="B299" s="1262"/>
      <c r="C299" s="1262"/>
      <c r="D299" s="1262"/>
    </row>
    <row r="300" spans="1:4" ht="15.75">
      <c r="A300" s="372" t="s">
        <v>117</v>
      </c>
      <c r="B300" s="314"/>
      <c r="C300" s="288"/>
      <c r="D300" s="288"/>
    </row>
    <row r="301" spans="1:4" ht="15.75">
      <c r="A301" s="373" t="s">
        <v>123</v>
      </c>
      <c r="B301" s="371"/>
      <c r="C301" s="371"/>
      <c r="D301" s="371"/>
    </row>
    <row r="302" spans="1:4">
      <c r="A302" s="371"/>
      <c r="B302" s="371"/>
      <c r="C302" s="371"/>
      <c r="D302" s="371"/>
    </row>
    <row r="304" spans="1:4" ht="15.75">
      <c r="A304" s="1252" t="s">
        <v>26</v>
      </c>
      <c r="B304" s="1252"/>
      <c r="C304" s="1252"/>
      <c r="D304" s="1252"/>
    </row>
    <row r="305" spans="1:4" ht="15.75">
      <c r="A305" s="1253" t="s">
        <v>27</v>
      </c>
      <c r="B305" s="1253"/>
      <c r="C305" s="1253"/>
      <c r="D305" s="1253"/>
    </row>
    <row r="306" spans="1:4" ht="16.5" thickBot="1">
      <c r="A306" s="352"/>
      <c r="B306" s="353"/>
      <c r="C306" s="353"/>
      <c r="D306" s="353"/>
    </row>
    <row r="307" spans="1:4" ht="24" thickBot="1">
      <c r="A307" s="1254" t="s">
        <v>44</v>
      </c>
      <c r="B307" s="1255"/>
      <c r="C307" s="1255"/>
      <c r="D307" s="1256"/>
    </row>
    <row r="308" spans="1:4" ht="15.75" thickBot="1">
      <c r="A308" s="353"/>
      <c r="B308" s="353"/>
      <c r="C308" s="353"/>
      <c r="D308" s="353"/>
    </row>
    <row r="309" spans="1:4" ht="16.5">
      <c r="A309" s="354" t="s">
        <v>410</v>
      </c>
      <c r="B309" s="355"/>
      <c r="C309" s="355"/>
      <c r="D309" s="356"/>
    </row>
    <row r="310" spans="1:4" ht="17.25" thickBot="1">
      <c r="A310" s="357" t="s">
        <v>484</v>
      </c>
      <c r="B310" s="358"/>
      <c r="C310" s="358"/>
      <c r="D310" s="359"/>
    </row>
    <row r="311" spans="1:4">
      <c r="A311" s="360"/>
      <c r="B311" s="353"/>
      <c r="C311" s="353"/>
      <c r="D311" s="353"/>
    </row>
    <row r="312" spans="1:4" ht="17.25" thickBot="1">
      <c r="A312" s="361"/>
      <c r="B312" s="362"/>
      <c r="C312" s="362"/>
      <c r="D312" s="362"/>
    </row>
    <row r="313" spans="1:4" ht="17.25" thickBot="1">
      <c r="A313" s="1257" t="s">
        <v>485</v>
      </c>
      <c r="B313" s="1258"/>
      <c r="C313" s="1258"/>
      <c r="D313" s="1259"/>
    </row>
    <row r="314" spans="1:4" ht="16.5">
      <c r="A314" s="361"/>
      <c r="B314" s="353"/>
      <c r="C314" s="353"/>
      <c r="D314" s="353"/>
    </row>
    <row r="315" spans="1:4" ht="17.25" thickBot="1">
      <c r="A315" s="353"/>
      <c r="B315" s="363"/>
      <c r="C315" s="1260"/>
      <c r="D315" s="1260"/>
    </row>
    <row r="316" spans="1:4" ht="17.25" thickBot="1">
      <c r="A316" s="364" t="s">
        <v>148</v>
      </c>
      <c r="B316" s="365" t="s">
        <v>49</v>
      </c>
      <c r="C316" s="365" t="s">
        <v>45</v>
      </c>
      <c r="D316" s="365" t="s">
        <v>46</v>
      </c>
    </row>
    <row r="317" spans="1:4" ht="16.5" thickBot="1">
      <c r="A317" s="366" t="s">
        <v>409</v>
      </c>
      <c r="B317" s="367">
        <v>122</v>
      </c>
      <c r="C317" s="367">
        <v>99</v>
      </c>
      <c r="D317" s="368">
        <v>0</v>
      </c>
    </row>
    <row r="318" spans="1:4" ht="15.75" thickBot="1">
      <c r="A318" s="369" t="s">
        <v>118</v>
      </c>
      <c r="B318" s="370">
        <f>SUM(B317:B317)</f>
        <v>122</v>
      </c>
      <c r="C318" s="370">
        <f>SUM(C317:C317)</f>
        <v>99</v>
      </c>
      <c r="D318" s="370">
        <f>SUM(D317:D317)</f>
        <v>0</v>
      </c>
    </row>
    <row r="319" spans="1:4">
      <c r="A319" s="371"/>
      <c r="B319" s="371"/>
      <c r="C319" s="371"/>
      <c r="D319" s="371"/>
    </row>
    <row r="320" spans="1:4">
      <c r="A320" s="1261" t="s">
        <v>95</v>
      </c>
      <c r="B320" s="1261"/>
      <c r="C320" s="1261"/>
      <c r="D320" s="1261"/>
    </row>
    <row r="321" spans="1:4">
      <c r="A321" s="1261"/>
      <c r="B321" s="1261"/>
      <c r="C321" s="1261"/>
      <c r="D321" s="1261"/>
    </row>
    <row r="322" spans="1:4">
      <c r="A322" s="1261"/>
      <c r="B322" s="1261"/>
      <c r="C322" s="1261"/>
      <c r="D322" s="1261"/>
    </row>
    <row r="323" spans="1:4" ht="15.75">
      <c r="A323" s="1262" t="s">
        <v>55</v>
      </c>
      <c r="B323" s="1262"/>
      <c r="C323" s="1262"/>
      <c r="D323" s="1262"/>
    </row>
    <row r="324" spans="1:4" ht="15.75">
      <c r="A324" s="372" t="s">
        <v>117</v>
      </c>
      <c r="B324" s="314"/>
      <c r="C324" s="288"/>
      <c r="D324" s="288"/>
    </row>
    <row r="325" spans="1:4" ht="15.75">
      <c r="A325" s="373" t="s">
        <v>123</v>
      </c>
      <c r="B325" s="371"/>
      <c r="C325" s="371"/>
      <c r="D325" s="371"/>
    </row>
    <row r="326" spans="1:4">
      <c r="A326" s="371"/>
      <c r="B326" s="371"/>
      <c r="C326" s="371"/>
      <c r="D326" s="371"/>
    </row>
  </sheetData>
  <mergeCells count="72">
    <mergeCell ref="A320:D322"/>
    <mergeCell ref="A323:D323"/>
    <mergeCell ref="A304:D304"/>
    <mergeCell ref="A305:D305"/>
    <mergeCell ref="A307:D307"/>
    <mergeCell ref="A313:D313"/>
    <mergeCell ref="C315:D315"/>
    <mergeCell ref="C266:D266"/>
    <mergeCell ref="A280:D280"/>
    <mergeCell ref="C282:D282"/>
    <mergeCell ref="A296:D298"/>
    <mergeCell ref="A299:D299"/>
    <mergeCell ref="A250:D250"/>
    <mergeCell ref="A255:D255"/>
    <mergeCell ref="A256:D256"/>
    <mergeCell ref="A258:D258"/>
    <mergeCell ref="A264:D264"/>
    <mergeCell ref="A230:D230"/>
    <mergeCell ref="C232:D232"/>
    <mergeCell ref="A240:D240"/>
    <mergeCell ref="C242:D242"/>
    <mergeCell ref="A247:D249"/>
    <mergeCell ref="A211:D211"/>
    <mergeCell ref="A212:D212"/>
    <mergeCell ref="A214:D214"/>
    <mergeCell ref="A220:D220"/>
    <mergeCell ref="C222:D222"/>
    <mergeCell ref="C180:D180"/>
    <mergeCell ref="A194:D194"/>
    <mergeCell ref="C196:D196"/>
    <mergeCell ref="A202:D204"/>
    <mergeCell ref="A205:D205"/>
    <mergeCell ref="A163:D163"/>
    <mergeCell ref="A169:D169"/>
    <mergeCell ref="A170:D170"/>
    <mergeCell ref="A172:D172"/>
    <mergeCell ref="A178:D178"/>
    <mergeCell ref="A140:D140"/>
    <mergeCell ref="C142:D142"/>
    <mergeCell ref="A151:D151"/>
    <mergeCell ref="C153:D153"/>
    <mergeCell ref="A160:D162"/>
    <mergeCell ref="A123:D125"/>
    <mergeCell ref="A126:D126"/>
    <mergeCell ref="A131:D131"/>
    <mergeCell ref="A132:D132"/>
    <mergeCell ref="A134:D134"/>
    <mergeCell ref="A94:D94"/>
    <mergeCell ref="A100:D100"/>
    <mergeCell ref="C102:D102"/>
    <mergeCell ref="A112:D112"/>
    <mergeCell ref="C114:D114"/>
    <mergeCell ref="C72:D72"/>
    <mergeCell ref="A83:D85"/>
    <mergeCell ref="A86:D86"/>
    <mergeCell ref="A91:D91"/>
    <mergeCell ref="A92:D92"/>
    <mergeCell ref="A51:D51"/>
    <mergeCell ref="A53:D53"/>
    <mergeCell ref="A59:D59"/>
    <mergeCell ref="C61:D61"/>
    <mergeCell ref="A70:D70"/>
    <mergeCell ref="A28:D28"/>
    <mergeCell ref="C30:D30"/>
    <mergeCell ref="A42:D44"/>
    <mergeCell ref="A45:D45"/>
    <mergeCell ref="A50:D50"/>
    <mergeCell ref="A1:D1"/>
    <mergeCell ref="A2:D2"/>
    <mergeCell ref="A4:D4"/>
    <mergeCell ref="A10:D10"/>
    <mergeCell ref="C12:D12"/>
  </mergeCells>
  <printOptions horizontalCentered="1"/>
  <pageMargins left="0.59055118110236227" right="0.59055118110236227" top="0.39370078740157483" bottom="0.39370078740157483" header="0.39370078740157483" footer="0.39370078740157483"/>
  <pageSetup paperSize="9" scale="90" orientation="portrait" horizontalDpi="4294967293" r:id="rId1"/>
  <headerFooter alignWithMargins="0">
    <oddFooter>&amp;LMESRS/DDP/SDPP/Enquête n°2. Janvier 2017.</oddFooter>
  </headerFooter>
  <rowBreaks count="7" manualBreakCount="7">
    <brk id="49" max="3" man="1"/>
    <brk id="90" max="3" man="1"/>
    <brk id="130" max="3" man="1"/>
    <brk id="168" max="3" man="1"/>
    <brk id="210" max="3" man="1"/>
    <brk id="254" max="3" man="1"/>
    <brk id="303" max="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D986"/>
  <sheetViews>
    <sheetView tabSelected="1" view="pageBreakPreview" topLeftCell="A960" zoomScaleSheetLayoutView="100" workbookViewId="0">
      <selection activeCell="E69" sqref="E69:G70"/>
    </sheetView>
  </sheetViews>
  <sheetFormatPr baseColWidth="10" defaultRowHeight="15"/>
  <cols>
    <col min="1" max="1" width="34.5" style="91" customWidth="1"/>
    <col min="2" max="2" width="18.875" style="91" customWidth="1"/>
    <col min="3" max="3" width="16.375" style="91" customWidth="1"/>
    <col min="4" max="4" width="16.25" style="91" customWidth="1"/>
    <col min="5" max="16384" width="11" style="91"/>
  </cols>
  <sheetData>
    <row r="1" spans="1:4" ht="15.75">
      <c r="A1" s="1263" t="s">
        <v>26</v>
      </c>
      <c r="B1" s="1263"/>
      <c r="C1" s="1263"/>
      <c r="D1" s="1263"/>
    </row>
    <row r="2" spans="1:4" ht="15.75">
      <c r="A2" s="1263" t="s">
        <v>27</v>
      </c>
      <c r="B2" s="1263"/>
      <c r="C2" s="1263"/>
      <c r="D2" s="1263"/>
    </row>
    <row r="3" spans="1:4" ht="16.5" thickBot="1">
      <c r="A3" s="953"/>
      <c r="B3" s="954"/>
      <c r="C3" s="954"/>
      <c r="D3" s="954"/>
    </row>
    <row r="4" spans="1:4" ht="24" thickBot="1">
      <c r="A4" s="1275" t="s">
        <v>56</v>
      </c>
      <c r="B4" s="1276"/>
      <c r="C4" s="1276"/>
      <c r="D4" s="1281"/>
    </row>
    <row r="5" spans="1:4" ht="15.75" thickBot="1">
      <c r="A5" s="954"/>
      <c r="B5" s="954"/>
      <c r="C5" s="954"/>
      <c r="D5" s="954"/>
    </row>
    <row r="6" spans="1:4" ht="16.5">
      <c r="A6" s="955" t="s">
        <v>920</v>
      </c>
      <c r="B6" s="956"/>
      <c r="C6" s="956"/>
      <c r="D6" s="986"/>
    </row>
    <row r="7" spans="1:4" ht="16.5">
      <c r="A7" s="957" t="s">
        <v>938</v>
      </c>
      <c r="B7" s="958"/>
      <c r="C7" s="958"/>
      <c r="D7" s="987"/>
    </row>
    <row r="8" spans="1:4" ht="17.25" thickBot="1">
      <c r="A8" s="959" t="s">
        <v>939</v>
      </c>
      <c r="B8" s="960"/>
      <c r="C8" s="960"/>
      <c r="D8" s="988"/>
    </row>
    <row r="9" spans="1:4" ht="15.75" thickBot="1">
      <c r="A9" s="961"/>
      <c r="B9" s="954"/>
      <c r="C9" s="954"/>
      <c r="D9" s="954"/>
    </row>
    <row r="10" spans="1:4" ht="17.25" thickBot="1">
      <c r="A10" s="1271" t="s">
        <v>940</v>
      </c>
      <c r="B10" s="1272"/>
      <c r="C10" s="1272"/>
      <c r="D10" s="1280"/>
    </row>
    <row r="11" spans="1:4" ht="17.25" thickBot="1">
      <c r="A11" s="962"/>
      <c r="B11" s="954"/>
      <c r="C11" s="954"/>
      <c r="D11" s="954"/>
    </row>
    <row r="12" spans="1:4" ht="17.25" thickBot="1">
      <c r="A12" s="964" t="s">
        <v>89</v>
      </c>
      <c r="B12" s="965" t="s">
        <v>49</v>
      </c>
      <c r="C12" s="965" t="s">
        <v>45</v>
      </c>
      <c r="D12" s="965" t="s">
        <v>46</v>
      </c>
    </row>
    <row r="13" spans="1:4">
      <c r="A13" s="983" t="s">
        <v>645</v>
      </c>
      <c r="B13" s="967">
        <v>1</v>
      </c>
      <c r="C13" s="968">
        <v>0</v>
      </c>
      <c r="D13" s="968">
        <v>0</v>
      </c>
    </row>
    <row r="14" spans="1:4" ht="25.5">
      <c r="A14" s="966" t="s">
        <v>941</v>
      </c>
      <c r="B14" s="967">
        <v>3</v>
      </c>
      <c r="C14" s="968">
        <v>2</v>
      </c>
      <c r="D14" s="968">
        <v>0</v>
      </c>
    </row>
    <row r="15" spans="1:4">
      <c r="A15" s="966" t="s">
        <v>642</v>
      </c>
      <c r="B15" s="967">
        <v>2</v>
      </c>
      <c r="C15" s="968">
        <v>0</v>
      </c>
      <c r="D15" s="968">
        <v>0</v>
      </c>
    </row>
    <row r="16" spans="1:4" ht="26.25" thickBot="1">
      <c r="A16" s="966" t="s">
        <v>942</v>
      </c>
      <c r="B16" s="967">
        <v>3</v>
      </c>
      <c r="C16" s="968">
        <v>3</v>
      </c>
      <c r="D16" s="968">
        <v>0</v>
      </c>
    </row>
    <row r="17" spans="1:4" ht="16.5" thickBot="1">
      <c r="A17" s="969" t="s">
        <v>362</v>
      </c>
      <c r="B17" s="970">
        <v>9</v>
      </c>
      <c r="C17" s="970">
        <f>C14+C15+C16</f>
        <v>5</v>
      </c>
      <c r="D17" s="970">
        <v>0</v>
      </c>
    </row>
    <row r="18" spans="1:4" ht="16.5" thickBot="1">
      <c r="A18" s="971"/>
      <c r="B18" s="971"/>
      <c r="C18" s="971"/>
      <c r="D18" s="971"/>
    </row>
    <row r="19" spans="1:4" ht="17.25" thickBot="1">
      <c r="A19" s="989" t="s">
        <v>943</v>
      </c>
      <c r="B19" s="990"/>
      <c r="C19" s="990"/>
      <c r="D19" s="991"/>
    </row>
    <row r="20" spans="1:4" ht="15.75" thickBot="1">
      <c r="A20" s="961"/>
      <c r="B20" s="954"/>
      <c r="C20" s="954"/>
      <c r="D20" s="954"/>
    </row>
    <row r="21" spans="1:4" ht="17.25" thickBot="1">
      <c r="A21" s="1271" t="s">
        <v>944</v>
      </c>
      <c r="B21" s="1272"/>
      <c r="C21" s="1272"/>
      <c r="D21" s="1280"/>
    </row>
    <row r="22" spans="1:4" ht="16.5">
      <c r="A22" s="962"/>
      <c r="B22" s="954"/>
      <c r="C22" s="954"/>
      <c r="D22" s="954"/>
    </row>
    <row r="23" spans="1:4" ht="17.25" thickBot="1">
      <c r="A23" s="954"/>
      <c r="B23" s="963"/>
      <c r="C23" s="1277"/>
      <c r="D23" s="1277"/>
    </row>
    <row r="24" spans="1:4" ht="17.25" thickBot="1">
      <c r="A24" s="964" t="s">
        <v>89</v>
      </c>
      <c r="B24" s="965" t="s">
        <v>49</v>
      </c>
      <c r="C24" s="965" t="s">
        <v>45</v>
      </c>
      <c r="D24" s="965" t="s">
        <v>46</v>
      </c>
    </row>
    <row r="25" spans="1:4">
      <c r="A25" s="983" t="s">
        <v>637</v>
      </c>
      <c r="B25" s="967">
        <v>1</v>
      </c>
      <c r="C25" s="968">
        <v>1</v>
      </c>
      <c r="D25" s="968">
        <v>0</v>
      </c>
    </row>
    <row r="26" spans="1:4" ht="26.25" thickBot="1">
      <c r="A26" s="966" t="s">
        <v>945</v>
      </c>
      <c r="B26" s="967">
        <v>1</v>
      </c>
      <c r="C26" s="968">
        <v>1</v>
      </c>
      <c r="D26" s="968">
        <v>0</v>
      </c>
    </row>
    <row r="27" spans="1:4" ht="16.5" thickBot="1">
      <c r="A27" s="977" t="s">
        <v>362</v>
      </c>
      <c r="B27" s="970">
        <v>2</v>
      </c>
      <c r="C27" s="970">
        <v>2</v>
      </c>
      <c r="D27" s="970">
        <v>0</v>
      </c>
    </row>
    <row r="28" spans="1:4" ht="15.75">
      <c r="A28" s="971"/>
      <c r="B28" s="971"/>
      <c r="C28" s="971"/>
      <c r="D28" s="971"/>
    </row>
    <row r="29" spans="1:4">
      <c r="A29" s="1278" t="s">
        <v>96</v>
      </c>
      <c r="B29" s="1278"/>
      <c r="C29" s="1278"/>
      <c r="D29" s="1278"/>
    </row>
    <row r="30" spans="1:4">
      <c r="A30" s="1278"/>
      <c r="B30" s="1278"/>
      <c r="C30" s="1278"/>
      <c r="D30" s="1278"/>
    </row>
    <row r="31" spans="1:4" ht="15.75">
      <c r="A31" s="1279" t="s">
        <v>91</v>
      </c>
      <c r="B31" s="1279"/>
      <c r="C31" s="1279"/>
      <c r="D31" s="1279"/>
    </row>
    <row r="32" spans="1:4" ht="15.75">
      <c r="A32" s="661" t="s">
        <v>363</v>
      </c>
      <c r="B32" s="618"/>
      <c r="C32" s="619"/>
      <c r="D32" s="619"/>
    </row>
    <row r="33" spans="1:4" ht="16.5">
      <c r="A33" s="972" t="s">
        <v>90</v>
      </c>
      <c r="B33" s="973"/>
      <c r="C33" s="973"/>
      <c r="D33" s="973"/>
    </row>
    <row r="34" spans="1:4">
      <c r="A34" s="974"/>
      <c r="B34" s="974"/>
      <c r="C34" s="974"/>
      <c r="D34" s="974"/>
    </row>
    <row r="35" spans="1:4" ht="15.75">
      <c r="A35" s="1263" t="s">
        <v>26</v>
      </c>
      <c r="B35" s="1263"/>
      <c r="C35" s="1263"/>
      <c r="D35" s="1263"/>
    </row>
    <row r="36" spans="1:4" ht="15.75">
      <c r="A36" s="1263" t="s">
        <v>27</v>
      </c>
      <c r="B36" s="1263"/>
      <c r="C36" s="1263"/>
      <c r="D36" s="1263"/>
    </row>
    <row r="37" spans="1:4" ht="16.5" thickBot="1">
      <c r="A37" s="953"/>
      <c r="B37" s="954"/>
      <c r="C37" s="954"/>
      <c r="D37" s="954"/>
    </row>
    <row r="38" spans="1:4" ht="24" thickBot="1">
      <c r="A38" s="1275" t="s">
        <v>56</v>
      </c>
      <c r="B38" s="1276"/>
      <c r="C38" s="1276"/>
      <c r="D38" s="1281"/>
    </row>
    <row r="39" spans="1:4" ht="15.75" thickBot="1">
      <c r="A39" s="954"/>
      <c r="B39" s="954"/>
      <c r="C39" s="954"/>
      <c r="D39" s="954"/>
    </row>
    <row r="40" spans="1:4" ht="16.5">
      <c r="A40" s="955" t="s">
        <v>920</v>
      </c>
      <c r="B40" s="956"/>
      <c r="C40" s="956"/>
      <c r="D40" s="986"/>
    </row>
    <row r="41" spans="1:4" ht="16.5">
      <c r="A41" s="957" t="s">
        <v>946</v>
      </c>
      <c r="B41" s="958"/>
      <c r="C41" s="958"/>
      <c r="D41" s="987"/>
    </row>
    <row r="42" spans="1:4" ht="17.25" thickBot="1">
      <c r="A42" s="959" t="s">
        <v>947</v>
      </c>
      <c r="B42" s="960"/>
      <c r="C42" s="960"/>
      <c r="D42" s="988"/>
    </row>
    <row r="43" spans="1:4" ht="15.75" thickBot="1">
      <c r="A43" s="961"/>
      <c r="B43" s="954"/>
      <c r="C43" s="954"/>
      <c r="D43" s="954"/>
    </row>
    <row r="44" spans="1:4" ht="17.25" thickBot="1">
      <c r="A44" s="1271" t="s">
        <v>940</v>
      </c>
      <c r="B44" s="1272"/>
      <c r="C44" s="1272"/>
      <c r="D44" s="1280"/>
    </row>
    <row r="45" spans="1:4" ht="17.25" thickBot="1">
      <c r="A45" s="962"/>
      <c r="B45" s="954"/>
      <c r="C45" s="954"/>
      <c r="D45" s="954"/>
    </row>
    <row r="46" spans="1:4" ht="17.25" thickBot="1">
      <c r="A46" s="964" t="s">
        <v>89</v>
      </c>
      <c r="B46" s="965" t="s">
        <v>49</v>
      </c>
      <c r="C46" s="965" t="s">
        <v>45</v>
      </c>
      <c r="D46" s="965" t="s">
        <v>46</v>
      </c>
    </row>
    <row r="47" spans="1:4">
      <c r="A47" s="983" t="s">
        <v>948</v>
      </c>
      <c r="B47" s="967">
        <v>7</v>
      </c>
      <c r="C47" s="968">
        <v>7</v>
      </c>
      <c r="D47" s="968">
        <v>0</v>
      </c>
    </row>
    <row r="48" spans="1:4" ht="15.75" thickBot="1">
      <c r="A48" s="983" t="s">
        <v>949</v>
      </c>
      <c r="B48" s="967">
        <v>1</v>
      </c>
      <c r="C48" s="968">
        <v>1</v>
      </c>
      <c r="D48" s="968">
        <v>0</v>
      </c>
    </row>
    <row r="49" spans="1:4" ht="16.5" thickBot="1">
      <c r="A49" s="969" t="s">
        <v>362</v>
      </c>
      <c r="B49" s="970">
        <v>8</v>
      </c>
      <c r="C49" s="970">
        <v>8</v>
      </c>
      <c r="D49" s="970">
        <v>0</v>
      </c>
    </row>
    <row r="50" spans="1:4" ht="16.5" thickBot="1">
      <c r="A50" s="971"/>
      <c r="B50" s="971"/>
      <c r="C50" s="971"/>
      <c r="D50" s="971"/>
    </row>
    <row r="51" spans="1:4" ht="24" thickBot="1">
      <c r="A51" s="1275" t="s">
        <v>56</v>
      </c>
      <c r="B51" s="1276"/>
      <c r="C51" s="1276"/>
      <c r="D51" s="1281"/>
    </row>
    <row r="52" spans="1:4" ht="15.75" thickBot="1">
      <c r="A52" s="954"/>
      <c r="B52" s="954"/>
      <c r="C52" s="954"/>
      <c r="D52" s="954"/>
    </row>
    <row r="53" spans="1:4" ht="17.25" thickBot="1">
      <c r="A53" s="989" t="s">
        <v>950</v>
      </c>
      <c r="B53" s="990"/>
      <c r="C53" s="990"/>
      <c r="D53" s="991"/>
    </row>
    <row r="54" spans="1:4" ht="15.75" thickBot="1">
      <c r="A54" s="961"/>
      <c r="B54" s="954"/>
      <c r="C54" s="954"/>
      <c r="D54" s="954"/>
    </row>
    <row r="55" spans="1:4" ht="17.25" thickBot="1">
      <c r="A55" s="1271" t="s">
        <v>940</v>
      </c>
      <c r="B55" s="1272"/>
      <c r="C55" s="1272"/>
      <c r="D55" s="1280"/>
    </row>
    <row r="56" spans="1:4" ht="16.5">
      <c r="A56" s="962"/>
      <c r="B56" s="954"/>
      <c r="C56" s="954"/>
      <c r="D56" s="954"/>
    </row>
    <row r="57" spans="1:4" ht="17.25" thickBot="1">
      <c r="A57" s="954"/>
      <c r="B57" s="963"/>
      <c r="C57" s="1277"/>
      <c r="D57" s="1277"/>
    </row>
    <row r="58" spans="1:4" ht="17.25" thickBot="1">
      <c r="A58" s="964" t="s">
        <v>89</v>
      </c>
      <c r="B58" s="965" t="s">
        <v>49</v>
      </c>
      <c r="C58" s="965" t="s">
        <v>45</v>
      </c>
      <c r="D58" s="965" t="s">
        <v>46</v>
      </c>
    </row>
    <row r="59" spans="1:4" ht="15.75" thickBot="1">
      <c r="A59" s="983" t="s">
        <v>630</v>
      </c>
      <c r="B59" s="967">
        <v>2</v>
      </c>
      <c r="C59" s="968">
        <v>0</v>
      </c>
      <c r="D59" s="968">
        <v>0</v>
      </c>
    </row>
    <row r="60" spans="1:4" ht="16.5" thickBot="1">
      <c r="A60" s="969" t="s">
        <v>362</v>
      </c>
      <c r="B60" s="970">
        <v>2</v>
      </c>
      <c r="C60" s="970">
        <v>0</v>
      </c>
      <c r="D60" s="970">
        <v>0</v>
      </c>
    </row>
    <row r="61" spans="1:4" ht="16.5" thickBot="1">
      <c r="A61" s="971"/>
      <c r="B61" s="971"/>
      <c r="C61" s="971"/>
      <c r="D61" s="971"/>
    </row>
    <row r="62" spans="1:4" ht="17.25" thickBot="1">
      <c r="A62" s="989" t="s">
        <v>951</v>
      </c>
      <c r="B62" s="990"/>
      <c r="C62" s="990"/>
      <c r="D62" s="991"/>
    </row>
    <row r="63" spans="1:4" ht="15.75" thickBot="1">
      <c r="A63" s="961"/>
      <c r="B63" s="954"/>
      <c r="C63" s="954"/>
      <c r="D63" s="954"/>
    </row>
    <row r="64" spans="1:4" ht="17.25" thickBot="1">
      <c r="A64" s="1271" t="s">
        <v>944</v>
      </c>
      <c r="B64" s="1272"/>
      <c r="C64" s="1272"/>
      <c r="D64" s="1280"/>
    </row>
    <row r="65" spans="1:4" ht="16.5">
      <c r="A65" s="962"/>
      <c r="B65" s="954"/>
      <c r="C65" s="954"/>
      <c r="D65" s="954"/>
    </row>
    <row r="66" spans="1:4" ht="17.25" thickBot="1">
      <c r="A66" s="954"/>
      <c r="B66" s="963"/>
      <c r="C66" s="1277"/>
      <c r="D66" s="1277"/>
    </row>
    <row r="67" spans="1:4" ht="17.25" thickBot="1">
      <c r="A67" s="964" t="s">
        <v>89</v>
      </c>
      <c r="B67" s="965" t="s">
        <v>49</v>
      </c>
      <c r="C67" s="965" t="s">
        <v>45</v>
      </c>
      <c r="D67" s="965" t="s">
        <v>46</v>
      </c>
    </row>
    <row r="68" spans="1:4" ht="15.75" thickBot="1">
      <c r="A68" s="983" t="s">
        <v>952</v>
      </c>
      <c r="B68" s="967">
        <v>3</v>
      </c>
      <c r="C68" s="968">
        <v>2</v>
      </c>
      <c r="D68" s="968">
        <v>0</v>
      </c>
    </row>
    <row r="69" spans="1:4" ht="16.5" thickBot="1">
      <c r="A69" s="969" t="s">
        <v>362</v>
      </c>
      <c r="B69" s="970">
        <v>3</v>
      </c>
      <c r="C69" s="970">
        <v>2</v>
      </c>
      <c r="D69" s="970">
        <v>0</v>
      </c>
    </row>
    <row r="70" spans="1:4" ht="16.5" thickBot="1">
      <c r="A70" s="992"/>
      <c r="B70" s="993"/>
      <c r="C70" s="993"/>
      <c r="D70" s="993"/>
    </row>
    <row r="71" spans="1:4" ht="32.25" thickBot="1">
      <c r="A71" s="994" t="s">
        <v>979</v>
      </c>
      <c r="B71" s="970">
        <f>B69+B60+B49+B27+B17</f>
        <v>24</v>
      </c>
      <c r="C71" s="970">
        <f t="shared" ref="C71:D71" si="0">C69+C60+C49+C27+C17</f>
        <v>17</v>
      </c>
      <c r="D71" s="970">
        <f t="shared" si="0"/>
        <v>0</v>
      </c>
    </row>
    <row r="72" spans="1:4" ht="15.75">
      <c r="A72" s="971"/>
      <c r="B72" s="971"/>
      <c r="C72" s="971"/>
      <c r="D72" s="971"/>
    </row>
    <row r="73" spans="1:4">
      <c r="A73" s="1278" t="s">
        <v>96</v>
      </c>
      <c r="B73" s="1278"/>
      <c r="C73" s="1278"/>
      <c r="D73" s="1278"/>
    </row>
    <row r="74" spans="1:4">
      <c r="A74" s="1278"/>
      <c r="B74" s="1278"/>
      <c r="C74" s="1278"/>
      <c r="D74" s="1278"/>
    </row>
    <row r="75" spans="1:4" ht="15.75">
      <c r="A75" s="1279" t="s">
        <v>91</v>
      </c>
      <c r="B75" s="1279"/>
      <c r="C75" s="1279"/>
      <c r="D75" s="1279"/>
    </row>
    <row r="76" spans="1:4" ht="15.75">
      <c r="A76" s="661" t="s">
        <v>363</v>
      </c>
      <c r="B76" s="618"/>
      <c r="C76" s="619"/>
      <c r="D76" s="619"/>
    </row>
    <row r="77" spans="1:4" ht="16.5">
      <c r="A77" s="972" t="s">
        <v>90</v>
      </c>
      <c r="B77" s="973"/>
      <c r="C77" s="973"/>
      <c r="D77" s="973"/>
    </row>
    <row r="78" spans="1:4">
      <c r="A78" s="974"/>
      <c r="B78" s="974"/>
      <c r="C78" s="974"/>
      <c r="D78" s="974"/>
    </row>
    <row r="80" spans="1:4" ht="15.75">
      <c r="A80" s="1263" t="s">
        <v>26</v>
      </c>
      <c r="B80" s="1263"/>
      <c r="C80" s="1263"/>
      <c r="D80" s="1263"/>
    </row>
    <row r="81" spans="1:4" ht="15.75">
      <c r="A81" s="1263" t="s">
        <v>27</v>
      </c>
      <c r="B81" s="1263"/>
      <c r="C81" s="1263"/>
      <c r="D81" s="1263"/>
    </row>
    <row r="82" spans="1:4" ht="16.5" thickBot="1">
      <c r="A82" s="92"/>
      <c r="B82" s="317"/>
      <c r="C82" s="317"/>
      <c r="D82" s="317"/>
    </row>
    <row r="83" spans="1:4" ht="24" thickBot="1">
      <c r="A83" s="1265" t="s">
        <v>56</v>
      </c>
      <c r="B83" s="1266"/>
      <c r="C83" s="1266"/>
      <c r="D83" s="1267"/>
    </row>
    <row r="84" spans="1:4" ht="15.75" thickBot="1">
      <c r="A84" s="317"/>
      <c r="B84" s="317"/>
      <c r="C84" s="317"/>
      <c r="D84" s="317"/>
    </row>
    <row r="85" spans="1:4" ht="16.5">
      <c r="A85" s="318" t="s">
        <v>353</v>
      </c>
      <c r="B85" s="319"/>
      <c r="C85" s="319"/>
      <c r="D85" s="320"/>
    </row>
    <row r="86" spans="1:4" ht="16.5">
      <c r="A86" s="321" t="s">
        <v>354</v>
      </c>
      <c r="B86" s="322"/>
      <c r="C86" s="322"/>
      <c r="D86" s="323"/>
    </row>
    <row r="87" spans="1:4" ht="17.25" thickBot="1">
      <c r="A87" s="324" t="s">
        <v>355</v>
      </c>
      <c r="B87" s="325"/>
      <c r="C87" s="325"/>
      <c r="D87" s="326"/>
    </row>
    <row r="88" spans="1:4" ht="15.75" thickBot="1">
      <c r="A88" s="327"/>
      <c r="B88" s="317"/>
      <c r="C88" s="317"/>
      <c r="D88" s="317"/>
    </row>
    <row r="89" spans="1:4" ht="17.25" thickBot="1">
      <c r="A89" s="1268" t="s">
        <v>356</v>
      </c>
      <c r="B89" s="1269"/>
      <c r="C89" s="1269"/>
      <c r="D89" s="1270"/>
    </row>
    <row r="90" spans="1:4" ht="16.5">
      <c r="A90" s="328"/>
      <c r="B90" s="317"/>
      <c r="C90" s="317"/>
      <c r="D90" s="317"/>
    </row>
    <row r="91" spans="1:4" ht="17.25" thickBot="1">
      <c r="A91" s="317"/>
      <c r="B91" s="329"/>
      <c r="C91" s="1273"/>
      <c r="D91" s="1273"/>
    </row>
    <row r="92" spans="1:4" ht="17.25" thickBot="1">
      <c r="A92" s="330" t="s">
        <v>89</v>
      </c>
      <c r="B92" s="331" t="s">
        <v>49</v>
      </c>
      <c r="C92" s="331" t="s">
        <v>45</v>
      </c>
      <c r="D92" s="331" t="s">
        <v>46</v>
      </c>
    </row>
    <row r="93" spans="1:4" ht="30">
      <c r="A93" s="948" t="s">
        <v>357</v>
      </c>
      <c r="B93" s="332">
        <v>1</v>
      </c>
      <c r="C93" s="332">
        <v>0</v>
      </c>
      <c r="D93" s="332">
        <v>0</v>
      </c>
    </row>
    <row r="94" spans="1:4" ht="30">
      <c r="A94" s="949" t="s">
        <v>358</v>
      </c>
      <c r="B94" s="333">
        <v>2</v>
      </c>
      <c r="C94" s="334">
        <v>1</v>
      </c>
      <c r="D94" s="334">
        <v>0</v>
      </c>
    </row>
    <row r="95" spans="1:4">
      <c r="A95" s="335" t="s">
        <v>359</v>
      </c>
      <c r="B95" s="333">
        <v>1</v>
      </c>
      <c r="C95" s="334">
        <v>0</v>
      </c>
      <c r="D95" s="334">
        <v>0</v>
      </c>
    </row>
    <row r="96" spans="1:4">
      <c r="A96" s="335" t="s">
        <v>360</v>
      </c>
      <c r="B96" s="333">
        <v>2</v>
      </c>
      <c r="C96" s="334">
        <v>0</v>
      </c>
      <c r="D96" s="334">
        <v>0</v>
      </c>
    </row>
    <row r="97" spans="1:4" ht="30">
      <c r="A97" s="950" t="s">
        <v>361</v>
      </c>
      <c r="B97" s="333">
        <v>1</v>
      </c>
      <c r="C97" s="334">
        <v>0</v>
      </c>
      <c r="D97" s="334">
        <v>0</v>
      </c>
    </row>
    <row r="98" spans="1:4">
      <c r="A98" s="336"/>
      <c r="B98" s="337"/>
      <c r="C98" s="338"/>
      <c r="D98" s="338"/>
    </row>
    <row r="99" spans="1:4">
      <c r="A99" s="336"/>
      <c r="B99" s="337"/>
      <c r="C99" s="338"/>
      <c r="D99" s="338"/>
    </row>
    <row r="100" spans="1:4">
      <c r="A100" s="336"/>
      <c r="B100" s="337"/>
      <c r="C100" s="338"/>
      <c r="D100" s="338"/>
    </row>
    <row r="101" spans="1:4">
      <c r="A101" s="336"/>
      <c r="B101" s="337"/>
      <c r="C101" s="338"/>
      <c r="D101" s="338"/>
    </row>
    <row r="102" spans="1:4">
      <c r="A102" s="336"/>
      <c r="B102" s="337"/>
      <c r="C102" s="338"/>
      <c r="D102" s="338"/>
    </row>
    <row r="103" spans="1:4">
      <c r="A103" s="336"/>
      <c r="B103" s="337"/>
      <c r="C103" s="338"/>
      <c r="D103" s="338"/>
    </row>
    <row r="104" spans="1:4">
      <c r="A104" s="336"/>
      <c r="B104" s="337"/>
      <c r="C104" s="338"/>
      <c r="D104" s="338"/>
    </row>
    <row r="105" spans="1:4">
      <c r="A105" s="336"/>
      <c r="B105" s="337"/>
      <c r="C105" s="338"/>
      <c r="D105" s="338"/>
    </row>
    <row r="106" spans="1:4">
      <c r="A106" s="336"/>
      <c r="B106" s="337"/>
      <c r="C106" s="338"/>
      <c r="D106" s="338"/>
    </row>
    <row r="107" spans="1:4">
      <c r="A107" s="336"/>
      <c r="B107" s="337"/>
      <c r="C107" s="338"/>
      <c r="D107" s="338"/>
    </row>
    <row r="108" spans="1:4">
      <c r="A108" s="336"/>
      <c r="B108" s="337"/>
      <c r="C108" s="338"/>
      <c r="D108" s="338"/>
    </row>
    <row r="109" spans="1:4" ht="15.75" thickBot="1">
      <c r="A109" s="339"/>
      <c r="B109" s="340"/>
      <c r="C109" s="341"/>
      <c r="D109" s="341"/>
    </row>
    <row r="110" spans="1:4" ht="16.5" thickBot="1">
      <c r="A110" s="331" t="s">
        <v>362</v>
      </c>
      <c r="B110" s="342">
        <f>SUM(B93:B109)</f>
        <v>7</v>
      </c>
      <c r="C110" s="342">
        <f t="shared" ref="C110:D110" si="1">SUM(C93:C109)</f>
        <v>1</v>
      </c>
      <c r="D110" s="342">
        <f t="shared" si="1"/>
        <v>0</v>
      </c>
    </row>
    <row r="111" spans="1:4">
      <c r="A111" s="343"/>
      <c r="B111" s="343"/>
      <c r="C111" s="343"/>
      <c r="D111" s="343"/>
    </row>
    <row r="112" spans="1:4">
      <c r="A112" s="1274" t="s">
        <v>96</v>
      </c>
      <c r="B112" s="1274"/>
      <c r="C112" s="1274"/>
      <c r="D112" s="1274"/>
    </row>
    <row r="113" spans="1:4">
      <c r="A113" s="1274"/>
      <c r="B113" s="1274"/>
      <c r="C113" s="1274"/>
      <c r="D113" s="1274"/>
    </row>
    <row r="114" spans="1:4" ht="15.75">
      <c r="A114" s="1264" t="s">
        <v>91</v>
      </c>
      <c r="B114" s="1264"/>
      <c r="C114" s="1264"/>
      <c r="D114" s="1264"/>
    </row>
    <row r="115" spans="1:4" ht="15.75">
      <c r="A115" s="89" t="s">
        <v>363</v>
      </c>
      <c r="B115" s="24"/>
      <c r="C115" s="25"/>
      <c r="D115" s="25"/>
    </row>
    <row r="116" spans="1:4" ht="16.5">
      <c r="A116" s="136" t="s">
        <v>90</v>
      </c>
      <c r="B116" s="135"/>
      <c r="C116" s="135"/>
      <c r="D116" s="135"/>
    </row>
    <row r="117" spans="1:4" ht="15.75">
      <c r="A117" s="1263" t="s">
        <v>26</v>
      </c>
      <c r="B117" s="1263"/>
      <c r="C117" s="1263"/>
      <c r="D117" s="1263"/>
    </row>
    <row r="118" spans="1:4" ht="15.75">
      <c r="A118" s="1263" t="s">
        <v>27</v>
      </c>
      <c r="B118" s="1263"/>
      <c r="C118" s="1263"/>
      <c r="D118" s="1263"/>
    </row>
    <row r="119" spans="1:4" ht="16.5" thickBot="1">
      <c r="A119" s="92"/>
      <c r="B119" s="317"/>
      <c r="C119" s="317"/>
      <c r="D119" s="317"/>
    </row>
    <row r="120" spans="1:4" ht="24" thickBot="1">
      <c r="A120" s="1265" t="s">
        <v>56</v>
      </c>
      <c r="B120" s="1266"/>
      <c r="C120" s="1266"/>
      <c r="D120" s="1267"/>
    </row>
    <row r="121" spans="1:4" ht="15.75" thickBot="1">
      <c r="A121" s="317"/>
      <c r="B121" s="317"/>
      <c r="C121" s="317"/>
      <c r="D121" s="317"/>
    </row>
    <row r="122" spans="1:4" ht="16.5">
      <c r="A122" s="318" t="s">
        <v>353</v>
      </c>
      <c r="B122" s="319"/>
      <c r="C122" s="319"/>
      <c r="D122" s="320"/>
    </row>
    <row r="123" spans="1:4" ht="16.5">
      <c r="A123" s="321" t="s">
        <v>354</v>
      </c>
      <c r="B123" s="322"/>
      <c r="C123" s="322"/>
      <c r="D123" s="323"/>
    </row>
    <row r="124" spans="1:4" ht="17.25" thickBot="1">
      <c r="A124" s="324" t="s">
        <v>364</v>
      </c>
      <c r="B124" s="325"/>
      <c r="C124" s="325"/>
      <c r="D124" s="326"/>
    </row>
    <row r="125" spans="1:4" ht="15.75" thickBot="1">
      <c r="A125" s="327"/>
      <c r="B125" s="317"/>
      <c r="C125" s="317"/>
      <c r="D125" s="317"/>
    </row>
    <row r="126" spans="1:4" ht="17.25" thickBot="1">
      <c r="A126" s="1268" t="s">
        <v>356</v>
      </c>
      <c r="B126" s="1269"/>
      <c r="C126" s="1269"/>
      <c r="D126" s="1270"/>
    </row>
    <row r="127" spans="1:4" ht="16.5">
      <c r="A127" s="328"/>
      <c r="B127" s="317"/>
      <c r="C127" s="317"/>
      <c r="D127" s="317"/>
    </row>
    <row r="128" spans="1:4" ht="17.25" thickBot="1">
      <c r="A128" s="317"/>
      <c r="B128" s="329"/>
      <c r="C128" s="1273"/>
      <c r="D128" s="1273"/>
    </row>
    <row r="129" spans="1:4" ht="17.25" thickBot="1">
      <c r="A129" s="330" t="s">
        <v>89</v>
      </c>
      <c r="B129" s="331" t="s">
        <v>49</v>
      </c>
      <c r="C129" s="331" t="s">
        <v>45</v>
      </c>
      <c r="D129" s="331" t="s">
        <v>46</v>
      </c>
    </row>
    <row r="130" spans="1:4">
      <c r="A130" s="335" t="s">
        <v>365</v>
      </c>
      <c r="B130" s="333">
        <v>1</v>
      </c>
      <c r="C130" s="334">
        <v>0</v>
      </c>
      <c r="D130" s="334">
        <v>0</v>
      </c>
    </row>
    <row r="131" spans="1:4">
      <c r="A131" s="336"/>
      <c r="B131" s="344"/>
      <c r="C131" s="345"/>
      <c r="D131" s="345"/>
    </row>
    <row r="132" spans="1:4">
      <c r="A132" s="336"/>
      <c r="B132" s="344"/>
      <c r="C132" s="345"/>
      <c r="D132" s="345"/>
    </row>
    <row r="133" spans="1:4">
      <c r="A133" s="336"/>
      <c r="B133" s="344"/>
      <c r="C133" s="345"/>
      <c r="D133" s="345"/>
    </row>
    <row r="134" spans="1:4">
      <c r="A134" s="336"/>
      <c r="B134" s="344"/>
      <c r="C134" s="345"/>
      <c r="D134" s="345"/>
    </row>
    <row r="135" spans="1:4">
      <c r="A135" s="336"/>
      <c r="B135" s="344"/>
      <c r="C135" s="345"/>
      <c r="D135" s="345"/>
    </row>
    <row r="136" spans="1:4">
      <c r="A136" s="336"/>
      <c r="B136" s="344"/>
      <c r="C136" s="345"/>
      <c r="D136" s="345"/>
    </row>
    <row r="137" spans="1:4">
      <c r="A137" s="336"/>
      <c r="B137" s="344"/>
      <c r="C137" s="345"/>
      <c r="D137" s="345"/>
    </row>
    <row r="138" spans="1:4">
      <c r="A138" s="336"/>
      <c r="B138" s="344"/>
      <c r="C138" s="345"/>
      <c r="D138" s="345"/>
    </row>
    <row r="139" spans="1:4">
      <c r="A139" s="336"/>
      <c r="B139" s="344"/>
      <c r="C139" s="345"/>
      <c r="D139" s="345"/>
    </row>
    <row r="140" spans="1:4">
      <c r="A140" s="336"/>
      <c r="B140" s="344"/>
      <c r="C140" s="345"/>
      <c r="D140" s="345"/>
    </row>
    <row r="141" spans="1:4">
      <c r="A141" s="336"/>
      <c r="B141" s="344"/>
      <c r="C141" s="345"/>
      <c r="D141" s="345"/>
    </row>
    <row r="142" spans="1:4">
      <c r="A142" s="336"/>
      <c r="B142" s="344"/>
      <c r="C142" s="345"/>
      <c r="D142" s="345"/>
    </row>
    <row r="143" spans="1:4">
      <c r="A143" s="336"/>
      <c r="B143" s="344"/>
      <c r="C143" s="345"/>
      <c r="D143" s="345"/>
    </row>
    <row r="144" spans="1:4">
      <c r="A144" s="336"/>
      <c r="B144" s="344"/>
      <c r="C144" s="345"/>
      <c r="D144" s="345"/>
    </row>
    <row r="145" spans="1:4">
      <c r="A145" s="336"/>
      <c r="B145" s="344"/>
      <c r="C145" s="345"/>
      <c r="D145" s="345"/>
    </row>
    <row r="146" spans="1:4" ht="15.75" thickBot="1">
      <c r="A146" s="336"/>
      <c r="B146" s="344"/>
      <c r="C146" s="345"/>
      <c r="D146" s="345"/>
    </row>
    <row r="147" spans="1:4" ht="16.5" thickBot="1">
      <c r="A147" s="331" t="s">
        <v>362</v>
      </c>
      <c r="B147" s="342">
        <f>SUM(B130:B146)</f>
        <v>1</v>
      </c>
      <c r="C147" s="342">
        <f t="shared" ref="C147:D147" si="2">SUM(C130:C146)</f>
        <v>0</v>
      </c>
      <c r="D147" s="342">
        <f t="shared" si="2"/>
        <v>0</v>
      </c>
    </row>
    <row r="148" spans="1:4">
      <c r="A148" s="343"/>
      <c r="B148" s="343"/>
      <c r="C148" s="343"/>
      <c r="D148" s="343"/>
    </row>
    <row r="149" spans="1:4">
      <c r="A149" s="1274" t="s">
        <v>96</v>
      </c>
      <c r="B149" s="1274"/>
      <c r="C149" s="1274"/>
      <c r="D149" s="1274"/>
    </row>
    <row r="150" spans="1:4">
      <c r="A150" s="1274"/>
      <c r="B150" s="1274"/>
      <c r="C150" s="1274"/>
      <c r="D150" s="1274"/>
    </row>
    <row r="151" spans="1:4" ht="15.75">
      <c r="A151" s="1264" t="s">
        <v>91</v>
      </c>
      <c r="B151" s="1264"/>
      <c r="C151" s="1264"/>
      <c r="D151" s="1264"/>
    </row>
    <row r="152" spans="1:4" ht="15.75">
      <c r="A152" s="89" t="s">
        <v>363</v>
      </c>
      <c r="B152" s="24"/>
      <c r="C152" s="25"/>
      <c r="D152" s="25"/>
    </row>
    <row r="153" spans="1:4" ht="16.5">
      <c r="A153" s="136" t="s">
        <v>90</v>
      </c>
      <c r="B153" s="135"/>
      <c r="C153" s="135"/>
      <c r="D153" s="135"/>
    </row>
    <row r="154" spans="1:4" ht="15.75">
      <c r="A154" s="1263" t="s">
        <v>26</v>
      </c>
      <c r="B154" s="1263"/>
      <c r="C154" s="1263"/>
      <c r="D154" s="1263"/>
    </row>
    <row r="155" spans="1:4" ht="15.75">
      <c r="A155" s="1263" t="s">
        <v>27</v>
      </c>
      <c r="B155" s="1263"/>
      <c r="C155" s="1263"/>
      <c r="D155" s="1263"/>
    </row>
    <row r="156" spans="1:4" ht="16.5" thickBot="1">
      <c r="A156" s="92"/>
      <c r="B156" s="317"/>
      <c r="C156" s="317"/>
      <c r="D156" s="317"/>
    </row>
    <row r="157" spans="1:4" ht="24" thickBot="1">
      <c r="A157" s="1265" t="s">
        <v>56</v>
      </c>
      <c r="B157" s="1266"/>
      <c r="C157" s="1266"/>
      <c r="D157" s="1267"/>
    </row>
    <row r="158" spans="1:4" ht="15.75" thickBot="1">
      <c r="A158" s="317"/>
      <c r="B158" s="317"/>
      <c r="C158" s="317"/>
      <c r="D158" s="317"/>
    </row>
    <row r="159" spans="1:4" ht="16.5">
      <c r="A159" s="318" t="s">
        <v>353</v>
      </c>
      <c r="B159" s="319"/>
      <c r="C159" s="319"/>
      <c r="D159" s="320"/>
    </row>
    <row r="160" spans="1:4" ht="16.5">
      <c r="A160" s="321" t="s">
        <v>354</v>
      </c>
      <c r="B160" s="322"/>
      <c r="C160" s="322"/>
      <c r="D160" s="323"/>
    </row>
    <row r="161" spans="1:4" ht="17.25" thickBot="1">
      <c r="A161" s="324" t="s">
        <v>366</v>
      </c>
      <c r="B161" s="325"/>
      <c r="C161" s="325"/>
      <c r="D161" s="326"/>
    </row>
    <row r="162" spans="1:4" ht="15.75" thickBot="1">
      <c r="A162" s="327"/>
      <c r="B162" s="317"/>
      <c r="C162" s="317"/>
      <c r="D162" s="317"/>
    </row>
    <row r="163" spans="1:4" ht="17.25" thickBot="1">
      <c r="A163" s="1268" t="s">
        <v>356</v>
      </c>
      <c r="B163" s="1269"/>
      <c r="C163" s="1269"/>
      <c r="D163" s="1270"/>
    </row>
    <row r="164" spans="1:4" ht="16.5">
      <c r="A164" s="328"/>
      <c r="B164" s="317"/>
      <c r="C164" s="317"/>
      <c r="D164" s="317"/>
    </row>
    <row r="165" spans="1:4" ht="17.25" thickBot="1">
      <c r="A165" s="317"/>
      <c r="B165" s="329"/>
      <c r="C165" s="1273"/>
      <c r="D165" s="1273"/>
    </row>
    <row r="166" spans="1:4" ht="17.25" thickBot="1">
      <c r="A166" s="330" t="s">
        <v>89</v>
      </c>
      <c r="B166" s="331" t="s">
        <v>49</v>
      </c>
      <c r="C166" s="331" t="s">
        <v>45</v>
      </c>
      <c r="D166" s="331" t="s">
        <v>46</v>
      </c>
    </row>
    <row r="167" spans="1:4">
      <c r="A167" s="335" t="s">
        <v>367</v>
      </c>
      <c r="B167" s="333">
        <v>2</v>
      </c>
      <c r="C167" s="334">
        <v>2</v>
      </c>
      <c r="D167" s="334">
        <v>0</v>
      </c>
    </row>
    <row r="168" spans="1:4" ht="30">
      <c r="A168" s="950" t="s">
        <v>368</v>
      </c>
      <c r="B168" s="333">
        <v>1</v>
      </c>
      <c r="C168" s="334">
        <v>0</v>
      </c>
      <c r="D168" s="334">
        <v>0</v>
      </c>
    </row>
    <row r="169" spans="1:4">
      <c r="A169" s="336"/>
      <c r="B169" s="344"/>
      <c r="C169" s="345"/>
      <c r="D169" s="345"/>
    </row>
    <row r="170" spans="1:4">
      <c r="A170" s="336"/>
      <c r="B170" s="344"/>
      <c r="C170" s="345"/>
      <c r="D170" s="345"/>
    </row>
    <row r="171" spans="1:4">
      <c r="A171" s="336"/>
      <c r="B171" s="344"/>
      <c r="C171" s="345"/>
      <c r="D171" s="345"/>
    </row>
    <row r="172" spans="1:4">
      <c r="A172" s="336"/>
      <c r="B172" s="344"/>
      <c r="C172" s="345"/>
      <c r="D172" s="345"/>
    </row>
    <row r="173" spans="1:4">
      <c r="A173" s="336"/>
      <c r="B173" s="344"/>
      <c r="C173" s="345"/>
      <c r="D173" s="345"/>
    </row>
    <row r="174" spans="1:4">
      <c r="A174" s="336"/>
      <c r="B174" s="344"/>
      <c r="C174" s="345"/>
      <c r="D174" s="345"/>
    </row>
    <row r="175" spans="1:4">
      <c r="A175" s="336"/>
      <c r="B175" s="344"/>
      <c r="C175" s="345"/>
      <c r="D175" s="345"/>
    </row>
    <row r="176" spans="1:4">
      <c r="A176" s="336"/>
      <c r="B176" s="344"/>
      <c r="C176" s="345"/>
      <c r="D176" s="345"/>
    </row>
    <row r="177" spans="1:4">
      <c r="A177" s="336"/>
      <c r="B177" s="344"/>
      <c r="C177" s="345"/>
      <c r="D177" s="345"/>
    </row>
    <row r="178" spans="1:4">
      <c r="A178" s="336"/>
      <c r="B178" s="344"/>
      <c r="C178" s="345"/>
      <c r="D178" s="345"/>
    </row>
    <row r="179" spans="1:4">
      <c r="A179" s="336"/>
      <c r="B179" s="344"/>
      <c r="C179" s="345"/>
      <c r="D179" s="345"/>
    </row>
    <row r="180" spans="1:4">
      <c r="A180" s="336"/>
      <c r="B180" s="344"/>
      <c r="C180" s="345"/>
      <c r="D180" s="345"/>
    </row>
    <row r="181" spans="1:4">
      <c r="A181" s="336"/>
      <c r="B181" s="344"/>
      <c r="C181" s="345"/>
      <c r="D181" s="345"/>
    </row>
    <row r="182" spans="1:4">
      <c r="A182" s="336"/>
      <c r="B182" s="344"/>
      <c r="C182" s="345"/>
      <c r="D182" s="345"/>
    </row>
    <row r="183" spans="1:4" ht="15.75" thickBot="1">
      <c r="A183" s="336"/>
      <c r="B183" s="344"/>
      <c r="C183" s="345"/>
      <c r="D183" s="345"/>
    </row>
    <row r="184" spans="1:4" ht="16.5" thickBot="1">
      <c r="A184" s="331" t="s">
        <v>362</v>
      </c>
      <c r="B184" s="342">
        <f>SUM(B167:B183)</f>
        <v>3</v>
      </c>
      <c r="C184" s="342">
        <f t="shared" ref="C184:D184" si="3">SUM(C167:C183)</f>
        <v>2</v>
      </c>
      <c r="D184" s="342">
        <f t="shared" si="3"/>
        <v>0</v>
      </c>
    </row>
    <row r="185" spans="1:4">
      <c r="A185" s="343"/>
      <c r="B185" s="343"/>
      <c r="C185" s="343"/>
      <c r="D185" s="343"/>
    </row>
    <row r="186" spans="1:4">
      <c r="A186" s="1274" t="s">
        <v>96</v>
      </c>
      <c r="B186" s="1274"/>
      <c r="C186" s="1274"/>
      <c r="D186" s="1274"/>
    </row>
    <row r="187" spans="1:4">
      <c r="A187" s="1274"/>
      <c r="B187" s="1274"/>
      <c r="C187" s="1274"/>
      <c r="D187" s="1274"/>
    </row>
    <row r="188" spans="1:4" ht="15.75">
      <c r="A188" s="1264" t="s">
        <v>91</v>
      </c>
      <c r="B188" s="1264"/>
      <c r="C188" s="1264"/>
      <c r="D188" s="1264"/>
    </row>
    <row r="189" spans="1:4" ht="15.75">
      <c r="A189" s="89" t="s">
        <v>363</v>
      </c>
      <c r="B189" s="24"/>
      <c r="C189" s="25"/>
      <c r="D189" s="25"/>
    </row>
    <row r="190" spans="1:4" ht="16.5">
      <c r="A190" s="136" t="s">
        <v>90</v>
      </c>
      <c r="B190" s="135"/>
      <c r="C190" s="135"/>
      <c r="D190" s="135"/>
    </row>
    <row r="191" spans="1:4" ht="15.75">
      <c r="A191" s="1263" t="s">
        <v>26</v>
      </c>
      <c r="B191" s="1263"/>
      <c r="C191" s="1263"/>
      <c r="D191" s="1263"/>
    </row>
    <row r="192" spans="1:4" ht="15.75">
      <c r="A192" s="1263" t="s">
        <v>27</v>
      </c>
      <c r="B192" s="1263"/>
      <c r="C192" s="1263"/>
      <c r="D192" s="1263"/>
    </row>
    <row r="193" spans="1:4" ht="16.5" thickBot="1">
      <c r="A193" s="92"/>
      <c r="B193" s="317"/>
      <c r="C193" s="317"/>
      <c r="D193" s="317"/>
    </row>
    <row r="194" spans="1:4" ht="24" thickBot="1">
      <c r="A194" s="1265" t="s">
        <v>56</v>
      </c>
      <c r="B194" s="1266"/>
      <c r="C194" s="1266"/>
      <c r="D194" s="1267"/>
    </row>
    <row r="195" spans="1:4" ht="15.75" thickBot="1">
      <c r="A195" s="317"/>
      <c r="B195" s="317"/>
      <c r="C195" s="317"/>
      <c r="D195" s="317"/>
    </row>
    <row r="196" spans="1:4" ht="16.5">
      <c r="A196" s="318" t="s">
        <v>353</v>
      </c>
      <c r="B196" s="319"/>
      <c r="C196" s="319"/>
      <c r="D196" s="320"/>
    </row>
    <row r="197" spans="1:4" ht="16.5">
      <c r="A197" s="321" t="s">
        <v>354</v>
      </c>
      <c r="B197" s="322"/>
      <c r="C197" s="322"/>
      <c r="D197" s="323"/>
    </row>
    <row r="198" spans="1:4" ht="17.25" thickBot="1">
      <c r="A198" s="324" t="s">
        <v>369</v>
      </c>
      <c r="B198" s="325"/>
      <c r="C198" s="325"/>
      <c r="D198" s="326"/>
    </row>
    <row r="199" spans="1:4" ht="15.75" thickBot="1">
      <c r="A199" s="327"/>
      <c r="B199" s="317"/>
      <c r="C199" s="317"/>
      <c r="D199" s="317"/>
    </row>
    <row r="200" spans="1:4" ht="17.25" thickBot="1">
      <c r="A200" s="1268" t="s">
        <v>356</v>
      </c>
      <c r="B200" s="1269"/>
      <c r="C200" s="1269"/>
      <c r="D200" s="1270"/>
    </row>
    <row r="201" spans="1:4" ht="16.5">
      <c r="A201" s="328"/>
      <c r="B201" s="317"/>
      <c r="C201" s="317"/>
      <c r="D201" s="317"/>
    </row>
    <row r="202" spans="1:4" ht="17.25" thickBot="1">
      <c r="A202" s="317"/>
      <c r="B202" s="329"/>
      <c r="C202" s="1273"/>
      <c r="D202" s="1273"/>
    </row>
    <row r="203" spans="1:4" ht="17.25" thickBot="1">
      <c r="A203" s="330" t="s">
        <v>89</v>
      </c>
      <c r="B203" s="331" t="s">
        <v>49</v>
      </c>
      <c r="C203" s="331" t="s">
        <v>45</v>
      </c>
      <c r="D203" s="331" t="s">
        <v>46</v>
      </c>
    </row>
    <row r="204" spans="1:4">
      <c r="A204" s="335" t="s">
        <v>370</v>
      </c>
      <c r="B204" s="333">
        <v>1</v>
      </c>
      <c r="C204" s="334">
        <v>0</v>
      </c>
      <c r="D204" s="334">
        <v>0</v>
      </c>
    </row>
    <row r="205" spans="1:4">
      <c r="A205" s="336"/>
      <c r="B205" s="344"/>
      <c r="C205" s="345"/>
      <c r="D205" s="345"/>
    </row>
    <row r="206" spans="1:4">
      <c r="A206" s="336"/>
      <c r="B206" s="344"/>
      <c r="C206" s="345"/>
      <c r="D206" s="345"/>
    </row>
    <row r="207" spans="1:4">
      <c r="A207" s="336"/>
      <c r="B207" s="344"/>
      <c r="C207" s="345"/>
      <c r="D207" s="345"/>
    </row>
    <row r="208" spans="1:4">
      <c r="A208" s="336"/>
      <c r="B208" s="344"/>
      <c r="C208" s="345"/>
      <c r="D208" s="345"/>
    </row>
    <row r="209" spans="1:4">
      <c r="A209" s="336"/>
      <c r="B209" s="344"/>
      <c r="C209" s="345"/>
      <c r="D209" s="345"/>
    </row>
    <row r="210" spans="1:4">
      <c r="A210" s="336"/>
      <c r="B210" s="344"/>
      <c r="C210" s="345"/>
      <c r="D210" s="345"/>
    </row>
    <row r="211" spans="1:4">
      <c r="A211" s="336"/>
      <c r="B211" s="344"/>
      <c r="C211" s="345"/>
      <c r="D211" s="345"/>
    </row>
    <row r="212" spans="1:4">
      <c r="A212" s="336"/>
      <c r="B212" s="344"/>
      <c r="C212" s="345"/>
      <c r="D212" s="345"/>
    </row>
    <row r="213" spans="1:4">
      <c r="A213" s="336"/>
      <c r="B213" s="344"/>
      <c r="C213" s="345"/>
      <c r="D213" s="345"/>
    </row>
    <row r="214" spans="1:4">
      <c r="A214" s="336"/>
      <c r="B214" s="344"/>
      <c r="C214" s="345"/>
      <c r="D214" s="345"/>
    </row>
    <row r="215" spans="1:4">
      <c r="A215" s="336"/>
      <c r="B215" s="344"/>
      <c r="C215" s="345"/>
      <c r="D215" s="345"/>
    </row>
    <row r="216" spans="1:4">
      <c r="A216" s="336"/>
      <c r="B216" s="344"/>
      <c r="C216" s="345"/>
      <c r="D216" s="345"/>
    </row>
    <row r="217" spans="1:4">
      <c r="A217" s="336"/>
      <c r="B217" s="344"/>
      <c r="C217" s="345"/>
      <c r="D217" s="345"/>
    </row>
    <row r="218" spans="1:4">
      <c r="A218" s="336"/>
      <c r="B218" s="344"/>
      <c r="C218" s="345"/>
      <c r="D218" s="345"/>
    </row>
    <row r="219" spans="1:4">
      <c r="A219" s="336"/>
      <c r="B219" s="344"/>
      <c r="C219" s="345"/>
      <c r="D219" s="345"/>
    </row>
    <row r="220" spans="1:4" ht="15.75" thickBot="1">
      <c r="A220" s="336"/>
      <c r="B220" s="344"/>
      <c r="C220" s="345"/>
      <c r="D220" s="345"/>
    </row>
    <row r="221" spans="1:4" ht="16.5" thickBot="1">
      <c r="A221" s="331" t="s">
        <v>362</v>
      </c>
      <c r="B221" s="342">
        <f>SUM(B204:B220)</f>
        <v>1</v>
      </c>
      <c r="C221" s="342">
        <f t="shared" ref="C221:D221" si="4">SUM(C204:C220)</f>
        <v>0</v>
      </c>
      <c r="D221" s="342">
        <f t="shared" si="4"/>
        <v>0</v>
      </c>
    </row>
    <row r="222" spans="1:4" ht="16.5" thickBot="1">
      <c r="A222" s="995"/>
      <c r="B222" s="995"/>
      <c r="C222" s="995"/>
      <c r="D222" s="995"/>
    </row>
    <row r="223" spans="1:4" ht="32.25" thickBot="1">
      <c r="A223" s="996" t="s">
        <v>980</v>
      </c>
      <c r="B223" s="342">
        <f>B221+B184+B147+B110</f>
        <v>12</v>
      </c>
      <c r="C223" s="342">
        <f t="shared" ref="C223:D223" si="5">C221+C184+C147+C110</f>
        <v>3</v>
      </c>
      <c r="D223" s="342">
        <f t="shared" si="5"/>
        <v>0</v>
      </c>
    </row>
    <row r="224" spans="1:4">
      <c r="A224" s="343"/>
      <c r="B224" s="343"/>
      <c r="C224" s="343"/>
      <c r="D224" s="343"/>
    </row>
    <row r="225" spans="1:4">
      <c r="A225" s="1274" t="s">
        <v>96</v>
      </c>
      <c r="B225" s="1274"/>
      <c r="C225" s="1274"/>
      <c r="D225" s="1274"/>
    </row>
    <row r="226" spans="1:4">
      <c r="A226" s="1274"/>
      <c r="B226" s="1274"/>
      <c r="C226" s="1274"/>
      <c r="D226" s="1274"/>
    </row>
    <row r="227" spans="1:4" ht="15.75">
      <c r="A227" s="1264" t="s">
        <v>91</v>
      </c>
      <c r="B227" s="1264"/>
      <c r="C227" s="1264"/>
      <c r="D227" s="1264"/>
    </row>
    <row r="228" spans="1:4" ht="15.75">
      <c r="A228" s="89" t="s">
        <v>363</v>
      </c>
      <c r="B228" s="24"/>
      <c r="C228" s="25"/>
      <c r="D228" s="25"/>
    </row>
    <row r="229" spans="1:4" ht="16.5">
      <c r="A229" s="136" t="s">
        <v>90</v>
      </c>
      <c r="B229" s="135"/>
      <c r="C229" s="135"/>
      <c r="D229" s="135"/>
    </row>
    <row r="230" spans="1:4" ht="16.5">
      <c r="A230" s="136"/>
      <c r="B230" s="135"/>
      <c r="C230" s="135"/>
      <c r="D230" s="135"/>
    </row>
    <row r="231" spans="1:4" ht="16.5">
      <c r="A231" s="136"/>
      <c r="B231" s="135"/>
      <c r="C231" s="135"/>
      <c r="D231" s="135"/>
    </row>
    <row r="232" spans="1:4" ht="15.75">
      <c r="A232" s="1263" t="s">
        <v>26</v>
      </c>
      <c r="B232" s="1263"/>
      <c r="C232" s="1263"/>
      <c r="D232" s="1263"/>
    </row>
    <row r="233" spans="1:4" ht="15.75">
      <c r="A233" s="1263" t="s">
        <v>27</v>
      </c>
      <c r="B233" s="1263"/>
      <c r="C233" s="1263"/>
      <c r="D233" s="1263"/>
    </row>
    <row r="234" spans="1:4" ht="16.5" thickBot="1">
      <c r="A234" s="953"/>
      <c r="B234" s="954"/>
      <c r="C234" s="954"/>
      <c r="D234" s="954"/>
    </row>
    <row r="235" spans="1:4" ht="24" thickBot="1">
      <c r="A235" s="1275" t="s">
        <v>56</v>
      </c>
      <c r="B235" s="1276"/>
      <c r="C235" s="1276"/>
      <c r="D235" s="1276"/>
    </row>
    <row r="236" spans="1:4" ht="15.75" thickBot="1">
      <c r="A236" s="954"/>
      <c r="B236" s="954"/>
      <c r="C236" s="954"/>
      <c r="D236" s="954"/>
    </row>
    <row r="237" spans="1:4" ht="16.5">
      <c r="A237" s="955" t="s">
        <v>920</v>
      </c>
      <c r="B237" s="956"/>
      <c r="C237" s="956"/>
      <c r="D237" s="956"/>
    </row>
    <row r="238" spans="1:4" ht="16.5">
      <c r="A238" s="957" t="s">
        <v>953</v>
      </c>
      <c r="B238" s="958"/>
      <c r="C238" s="958"/>
      <c r="D238" s="958"/>
    </row>
    <row r="239" spans="1:4" ht="17.25" thickBot="1">
      <c r="A239" s="959" t="s">
        <v>954</v>
      </c>
      <c r="B239" s="960"/>
      <c r="C239" s="960"/>
      <c r="D239" s="960"/>
    </row>
    <row r="240" spans="1:4" ht="15.75" thickBot="1">
      <c r="A240" s="961"/>
      <c r="B240" s="954"/>
      <c r="C240" s="954"/>
      <c r="D240" s="954"/>
    </row>
    <row r="241" spans="1:4" ht="17.25" thickBot="1">
      <c r="A241" s="1271" t="s">
        <v>940</v>
      </c>
      <c r="B241" s="1272"/>
      <c r="C241" s="1272"/>
      <c r="D241" s="1272"/>
    </row>
    <row r="242" spans="1:4" ht="17.25" thickBot="1">
      <c r="A242" s="962"/>
      <c r="B242" s="954"/>
      <c r="C242" s="954"/>
      <c r="D242" s="954"/>
    </row>
    <row r="243" spans="1:4" ht="17.25" thickBot="1">
      <c r="A243" s="964" t="s">
        <v>89</v>
      </c>
      <c r="B243" s="965" t="s">
        <v>49</v>
      </c>
      <c r="C243" s="965" t="s">
        <v>45</v>
      </c>
      <c r="D243" s="965" t="s">
        <v>46</v>
      </c>
    </row>
    <row r="244" spans="1:4">
      <c r="A244" s="983" t="s">
        <v>955</v>
      </c>
      <c r="B244" s="967">
        <v>2</v>
      </c>
      <c r="C244" s="968">
        <v>1</v>
      </c>
      <c r="D244" s="968">
        <v>0</v>
      </c>
    </row>
    <row r="245" spans="1:4" ht="15.75" thickBot="1">
      <c r="A245" s="983" t="s">
        <v>661</v>
      </c>
      <c r="B245" s="967">
        <v>5</v>
      </c>
      <c r="C245" s="968">
        <v>5</v>
      </c>
      <c r="D245" s="968">
        <v>0</v>
      </c>
    </row>
    <row r="246" spans="1:4" ht="16.5" thickBot="1">
      <c r="A246" s="969" t="s">
        <v>362</v>
      </c>
      <c r="B246" s="970">
        <v>7</v>
      </c>
      <c r="C246" s="970">
        <v>6</v>
      </c>
      <c r="D246" s="970">
        <v>0</v>
      </c>
    </row>
    <row r="247" spans="1:4" ht="16.5" thickBot="1">
      <c r="A247" s="971"/>
      <c r="B247" s="971"/>
      <c r="C247" s="971"/>
      <c r="D247" s="971"/>
    </row>
    <row r="248" spans="1:4" ht="17.25" thickBot="1">
      <c r="A248" s="989" t="s">
        <v>956</v>
      </c>
      <c r="B248" s="990"/>
      <c r="C248" s="990"/>
      <c r="D248" s="991"/>
    </row>
    <row r="249" spans="1:4" ht="15.75" thickBot="1">
      <c r="A249" s="961"/>
      <c r="B249" s="954"/>
      <c r="C249" s="954"/>
      <c r="D249" s="954"/>
    </row>
    <row r="250" spans="1:4" ht="17.25" thickBot="1">
      <c r="A250" s="1271" t="s">
        <v>940</v>
      </c>
      <c r="B250" s="1272"/>
      <c r="C250" s="1272"/>
      <c r="D250" s="1272"/>
    </row>
    <row r="251" spans="1:4" ht="17.25" thickBot="1">
      <c r="A251" s="962"/>
      <c r="B251" s="954"/>
      <c r="C251" s="954"/>
      <c r="D251" s="954"/>
    </row>
    <row r="252" spans="1:4" ht="17.25" thickBot="1">
      <c r="A252" s="964" t="s">
        <v>89</v>
      </c>
      <c r="B252" s="965" t="s">
        <v>49</v>
      </c>
      <c r="C252" s="965" t="s">
        <v>45</v>
      </c>
      <c r="D252" s="965" t="s">
        <v>46</v>
      </c>
    </row>
    <row r="253" spans="1:4">
      <c r="A253" s="983" t="s">
        <v>957</v>
      </c>
      <c r="B253" s="967">
        <v>1</v>
      </c>
      <c r="C253" s="968">
        <v>1</v>
      </c>
      <c r="D253" s="968">
        <v>0</v>
      </c>
    </row>
    <row r="254" spans="1:4" ht="26.25" thickBot="1">
      <c r="A254" s="966" t="s">
        <v>958</v>
      </c>
      <c r="B254" s="967">
        <v>1</v>
      </c>
      <c r="C254" s="968">
        <v>0</v>
      </c>
      <c r="D254" s="968">
        <v>0</v>
      </c>
    </row>
    <row r="255" spans="1:4" ht="16.5" thickBot="1">
      <c r="A255" s="969" t="s">
        <v>362</v>
      </c>
      <c r="B255" s="970">
        <v>2</v>
      </c>
      <c r="C255" s="970">
        <v>1</v>
      </c>
      <c r="D255" s="970">
        <v>0</v>
      </c>
    </row>
    <row r="256" spans="1:4" ht="16.5" thickBot="1">
      <c r="A256" s="971"/>
      <c r="B256" s="971"/>
      <c r="C256" s="971"/>
      <c r="D256" s="971"/>
    </row>
    <row r="257" spans="1:4" ht="17.25" thickBot="1">
      <c r="A257" s="989" t="s">
        <v>959</v>
      </c>
      <c r="B257" s="990"/>
      <c r="C257" s="990"/>
      <c r="D257" s="991"/>
    </row>
    <row r="258" spans="1:4" ht="15.75" thickBot="1">
      <c r="A258" s="961"/>
      <c r="B258" s="954"/>
      <c r="C258" s="954"/>
      <c r="D258" s="954"/>
    </row>
    <row r="259" spans="1:4" ht="17.25" thickBot="1">
      <c r="A259" s="1271" t="s">
        <v>940</v>
      </c>
      <c r="B259" s="1272"/>
      <c r="C259" s="1272"/>
      <c r="D259" s="1272"/>
    </row>
    <row r="260" spans="1:4" ht="17.25" thickBot="1">
      <c r="A260" s="962"/>
      <c r="B260" s="954"/>
      <c r="C260" s="954"/>
      <c r="D260" s="954"/>
    </row>
    <row r="261" spans="1:4" ht="17.25" thickBot="1">
      <c r="A261" s="964" t="s">
        <v>89</v>
      </c>
      <c r="B261" s="965" t="s">
        <v>49</v>
      </c>
      <c r="C261" s="965" t="s">
        <v>45</v>
      </c>
      <c r="D261" s="965" t="s">
        <v>46</v>
      </c>
    </row>
    <row r="262" spans="1:4" ht="25.5">
      <c r="A262" s="966" t="s">
        <v>653</v>
      </c>
      <c r="B262" s="967">
        <v>2</v>
      </c>
      <c r="C262" s="968">
        <v>1</v>
      </c>
      <c r="D262" s="968">
        <v>0</v>
      </c>
    </row>
    <row r="263" spans="1:4" ht="26.25" thickBot="1">
      <c r="A263" s="966" t="s">
        <v>960</v>
      </c>
      <c r="B263" s="967">
        <v>3</v>
      </c>
      <c r="C263" s="968">
        <v>3</v>
      </c>
      <c r="D263" s="968">
        <v>0</v>
      </c>
    </row>
    <row r="264" spans="1:4" ht="16.5" thickBot="1">
      <c r="A264" s="969" t="s">
        <v>362</v>
      </c>
      <c r="B264" s="970">
        <v>5</v>
      </c>
      <c r="C264" s="970">
        <v>4</v>
      </c>
      <c r="D264" s="970">
        <v>0</v>
      </c>
    </row>
    <row r="265" spans="1:4" ht="16.5" thickBot="1">
      <c r="A265" s="971"/>
      <c r="B265" s="971"/>
      <c r="C265" s="971"/>
      <c r="D265" s="971"/>
    </row>
    <row r="266" spans="1:4" ht="17.25" thickBot="1">
      <c r="A266" s="989" t="s">
        <v>961</v>
      </c>
      <c r="B266" s="990"/>
      <c r="C266" s="990"/>
      <c r="D266" s="991"/>
    </row>
    <row r="267" spans="1:4" ht="15.75" thickBot="1">
      <c r="A267" s="961"/>
      <c r="B267" s="954"/>
      <c r="C267" s="954"/>
      <c r="D267" s="954"/>
    </row>
    <row r="268" spans="1:4" ht="17.25" thickBot="1">
      <c r="A268" s="1271" t="s">
        <v>940</v>
      </c>
      <c r="B268" s="1272"/>
      <c r="C268" s="1272"/>
      <c r="D268" s="1272"/>
    </row>
    <row r="269" spans="1:4" ht="16.5">
      <c r="A269" s="962"/>
      <c r="B269" s="954"/>
      <c r="C269" s="954"/>
      <c r="D269" s="954"/>
    </row>
    <row r="270" spans="1:4" ht="17.25" thickBot="1">
      <c r="A270" s="954"/>
      <c r="B270" s="963"/>
      <c r="C270" s="1277"/>
      <c r="D270" s="1277"/>
    </row>
    <row r="271" spans="1:4" ht="17.25" thickBot="1">
      <c r="A271" s="964" t="s">
        <v>89</v>
      </c>
      <c r="B271" s="965" t="s">
        <v>49</v>
      </c>
      <c r="C271" s="965" t="s">
        <v>45</v>
      </c>
      <c r="D271" s="965" t="s">
        <v>46</v>
      </c>
    </row>
    <row r="272" spans="1:4">
      <c r="A272" s="984" t="s">
        <v>962</v>
      </c>
      <c r="B272" s="967">
        <v>7</v>
      </c>
      <c r="C272" s="968">
        <v>5</v>
      </c>
      <c r="D272" s="968">
        <v>0</v>
      </c>
    </row>
    <row r="273" spans="1:4" ht="26.25" thickBot="1">
      <c r="A273" s="985" t="s">
        <v>963</v>
      </c>
      <c r="B273" s="967">
        <v>1</v>
      </c>
      <c r="C273" s="968">
        <v>1</v>
      </c>
      <c r="D273" s="968">
        <v>0</v>
      </c>
    </row>
    <row r="274" spans="1:4" ht="16.5" thickBot="1">
      <c r="A274" s="969" t="s">
        <v>362</v>
      </c>
      <c r="B274" s="970">
        <v>8</v>
      </c>
      <c r="C274" s="970">
        <v>6</v>
      </c>
      <c r="D274" s="970">
        <v>0</v>
      </c>
    </row>
    <row r="275" spans="1:4" ht="16.5" thickBot="1">
      <c r="A275" s="992"/>
      <c r="B275" s="993"/>
      <c r="C275" s="993"/>
      <c r="D275" s="993"/>
    </row>
    <row r="276" spans="1:4" ht="32.25" thickBot="1">
      <c r="A276" s="994" t="s">
        <v>981</v>
      </c>
      <c r="B276" s="970">
        <f>B274+B264+B255+B246</f>
        <v>22</v>
      </c>
      <c r="C276" s="970">
        <f t="shared" ref="C276:D276" si="6">C274+C264+C255+C246</f>
        <v>17</v>
      </c>
      <c r="D276" s="970">
        <f t="shared" si="6"/>
        <v>0</v>
      </c>
    </row>
    <row r="277" spans="1:4" ht="15.75">
      <c r="A277" s="971"/>
      <c r="B277" s="971"/>
      <c r="C277" s="971"/>
      <c r="D277" s="971"/>
    </row>
    <row r="278" spans="1:4">
      <c r="A278" s="1278" t="s">
        <v>96</v>
      </c>
      <c r="B278" s="1278"/>
      <c r="C278" s="1278"/>
      <c r="D278" s="1278"/>
    </row>
    <row r="279" spans="1:4">
      <c r="A279" s="1278"/>
      <c r="B279" s="1278"/>
      <c r="C279" s="1278"/>
      <c r="D279" s="1278"/>
    </row>
    <row r="280" spans="1:4" ht="15.75">
      <c r="A280" s="1279" t="s">
        <v>91</v>
      </c>
      <c r="B280" s="1279"/>
      <c r="C280" s="1279"/>
      <c r="D280" s="1279"/>
    </row>
    <row r="281" spans="1:4" ht="15.75">
      <c r="A281" s="661" t="s">
        <v>363</v>
      </c>
      <c r="B281" s="618"/>
      <c r="C281" s="619"/>
      <c r="D281" s="619"/>
    </row>
    <row r="282" spans="1:4" ht="16.5">
      <c r="A282" s="972" t="s">
        <v>90</v>
      </c>
      <c r="B282" s="973"/>
      <c r="C282" s="973"/>
      <c r="D282" s="973"/>
    </row>
    <row r="283" spans="1:4">
      <c r="A283" s="974"/>
      <c r="B283" s="974"/>
      <c r="C283" s="974"/>
      <c r="D283" s="974"/>
    </row>
    <row r="284" spans="1:4">
      <c r="A284" s="974"/>
      <c r="B284" s="974"/>
      <c r="C284" s="974"/>
      <c r="D284" s="974"/>
    </row>
    <row r="285" spans="1:4" ht="16.5">
      <c r="A285" s="136"/>
      <c r="B285" s="135"/>
      <c r="C285" s="135"/>
      <c r="D285" s="135"/>
    </row>
    <row r="286" spans="1:4" ht="15.75">
      <c r="A286" s="1263" t="s">
        <v>26</v>
      </c>
      <c r="B286" s="1263"/>
      <c r="C286" s="1263"/>
      <c r="D286" s="1263"/>
    </row>
    <row r="287" spans="1:4" ht="15.75">
      <c r="A287" s="1263" t="s">
        <v>27</v>
      </c>
      <c r="B287" s="1263"/>
      <c r="C287" s="1263"/>
      <c r="D287" s="1263"/>
    </row>
    <row r="288" spans="1:4" ht="16.5" thickBot="1">
      <c r="A288" s="92"/>
      <c r="B288" s="317"/>
      <c r="C288" s="317"/>
      <c r="D288" s="317"/>
    </row>
    <row r="289" spans="1:4" ht="24" thickBot="1">
      <c r="A289" s="1265" t="s">
        <v>56</v>
      </c>
      <c r="B289" s="1266"/>
      <c r="C289" s="1266"/>
      <c r="D289" s="1267"/>
    </row>
    <row r="290" spans="1:4" ht="15.75" thickBot="1">
      <c r="A290" s="317"/>
      <c r="B290" s="317"/>
      <c r="C290" s="317"/>
      <c r="D290" s="317"/>
    </row>
    <row r="291" spans="1:4" ht="16.5">
      <c r="A291" s="318" t="s">
        <v>353</v>
      </c>
      <c r="B291" s="319"/>
      <c r="C291" s="319"/>
      <c r="D291" s="320"/>
    </row>
    <row r="292" spans="1:4" ht="16.5">
      <c r="A292" s="321" t="s">
        <v>371</v>
      </c>
      <c r="B292" s="322"/>
      <c r="C292" s="322"/>
      <c r="D292" s="323"/>
    </row>
    <row r="293" spans="1:4" ht="17.25" thickBot="1">
      <c r="A293" s="324" t="s">
        <v>372</v>
      </c>
      <c r="B293" s="325"/>
      <c r="C293" s="325"/>
      <c r="D293" s="326"/>
    </row>
    <row r="294" spans="1:4" ht="15.75" thickBot="1">
      <c r="A294" s="327"/>
      <c r="B294" s="317"/>
      <c r="C294" s="317"/>
      <c r="D294" s="317"/>
    </row>
    <row r="295" spans="1:4" ht="17.25" thickBot="1">
      <c r="A295" s="1268" t="s">
        <v>356</v>
      </c>
      <c r="B295" s="1269"/>
      <c r="C295" s="1269"/>
      <c r="D295" s="1270"/>
    </row>
    <row r="296" spans="1:4" ht="16.5">
      <c r="A296" s="328"/>
      <c r="B296" s="317"/>
      <c r="C296" s="317"/>
      <c r="D296" s="317"/>
    </row>
    <row r="297" spans="1:4" ht="17.25" thickBot="1">
      <c r="A297" s="317"/>
      <c r="B297" s="329"/>
      <c r="C297" s="1273"/>
      <c r="D297" s="1273"/>
    </row>
    <row r="298" spans="1:4" ht="17.25" thickBot="1">
      <c r="A298" s="330" t="s">
        <v>89</v>
      </c>
      <c r="B298" s="331" t="s">
        <v>49</v>
      </c>
      <c r="C298" s="331" t="s">
        <v>45</v>
      </c>
      <c r="D298" s="331" t="s">
        <v>46</v>
      </c>
    </row>
    <row r="299" spans="1:4">
      <c r="A299" s="335" t="s">
        <v>373</v>
      </c>
      <c r="B299" s="333">
        <v>1</v>
      </c>
      <c r="C299" s="334">
        <v>0</v>
      </c>
      <c r="D299" s="334">
        <v>0</v>
      </c>
    </row>
    <row r="300" spans="1:4">
      <c r="A300" s="336"/>
      <c r="B300" s="346"/>
      <c r="C300" s="347"/>
      <c r="D300" s="347"/>
    </row>
    <row r="301" spans="1:4">
      <c r="A301" s="336"/>
      <c r="B301" s="344"/>
      <c r="C301" s="345"/>
      <c r="D301" s="345"/>
    </row>
    <row r="302" spans="1:4">
      <c r="A302" s="336"/>
      <c r="B302" s="344"/>
      <c r="C302" s="345"/>
      <c r="D302" s="345"/>
    </row>
    <row r="303" spans="1:4">
      <c r="A303" s="336"/>
      <c r="B303" s="344"/>
      <c r="C303" s="345"/>
      <c r="D303" s="345"/>
    </row>
    <row r="304" spans="1:4">
      <c r="A304" s="336"/>
      <c r="B304" s="344"/>
      <c r="C304" s="345"/>
      <c r="D304" s="345"/>
    </row>
    <row r="305" spans="1:4">
      <c r="A305" s="336"/>
      <c r="B305" s="344"/>
      <c r="C305" s="345"/>
      <c r="D305" s="345"/>
    </row>
    <row r="306" spans="1:4">
      <c r="A306" s="336"/>
      <c r="B306" s="344"/>
      <c r="C306" s="345"/>
      <c r="D306" s="345"/>
    </row>
    <row r="307" spans="1:4">
      <c r="A307" s="336"/>
      <c r="B307" s="344"/>
      <c r="C307" s="345"/>
      <c r="D307" s="345"/>
    </row>
    <row r="308" spans="1:4">
      <c r="A308" s="336"/>
      <c r="B308" s="344"/>
      <c r="C308" s="345"/>
      <c r="D308" s="345"/>
    </row>
    <row r="309" spans="1:4">
      <c r="A309" s="336"/>
      <c r="B309" s="344"/>
      <c r="C309" s="345"/>
      <c r="D309" s="345"/>
    </row>
    <row r="310" spans="1:4">
      <c r="A310" s="336"/>
      <c r="B310" s="344"/>
      <c r="C310" s="345"/>
      <c r="D310" s="345"/>
    </row>
    <row r="311" spans="1:4">
      <c r="A311" s="336"/>
      <c r="B311" s="344"/>
      <c r="C311" s="345"/>
      <c r="D311" s="345"/>
    </row>
    <row r="312" spans="1:4">
      <c r="A312" s="336"/>
      <c r="B312" s="344"/>
      <c r="C312" s="345"/>
      <c r="D312" s="345"/>
    </row>
    <row r="313" spans="1:4">
      <c r="A313" s="336"/>
      <c r="B313" s="344"/>
      <c r="C313" s="345"/>
      <c r="D313" s="345"/>
    </row>
    <row r="314" spans="1:4">
      <c r="A314" s="336"/>
      <c r="B314" s="344"/>
      <c r="C314" s="345"/>
      <c r="D314" s="345"/>
    </row>
    <row r="315" spans="1:4" ht="15.75" thickBot="1">
      <c r="A315" s="336"/>
      <c r="B315" s="344"/>
      <c r="C315" s="345"/>
      <c r="D315" s="345"/>
    </row>
    <row r="316" spans="1:4" ht="16.5" thickBot="1">
      <c r="A316" s="331" t="s">
        <v>362</v>
      </c>
      <c r="B316" s="342">
        <f>SUM(B299:B315)</f>
        <v>1</v>
      </c>
      <c r="C316" s="342">
        <f t="shared" ref="C316:D316" si="7">SUM(C299:C315)</f>
        <v>0</v>
      </c>
      <c r="D316" s="342">
        <f t="shared" si="7"/>
        <v>0</v>
      </c>
    </row>
    <row r="317" spans="1:4">
      <c r="A317" s="343"/>
      <c r="B317" s="343"/>
      <c r="C317" s="343"/>
      <c r="D317" s="343"/>
    </row>
    <row r="318" spans="1:4">
      <c r="A318" s="1274" t="s">
        <v>96</v>
      </c>
      <c r="B318" s="1274"/>
      <c r="C318" s="1274"/>
      <c r="D318" s="1274"/>
    </row>
    <row r="319" spans="1:4">
      <c r="A319" s="1274"/>
      <c r="B319" s="1274"/>
      <c r="C319" s="1274"/>
      <c r="D319" s="1274"/>
    </row>
    <row r="320" spans="1:4" ht="15.75">
      <c r="A320" s="1264" t="s">
        <v>91</v>
      </c>
      <c r="B320" s="1264"/>
      <c r="C320" s="1264"/>
      <c r="D320" s="1264"/>
    </row>
    <row r="321" spans="1:4" ht="15.75">
      <c r="A321" s="89" t="s">
        <v>363</v>
      </c>
      <c r="B321" s="24"/>
      <c r="C321" s="25"/>
      <c r="D321" s="25"/>
    </row>
    <row r="322" spans="1:4" ht="16.5">
      <c r="A322" s="136" t="s">
        <v>90</v>
      </c>
      <c r="B322" s="135"/>
      <c r="C322" s="135"/>
      <c r="D322" s="135"/>
    </row>
    <row r="323" spans="1:4" ht="15.75">
      <c r="A323" s="1263" t="s">
        <v>26</v>
      </c>
      <c r="B323" s="1263"/>
      <c r="C323" s="1263"/>
      <c r="D323" s="1263"/>
    </row>
    <row r="324" spans="1:4" ht="15.75">
      <c r="A324" s="1263" t="s">
        <v>27</v>
      </c>
      <c r="B324" s="1263"/>
      <c r="C324" s="1263"/>
      <c r="D324" s="1263"/>
    </row>
    <row r="325" spans="1:4" ht="16.5" thickBot="1">
      <c r="A325" s="92"/>
      <c r="B325" s="317"/>
      <c r="C325" s="317"/>
      <c r="D325" s="317"/>
    </row>
    <row r="326" spans="1:4" ht="24" thickBot="1">
      <c r="A326" s="1265" t="s">
        <v>56</v>
      </c>
      <c r="B326" s="1266"/>
      <c r="C326" s="1266"/>
      <c r="D326" s="1267"/>
    </row>
    <row r="327" spans="1:4" ht="15.75" thickBot="1">
      <c r="A327" s="317"/>
      <c r="B327" s="317"/>
      <c r="C327" s="317"/>
      <c r="D327" s="317"/>
    </row>
    <row r="328" spans="1:4" ht="16.5">
      <c r="A328" s="318" t="s">
        <v>353</v>
      </c>
      <c r="B328" s="319"/>
      <c r="C328" s="319"/>
      <c r="D328" s="320"/>
    </row>
    <row r="329" spans="1:4" ht="16.5">
      <c r="A329" s="321" t="s">
        <v>371</v>
      </c>
      <c r="B329" s="322"/>
      <c r="C329" s="322"/>
      <c r="D329" s="323"/>
    </row>
    <row r="330" spans="1:4" ht="17.25" thickBot="1">
      <c r="A330" s="324" t="s">
        <v>374</v>
      </c>
      <c r="B330" s="325"/>
      <c r="C330" s="325"/>
      <c r="D330" s="326"/>
    </row>
    <row r="331" spans="1:4" ht="15.75" thickBot="1">
      <c r="A331" s="327"/>
      <c r="B331" s="317"/>
      <c r="C331" s="317"/>
      <c r="D331" s="317"/>
    </row>
    <row r="332" spans="1:4" ht="17.25" thickBot="1">
      <c r="A332" s="1268" t="s">
        <v>356</v>
      </c>
      <c r="B332" s="1269"/>
      <c r="C332" s="1269"/>
      <c r="D332" s="1270"/>
    </row>
    <row r="333" spans="1:4" ht="16.5">
      <c r="A333" s="328"/>
      <c r="B333" s="317"/>
      <c r="C333" s="317"/>
      <c r="D333" s="317"/>
    </row>
    <row r="334" spans="1:4" ht="17.25" thickBot="1">
      <c r="A334" s="317"/>
      <c r="B334" s="329"/>
      <c r="C334" s="1273"/>
      <c r="D334" s="1273"/>
    </row>
    <row r="335" spans="1:4" ht="17.25" thickBot="1">
      <c r="A335" s="330" t="s">
        <v>89</v>
      </c>
      <c r="B335" s="331" t="s">
        <v>49</v>
      </c>
      <c r="C335" s="331" t="s">
        <v>45</v>
      </c>
      <c r="D335" s="331" t="s">
        <v>46</v>
      </c>
    </row>
    <row r="336" spans="1:4">
      <c r="A336" s="335" t="s">
        <v>375</v>
      </c>
      <c r="B336" s="333">
        <v>2</v>
      </c>
      <c r="C336" s="334">
        <v>1</v>
      </c>
      <c r="D336" s="334">
        <v>0</v>
      </c>
    </row>
    <row r="337" spans="1:4" ht="25.5">
      <c r="A337" s="951" t="s">
        <v>376</v>
      </c>
      <c r="B337" s="346">
        <v>1</v>
      </c>
      <c r="C337" s="347">
        <v>1</v>
      </c>
      <c r="D337" s="347">
        <v>0</v>
      </c>
    </row>
    <row r="338" spans="1:4">
      <c r="A338" s="336"/>
      <c r="B338" s="344"/>
      <c r="C338" s="345"/>
      <c r="D338" s="345"/>
    </row>
    <row r="339" spans="1:4">
      <c r="A339" s="336"/>
      <c r="B339" s="344"/>
      <c r="C339" s="345"/>
      <c r="D339" s="345"/>
    </row>
    <row r="340" spans="1:4">
      <c r="A340" s="336"/>
      <c r="B340" s="344"/>
      <c r="C340" s="345"/>
      <c r="D340" s="345"/>
    </row>
    <row r="341" spans="1:4">
      <c r="A341" s="336"/>
      <c r="B341" s="344"/>
      <c r="C341" s="345"/>
      <c r="D341" s="345"/>
    </row>
    <row r="342" spans="1:4">
      <c r="A342" s="336"/>
      <c r="B342" s="344"/>
      <c r="C342" s="345"/>
      <c r="D342" s="345"/>
    </row>
    <row r="343" spans="1:4">
      <c r="A343" s="336"/>
      <c r="B343" s="344"/>
      <c r="C343" s="345"/>
      <c r="D343" s="345"/>
    </row>
    <row r="344" spans="1:4">
      <c r="A344" s="336"/>
      <c r="B344" s="344"/>
      <c r="C344" s="345"/>
      <c r="D344" s="345"/>
    </row>
    <row r="345" spans="1:4">
      <c r="A345" s="336"/>
      <c r="B345" s="344"/>
      <c r="C345" s="345"/>
      <c r="D345" s="345"/>
    </row>
    <row r="346" spans="1:4">
      <c r="A346" s="336"/>
      <c r="B346" s="344"/>
      <c r="C346" s="345"/>
      <c r="D346" s="345"/>
    </row>
    <row r="347" spans="1:4">
      <c r="A347" s="336"/>
      <c r="B347" s="344"/>
      <c r="C347" s="345"/>
      <c r="D347" s="345"/>
    </row>
    <row r="348" spans="1:4">
      <c r="A348" s="336"/>
      <c r="B348" s="344"/>
      <c r="C348" s="345"/>
      <c r="D348" s="345"/>
    </row>
    <row r="349" spans="1:4">
      <c r="A349" s="336"/>
      <c r="B349" s="344"/>
      <c r="C349" s="345"/>
      <c r="D349" s="345"/>
    </row>
    <row r="350" spans="1:4">
      <c r="A350" s="336"/>
      <c r="B350" s="344"/>
      <c r="C350" s="345"/>
      <c r="D350" s="345"/>
    </row>
    <row r="351" spans="1:4">
      <c r="A351" s="336"/>
      <c r="B351" s="344"/>
      <c r="C351" s="345"/>
      <c r="D351" s="345"/>
    </row>
    <row r="352" spans="1:4" ht="15.75" thickBot="1">
      <c r="A352" s="336"/>
      <c r="B352" s="344"/>
      <c r="C352" s="345"/>
      <c r="D352" s="345"/>
    </row>
    <row r="353" spans="1:4" ht="16.5" thickBot="1">
      <c r="A353" s="331" t="s">
        <v>362</v>
      </c>
      <c r="B353" s="342">
        <f>SUM(B336:B352)</f>
        <v>3</v>
      </c>
      <c r="C353" s="342">
        <f t="shared" ref="C353:D353" si="8">SUM(C336:C352)</f>
        <v>2</v>
      </c>
      <c r="D353" s="342">
        <f t="shared" si="8"/>
        <v>0</v>
      </c>
    </row>
    <row r="354" spans="1:4">
      <c r="A354" s="343"/>
      <c r="B354" s="343"/>
      <c r="C354" s="343"/>
      <c r="D354" s="343"/>
    </row>
    <row r="355" spans="1:4">
      <c r="A355" s="1274" t="s">
        <v>96</v>
      </c>
      <c r="B355" s="1274"/>
      <c r="C355" s="1274"/>
      <c r="D355" s="1274"/>
    </row>
    <row r="356" spans="1:4">
      <c r="A356" s="1274"/>
      <c r="B356" s="1274"/>
      <c r="C356" s="1274"/>
      <c r="D356" s="1274"/>
    </row>
    <row r="357" spans="1:4" ht="15.75">
      <c r="A357" s="1264" t="s">
        <v>91</v>
      </c>
      <c r="B357" s="1264"/>
      <c r="C357" s="1264"/>
      <c r="D357" s="1264"/>
    </row>
    <row r="358" spans="1:4" ht="15.75">
      <c r="A358" s="89" t="s">
        <v>363</v>
      </c>
      <c r="B358" s="24"/>
      <c r="C358" s="25"/>
      <c r="D358" s="25"/>
    </row>
    <row r="359" spans="1:4" ht="16.5">
      <c r="A359" s="136" t="s">
        <v>90</v>
      </c>
      <c r="B359" s="135"/>
      <c r="C359" s="135"/>
      <c r="D359" s="135"/>
    </row>
    <row r="360" spans="1:4" ht="15.75">
      <c r="A360" s="1263" t="s">
        <v>26</v>
      </c>
      <c r="B360" s="1263"/>
      <c r="C360" s="1263"/>
      <c r="D360" s="1263"/>
    </row>
    <row r="361" spans="1:4" ht="15.75">
      <c r="A361" s="1263" t="s">
        <v>27</v>
      </c>
      <c r="B361" s="1263"/>
      <c r="C361" s="1263"/>
      <c r="D361" s="1263"/>
    </row>
    <row r="362" spans="1:4" ht="16.5" thickBot="1">
      <c r="A362" s="92"/>
      <c r="B362" s="317"/>
      <c r="C362" s="317"/>
      <c r="D362" s="317"/>
    </row>
    <row r="363" spans="1:4" ht="24" thickBot="1">
      <c r="A363" s="1265" t="s">
        <v>56</v>
      </c>
      <c r="B363" s="1266"/>
      <c r="C363" s="1266"/>
      <c r="D363" s="1267"/>
    </row>
    <row r="364" spans="1:4" ht="15.75" thickBot="1">
      <c r="A364" s="317"/>
      <c r="B364" s="317"/>
      <c r="C364" s="317"/>
      <c r="D364" s="317"/>
    </row>
    <row r="365" spans="1:4" ht="16.5">
      <c r="A365" s="318" t="s">
        <v>353</v>
      </c>
      <c r="B365" s="319"/>
      <c r="C365" s="319"/>
      <c r="D365" s="320"/>
    </row>
    <row r="366" spans="1:4" ht="16.5">
      <c r="A366" s="321" t="s">
        <v>371</v>
      </c>
      <c r="B366" s="322"/>
      <c r="C366" s="322"/>
      <c r="D366" s="323"/>
    </row>
    <row r="367" spans="1:4" ht="17.25" thickBot="1">
      <c r="A367" s="324" t="s">
        <v>377</v>
      </c>
      <c r="B367" s="325"/>
      <c r="C367" s="325"/>
      <c r="D367" s="326"/>
    </row>
    <row r="368" spans="1:4" ht="15.75" thickBot="1">
      <c r="A368" s="327"/>
      <c r="B368" s="317"/>
      <c r="C368" s="317"/>
      <c r="D368" s="317"/>
    </row>
    <row r="369" spans="1:4" ht="17.25" thickBot="1">
      <c r="A369" s="1268" t="s">
        <v>356</v>
      </c>
      <c r="B369" s="1269"/>
      <c r="C369" s="1269"/>
      <c r="D369" s="1270"/>
    </row>
    <row r="370" spans="1:4" ht="16.5">
      <c r="A370" s="328"/>
      <c r="B370" s="317"/>
      <c r="C370" s="317"/>
      <c r="D370" s="317"/>
    </row>
    <row r="371" spans="1:4" ht="17.25" thickBot="1">
      <c r="A371" s="317"/>
      <c r="B371" s="329"/>
      <c r="C371" s="1273"/>
      <c r="D371" s="1273"/>
    </row>
    <row r="372" spans="1:4" ht="17.25" thickBot="1">
      <c r="A372" s="330" t="s">
        <v>89</v>
      </c>
      <c r="B372" s="331" t="s">
        <v>49</v>
      </c>
      <c r="C372" s="331" t="s">
        <v>45</v>
      </c>
      <c r="D372" s="331" t="s">
        <v>46</v>
      </c>
    </row>
    <row r="373" spans="1:4">
      <c r="A373" s="950" t="s">
        <v>378</v>
      </c>
      <c r="B373" s="333">
        <v>2</v>
      </c>
      <c r="C373" s="334">
        <v>2</v>
      </c>
      <c r="D373" s="334">
        <v>0</v>
      </c>
    </row>
    <row r="374" spans="1:4" ht="30">
      <c r="A374" s="950" t="s">
        <v>379</v>
      </c>
      <c r="B374" s="333">
        <v>1</v>
      </c>
      <c r="C374" s="334">
        <v>1</v>
      </c>
      <c r="D374" s="334">
        <v>0</v>
      </c>
    </row>
    <row r="375" spans="1:4">
      <c r="A375" s="336"/>
      <c r="B375" s="344"/>
      <c r="C375" s="345"/>
      <c r="D375" s="345"/>
    </row>
    <row r="376" spans="1:4">
      <c r="A376" s="336"/>
      <c r="B376" s="344"/>
      <c r="C376" s="345"/>
      <c r="D376" s="345"/>
    </row>
    <row r="377" spans="1:4">
      <c r="A377" s="336"/>
      <c r="B377" s="344"/>
      <c r="C377" s="345"/>
      <c r="D377" s="345"/>
    </row>
    <row r="378" spans="1:4">
      <c r="A378" s="336"/>
      <c r="B378" s="344"/>
      <c r="C378" s="345"/>
      <c r="D378" s="345"/>
    </row>
    <row r="379" spans="1:4">
      <c r="A379" s="336"/>
      <c r="B379" s="344"/>
      <c r="C379" s="345"/>
      <c r="D379" s="345"/>
    </row>
    <row r="380" spans="1:4">
      <c r="A380" s="336"/>
      <c r="B380" s="344"/>
      <c r="C380" s="345"/>
      <c r="D380" s="345"/>
    </row>
    <row r="381" spans="1:4">
      <c r="A381" s="336"/>
      <c r="B381" s="344"/>
      <c r="C381" s="345"/>
      <c r="D381" s="345"/>
    </row>
    <row r="382" spans="1:4">
      <c r="A382" s="336"/>
      <c r="B382" s="344"/>
      <c r="C382" s="345"/>
      <c r="D382" s="345"/>
    </row>
    <row r="383" spans="1:4">
      <c r="A383" s="336"/>
      <c r="B383" s="344"/>
      <c r="C383" s="345"/>
      <c r="D383" s="345"/>
    </row>
    <row r="384" spans="1:4">
      <c r="A384" s="336"/>
      <c r="B384" s="344"/>
      <c r="C384" s="345"/>
      <c r="D384" s="345"/>
    </row>
    <row r="385" spans="1:4">
      <c r="A385" s="336"/>
      <c r="B385" s="344"/>
      <c r="C385" s="345"/>
      <c r="D385" s="345"/>
    </row>
    <row r="386" spans="1:4">
      <c r="A386" s="336"/>
      <c r="B386" s="344"/>
      <c r="C386" s="345"/>
      <c r="D386" s="345"/>
    </row>
    <row r="387" spans="1:4">
      <c r="A387" s="336"/>
      <c r="B387" s="344"/>
      <c r="C387" s="345"/>
      <c r="D387" s="345"/>
    </row>
    <row r="388" spans="1:4">
      <c r="A388" s="336"/>
      <c r="B388" s="344"/>
      <c r="C388" s="345"/>
      <c r="D388" s="345"/>
    </row>
    <row r="389" spans="1:4" ht="15.75" thickBot="1">
      <c r="A389" s="336"/>
      <c r="B389" s="344"/>
      <c r="C389" s="345"/>
      <c r="D389" s="345"/>
    </row>
    <row r="390" spans="1:4" ht="16.5" thickBot="1">
      <c r="A390" s="331" t="s">
        <v>362</v>
      </c>
      <c r="B390" s="342">
        <f>SUM(B373:B389)</f>
        <v>3</v>
      </c>
      <c r="C390" s="342">
        <f t="shared" ref="C390:D390" si="9">SUM(C373:C389)</f>
        <v>3</v>
      </c>
      <c r="D390" s="342">
        <f t="shared" si="9"/>
        <v>0</v>
      </c>
    </row>
    <row r="391" spans="1:4">
      <c r="A391" s="343"/>
      <c r="B391" s="343"/>
      <c r="C391" s="343"/>
      <c r="D391" s="343"/>
    </row>
    <row r="392" spans="1:4">
      <c r="A392" s="1274" t="s">
        <v>96</v>
      </c>
      <c r="B392" s="1274"/>
      <c r="C392" s="1274"/>
      <c r="D392" s="1274"/>
    </row>
    <row r="393" spans="1:4">
      <c r="A393" s="1274"/>
      <c r="B393" s="1274"/>
      <c r="C393" s="1274"/>
      <c r="D393" s="1274"/>
    </row>
    <row r="394" spans="1:4" ht="15.75">
      <c r="A394" s="1264" t="s">
        <v>91</v>
      </c>
      <c r="B394" s="1264"/>
      <c r="C394" s="1264"/>
      <c r="D394" s="1264"/>
    </row>
    <row r="395" spans="1:4" ht="15.75">
      <c r="A395" s="89" t="s">
        <v>363</v>
      </c>
      <c r="B395" s="24"/>
      <c r="C395" s="25"/>
      <c r="D395" s="25"/>
    </row>
    <row r="396" spans="1:4" ht="16.5">
      <c r="A396" s="136" t="s">
        <v>90</v>
      </c>
      <c r="B396" s="135"/>
      <c r="C396" s="135"/>
      <c r="D396" s="135"/>
    </row>
    <row r="397" spans="1:4" ht="15.75">
      <c r="A397" s="1263" t="s">
        <v>26</v>
      </c>
      <c r="B397" s="1263"/>
      <c r="C397" s="1263"/>
      <c r="D397" s="1263"/>
    </row>
    <row r="398" spans="1:4" ht="15.75">
      <c r="A398" s="1263" t="s">
        <v>27</v>
      </c>
      <c r="B398" s="1263"/>
      <c r="C398" s="1263"/>
      <c r="D398" s="1263"/>
    </row>
    <row r="399" spans="1:4" ht="16.5" thickBot="1">
      <c r="A399" s="92"/>
      <c r="B399" s="317"/>
      <c r="C399" s="317"/>
      <c r="D399" s="317"/>
    </row>
    <row r="400" spans="1:4" ht="24" thickBot="1">
      <c r="A400" s="1265" t="s">
        <v>56</v>
      </c>
      <c r="B400" s="1266"/>
      <c r="C400" s="1266"/>
      <c r="D400" s="1267"/>
    </row>
    <row r="401" spans="1:4" ht="15.75" thickBot="1">
      <c r="A401" s="317"/>
      <c r="B401" s="317"/>
      <c r="C401" s="317"/>
      <c r="D401" s="317"/>
    </row>
    <row r="402" spans="1:4" ht="16.5">
      <c r="A402" s="318" t="s">
        <v>353</v>
      </c>
      <c r="B402" s="319"/>
      <c r="C402" s="319"/>
      <c r="D402" s="320"/>
    </row>
    <row r="403" spans="1:4" ht="16.5">
      <c r="A403" s="321" t="s">
        <v>371</v>
      </c>
      <c r="B403" s="322"/>
      <c r="C403" s="322"/>
      <c r="D403" s="323"/>
    </row>
    <row r="404" spans="1:4" ht="17.25" thickBot="1">
      <c r="A404" s="324" t="s">
        <v>380</v>
      </c>
      <c r="B404" s="325"/>
      <c r="C404" s="325"/>
      <c r="D404" s="326"/>
    </row>
    <row r="405" spans="1:4" ht="15.75" thickBot="1">
      <c r="A405" s="327"/>
      <c r="B405" s="317"/>
      <c r="C405" s="317"/>
      <c r="D405" s="317"/>
    </row>
    <row r="406" spans="1:4" ht="17.25" thickBot="1">
      <c r="A406" s="1268" t="s">
        <v>356</v>
      </c>
      <c r="B406" s="1269"/>
      <c r="C406" s="1269"/>
      <c r="D406" s="1270"/>
    </row>
    <row r="407" spans="1:4" ht="16.5">
      <c r="A407" s="328"/>
      <c r="B407" s="317"/>
      <c r="C407" s="317"/>
      <c r="D407" s="317"/>
    </row>
    <row r="408" spans="1:4" ht="17.25" thickBot="1">
      <c r="A408" s="317"/>
      <c r="B408" s="329"/>
      <c r="C408" s="1273"/>
      <c r="D408" s="1273"/>
    </row>
    <row r="409" spans="1:4" ht="17.25" thickBot="1">
      <c r="A409" s="330" t="s">
        <v>89</v>
      </c>
      <c r="B409" s="331" t="s">
        <v>49</v>
      </c>
      <c r="C409" s="331" t="s">
        <v>45</v>
      </c>
      <c r="D409" s="331" t="s">
        <v>46</v>
      </c>
    </row>
    <row r="410" spans="1:4" ht="30">
      <c r="A410" s="950" t="s">
        <v>381</v>
      </c>
      <c r="B410" s="333">
        <v>2</v>
      </c>
      <c r="C410" s="334">
        <v>1</v>
      </c>
      <c r="D410" s="334">
        <v>0</v>
      </c>
    </row>
    <row r="411" spans="1:4">
      <c r="A411" s="336"/>
      <c r="B411" s="344"/>
      <c r="C411" s="345"/>
      <c r="D411" s="345"/>
    </row>
    <row r="412" spans="1:4">
      <c r="A412" s="336"/>
      <c r="B412" s="344"/>
      <c r="C412" s="345"/>
      <c r="D412" s="345"/>
    </row>
    <row r="413" spans="1:4">
      <c r="A413" s="336"/>
      <c r="B413" s="344"/>
      <c r="C413" s="345"/>
      <c r="D413" s="345"/>
    </row>
    <row r="414" spans="1:4">
      <c r="A414" s="336"/>
      <c r="B414" s="344"/>
      <c r="C414" s="345"/>
      <c r="D414" s="345"/>
    </row>
    <row r="415" spans="1:4">
      <c r="A415" s="336"/>
      <c r="B415" s="344"/>
      <c r="C415" s="345"/>
      <c r="D415" s="345"/>
    </row>
    <row r="416" spans="1:4">
      <c r="A416" s="336"/>
      <c r="B416" s="344"/>
      <c r="C416" s="345"/>
      <c r="D416" s="345"/>
    </row>
    <row r="417" spans="1:4">
      <c r="A417" s="336"/>
      <c r="B417" s="344"/>
      <c r="C417" s="345"/>
      <c r="D417" s="345"/>
    </row>
    <row r="418" spans="1:4">
      <c r="A418" s="336"/>
      <c r="B418" s="344"/>
      <c r="C418" s="345"/>
      <c r="D418" s="345"/>
    </row>
    <row r="419" spans="1:4">
      <c r="A419" s="336"/>
      <c r="B419" s="344"/>
      <c r="C419" s="345"/>
      <c r="D419" s="345"/>
    </row>
    <row r="420" spans="1:4">
      <c r="A420" s="336"/>
      <c r="B420" s="344"/>
      <c r="C420" s="345"/>
      <c r="D420" s="345"/>
    </row>
    <row r="421" spans="1:4">
      <c r="A421" s="336"/>
      <c r="B421" s="344"/>
      <c r="C421" s="345"/>
      <c r="D421" s="345"/>
    </row>
    <row r="422" spans="1:4">
      <c r="A422" s="336"/>
      <c r="B422" s="344"/>
      <c r="C422" s="345"/>
      <c r="D422" s="345"/>
    </row>
    <row r="423" spans="1:4">
      <c r="A423" s="336"/>
      <c r="B423" s="344"/>
      <c r="C423" s="345"/>
      <c r="D423" s="345"/>
    </row>
    <row r="424" spans="1:4">
      <c r="A424" s="336"/>
      <c r="B424" s="344"/>
      <c r="C424" s="345"/>
      <c r="D424" s="345"/>
    </row>
    <row r="425" spans="1:4">
      <c r="A425" s="336"/>
      <c r="B425" s="344"/>
      <c r="C425" s="345"/>
      <c r="D425" s="345"/>
    </row>
    <row r="426" spans="1:4" ht="15.75" thickBot="1">
      <c r="A426" s="336"/>
      <c r="B426" s="344"/>
      <c r="C426" s="345"/>
      <c r="D426" s="345"/>
    </row>
    <row r="427" spans="1:4" ht="16.5" thickBot="1">
      <c r="A427" s="331" t="s">
        <v>362</v>
      </c>
      <c r="B427" s="342">
        <f>SUM(B410:B426)</f>
        <v>2</v>
      </c>
      <c r="C427" s="342">
        <f t="shared" ref="C427:D427" si="10">SUM(C410:C426)</f>
        <v>1</v>
      </c>
      <c r="D427" s="342">
        <f t="shared" si="10"/>
        <v>0</v>
      </c>
    </row>
    <row r="428" spans="1:4" ht="16.5" thickBot="1">
      <c r="A428" s="995"/>
      <c r="B428" s="995"/>
      <c r="C428" s="995"/>
      <c r="D428" s="995"/>
    </row>
    <row r="429" spans="1:4" ht="32.25" thickBot="1">
      <c r="A429" s="1007" t="s">
        <v>986</v>
      </c>
      <c r="B429" s="342">
        <f>B427+B390+B353+B316</f>
        <v>9</v>
      </c>
      <c r="C429" s="342">
        <f t="shared" ref="C429:D429" si="11">C427+C390+C353+C316</f>
        <v>6</v>
      </c>
      <c r="D429" s="342">
        <f t="shared" si="11"/>
        <v>0</v>
      </c>
    </row>
    <row r="430" spans="1:4">
      <c r="A430" s="343"/>
      <c r="B430" s="343"/>
      <c r="C430" s="343"/>
      <c r="D430" s="343"/>
    </row>
    <row r="431" spans="1:4">
      <c r="A431" s="1274" t="s">
        <v>96</v>
      </c>
      <c r="B431" s="1274"/>
      <c r="C431" s="1274"/>
      <c r="D431" s="1274"/>
    </row>
    <row r="432" spans="1:4">
      <c r="A432" s="1274"/>
      <c r="B432" s="1274"/>
      <c r="C432" s="1274"/>
      <c r="D432" s="1274"/>
    </row>
    <row r="433" spans="1:4" ht="15.75">
      <c r="A433" s="1264" t="s">
        <v>91</v>
      </c>
      <c r="B433" s="1264"/>
      <c r="C433" s="1264"/>
      <c r="D433" s="1264"/>
    </row>
    <row r="434" spans="1:4" ht="15.75">
      <c r="A434" s="89" t="s">
        <v>363</v>
      </c>
      <c r="B434" s="24"/>
      <c r="C434" s="25"/>
      <c r="D434" s="25"/>
    </row>
    <row r="435" spans="1:4" ht="16.5">
      <c r="A435" s="136" t="s">
        <v>90</v>
      </c>
      <c r="B435" s="135"/>
      <c r="C435" s="135"/>
      <c r="D435" s="135"/>
    </row>
    <row r="436" spans="1:4" ht="16.5">
      <c r="A436" s="136"/>
      <c r="B436" s="135"/>
      <c r="C436" s="135"/>
      <c r="D436" s="135"/>
    </row>
    <row r="437" spans="1:4" ht="16.5">
      <c r="A437" s="136"/>
      <c r="B437" s="135"/>
      <c r="C437" s="135"/>
      <c r="D437" s="135"/>
    </row>
    <row r="438" spans="1:4" ht="16.5">
      <c r="A438" s="136"/>
      <c r="B438" s="135"/>
      <c r="C438" s="135"/>
      <c r="D438" s="135"/>
    </row>
    <row r="439" spans="1:4" ht="15.75">
      <c r="A439" s="1263" t="s">
        <v>26</v>
      </c>
      <c r="B439" s="1263"/>
      <c r="C439" s="1263"/>
      <c r="D439" s="1263"/>
    </row>
    <row r="440" spans="1:4" ht="15.75">
      <c r="A440" s="1263" t="s">
        <v>27</v>
      </c>
      <c r="B440" s="1263"/>
      <c r="C440" s="1263"/>
      <c r="D440" s="1263"/>
    </row>
    <row r="441" spans="1:4" ht="17.25" thickBot="1">
      <c r="A441" s="136"/>
      <c r="B441" s="135"/>
      <c r="C441" s="135"/>
      <c r="D441" s="135"/>
    </row>
    <row r="442" spans="1:4" ht="24" thickBot="1">
      <c r="A442" s="1275" t="s">
        <v>56</v>
      </c>
      <c r="B442" s="1276"/>
      <c r="C442" s="1276"/>
      <c r="D442" s="1276"/>
    </row>
    <row r="443" spans="1:4" ht="15.75" thickBot="1">
      <c r="A443" s="954"/>
      <c r="B443" s="954"/>
      <c r="C443" s="954"/>
      <c r="D443" s="954"/>
    </row>
    <row r="444" spans="1:4" ht="16.5">
      <c r="A444" s="955" t="s">
        <v>920</v>
      </c>
      <c r="B444" s="956"/>
      <c r="C444" s="956"/>
      <c r="D444" s="956"/>
    </row>
    <row r="445" spans="1:4" ht="16.5">
      <c r="A445" s="957" t="s">
        <v>928</v>
      </c>
      <c r="B445" s="958"/>
      <c r="C445" s="958"/>
      <c r="D445" s="958"/>
    </row>
    <row r="446" spans="1:4" ht="17.25" thickBot="1">
      <c r="A446" s="959" t="s">
        <v>929</v>
      </c>
      <c r="B446" s="960"/>
      <c r="C446" s="960"/>
      <c r="D446" s="960"/>
    </row>
    <row r="447" spans="1:4" ht="15.75" thickBot="1">
      <c r="A447" s="961"/>
      <c r="B447" s="954"/>
      <c r="C447" s="954"/>
      <c r="D447" s="954"/>
    </row>
    <row r="448" spans="1:4" ht="17.25" thickBot="1">
      <c r="A448" s="1271" t="s">
        <v>923</v>
      </c>
      <c r="B448" s="1272"/>
      <c r="C448" s="1272"/>
      <c r="D448" s="1272"/>
    </row>
    <row r="449" spans="1:4" ht="16.5">
      <c r="A449" s="962"/>
      <c r="B449" s="954"/>
      <c r="C449" s="954"/>
      <c r="D449" s="954"/>
    </row>
    <row r="450" spans="1:4" ht="17.25" thickBot="1">
      <c r="A450" s="954"/>
      <c r="B450" s="963"/>
      <c r="C450" s="1277"/>
      <c r="D450" s="1277"/>
    </row>
    <row r="451" spans="1:4" ht="17.25" thickBot="1">
      <c r="A451" s="964" t="s">
        <v>89</v>
      </c>
      <c r="B451" s="965" t="s">
        <v>49</v>
      </c>
      <c r="C451" s="965" t="s">
        <v>45</v>
      </c>
      <c r="D451" s="965" t="s">
        <v>46</v>
      </c>
    </row>
    <row r="452" spans="1:4" ht="39" thickBot="1">
      <c r="A452" s="966" t="s">
        <v>930</v>
      </c>
      <c r="B452" s="967">
        <v>2</v>
      </c>
      <c r="C452" s="968">
        <v>1</v>
      </c>
      <c r="D452" s="968">
        <v>0</v>
      </c>
    </row>
    <row r="453" spans="1:4" ht="16.5" thickBot="1">
      <c r="A453" s="969" t="s">
        <v>362</v>
      </c>
      <c r="B453" s="970">
        <v>2</v>
      </c>
      <c r="C453" s="970">
        <v>1</v>
      </c>
      <c r="D453" s="970">
        <v>0</v>
      </c>
    </row>
    <row r="454" spans="1:4" ht="16.5" thickBot="1">
      <c r="A454" s="971"/>
      <c r="B454" s="971"/>
      <c r="C454" s="971"/>
      <c r="D454" s="971"/>
    </row>
    <row r="455" spans="1:4" ht="17.25" thickBot="1">
      <c r="A455" s="989" t="s">
        <v>931</v>
      </c>
      <c r="B455" s="990"/>
      <c r="C455" s="990"/>
      <c r="D455" s="991"/>
    </row>
    <row r="456" spans="1:4" ht="15.75" thickBot="1">
      <c r="A456" s="961"/>
      <c r="B456" s="954"/>
      <c r="C456" s="954"/>
      <c r="D456" s="954"/>
    </row>
    <row r="457" spans="1:4" ht="17.25" thickBot="1">
      <c r="A457" s="1271" t="s">
        <v>923</v>
      </c>
      <c r="B457" s="1272"/>
      <c r="C457" s="1272"/>
      <c r="D457" s="1272"/>
    </row>
    <row r="458" spans="1:4" ht="16.5">
      <c r="A458" s="962"/>
      <c r="B458" s="954"/>
      <c r="C458" s="954"/>
      <c r="D458" s="954"/>
    </row>
    <row r="459" spans="1:4" ht="17.25" thickBot="1">
      <c r="A459" s="954"/>
      <c r="B459" s="963"/>
      <c r="C459" s="1277"/>
      <c r="D459" s="1277"/>
    </row>
    <row r="460" spans="1:4" ht="17.25" thickBot="1">
      <c r="A460" s="964" t="s">
        <v>89</v>
      </c>
      <c r="B460" s="965" t="s">
        <v>49</v>
      </c>
      <c r="C460" s="965" t="s">
        <v>45</v>
      </c>
      <c r="D460" s="965" t="s">
        <v>46</v>
      </c>
    </row>
    <row r="461" spans="1:4" ht="26.25" thickBot="1">
      <c r="A461" s="966" t="s">
        <v>932</v>
      </c>
      <c r="B461" s="967">
        <v>6</v>
      </c>
      <c r="C461" s="968">
        <v>3</v>
      </c>
      <c r="D461" s="968">
        <v>0</v>
      </c>
    </row>
    <row r="462" spans="1:4" ht="16.5" thickBot="1">
      <c r="A462" s="969" t="s">
        <v>362</v>
      </c>
      <c r="B462" s="970">
        <v>6</v>
      </c>
      <c r="C462" s="970">
        <v>3</v>
      </c>
      <c r="D462" s="970">
        <v>0</v>
      </c>
    </row>
    <row r="463" spans="1:4" ht="15.75">
      <c r="A463" s="971"/>
      <c r="B463" s="971"/>
      <c r="C463" s="971"/>
      <c r="D463" s="971"/>
    </row>
    <row r="464" spans="1:4">
      <c r="A464" s="1278" t="s">
        <v>96</v>
      </c>
      <c r="B464" s="1278"/>
      <c r="C464" s="1278"/>
      <c r="D464" s="1278"/>
    </row>
    <row r="465" spans="1:4">
      <c r="A465" s="1278"/>
      <c r="B465" s="1278"/>
      <c r="C465" s="1278"/>
      <c r="D465" s="1278"/>
    </row>
    <row r="466" spans="1:4" ht="15.75">
      <c r="A466" s="1279" t="s">
        <v>91</v>
      </c>
      <c r="B466" s="1279"/>
      <c r="C466" s="1279"/>
      <c r="D466" s="1279"/>
    </row>
    <row r="467" spans="1:4" ht="15.75">
      <c r="A467" s="661" t="s">
        <v>363</v>
      </c>
      <c r="B467" s="618"/>
      <c r="C467" s="619"/>
      <c r="D467" s="619"/>
    </row>
    <row r="468" spans="1:4" ht="16.5">
      <c r="A468" s="972" t="s">
        <v>90</v>
      </c>
      <c r="B468" s="973"/>
      <c r="C468" s="973"/>
      <c r="D468" s="973"/>
    </row>
    <row r="469" spans="1:4">
      <c r="A469" s="974"/>
      <c r="B469" s="974"/>
      <c r="C469" s="974"/>
      <c r="D469" s="974"/>
    </row>
    <row r="470" spans="1:4" ht="16.5">
      <c r="A470" s="136"/>
      <c r="B470" s="135"/>
      <c r="C470" s="135"/>
      <c r="D470" s="135"/>
    </row>
    <row r="471" spans="1:4" ht="15.75">
      <c r="A471" s="1263" t="s">
        <v>26</v>
      </c>
      <c r="B471" s="1263"/>
      <c r="C471" s="1263"/>
      <c r="D471" s="1263"/>
    </row>
    <row r="472" spans="1:4" ht="15.75">
      <c r="A472" s="1263" t="s">
        <v>27</v>
      </c>
      <c r="B472" s="1263"/>
      <c r="C472" s="1263"/>
      <c r="D472" s="1263"/>
    </row>
    <row r="473" spans="1:4" ht="17.25" thickBot="1">
      <c r="A473" s="136"/>
      <c r="B473" s="135"/>
      <c r="C473" s="135"/>
      <c r="D473" s="135"/>
    </row>
    <row r="474" spans="1:4" ht="24" thickBot="1">
      <c r="A474" s="1275" t="s">
        <v>56</v>
      </c>
      <c r="B474" s="1276"/>
      <c r="C474" s="1276"/>
      <c r="D474" s="1276"/>
    </row>
    <row r="475" spans="1:4" ht="15.75" thickBot="1">
      <c r="A475" s="954"/>
      <c r="B475" s="954"/>
      <c r="C475" s="954"/>
      <c r="D475" s="954"/>
    </row>
    <row r="476" spans="1:4" ht="16.5">
      <c r="A476" s="955" t="s">
        <v>920</v>
      </c>
      <c r="B476" s="956"/>
      <c r="C476" s="956"/>
      <c r="D476" s="956"/>
    </row>
    <row r="477" spans="1:4" ht="16.5">
      <c r="A477" s="957" t="s">
        <v>973</v>
      </c>
      <c r="B477" s="958"/>
      <c r="C477" s="958"/>
      <c r="D477" s="958"/>
    </row>
    <row r="478" spans="1:4" ht="17.25" thickBot="1">
      <c r="A478" s="959" t="s">
        <v>974</v>
      </c>
      <c r="B478" s="960"/>
      <c r="C478" s="960"/>
      <c r="D478" s="960"/>
    </row>
    <row r="479" spans="1:4" ht="15.75" thickBot="1">
      <c r="A479" s="961"/>
      <c r="B479" s="954"/>
      <c r="C479" s="954"/>
      <c r="D479" s="954"/>
    </row>
    <row r="480" spans="1:4" ht="17.25" thickBot="1">
      <c r="A480" s="1271" t="s">
        <v>975</v>
      </c>
      <c r="B480" s="1272"/>
      <c r="C480" s="1272"/>
      <c r="D480" s="1272"/>
    </row>
    <row r="481" spans="1:4" ht="16.5">
      <c r="A481" s="962"/>
      <c r="B481" s="954"/>
      <c r="C481" s="954"/>
      <c r="D481" s="954"/>
    </row>
    <row r="482" spans="1:4" ht="17.25" thickBot="1">
      <c r="A482" s="954"/>
      <c r="B482" s="963"/>
      <c r="C482" s="1277"/>
      <c r="D482" s="1277"/>
    </row>
    <row r="483" spans="1:4" ht="17.25" thickBot="1">
      <c r="A483" s="964" t="s">
        <v>89</v>
      </c>
      <c r="B483" s="965" t="s">
        <v>49</v>
      </c>
      <c r="C483" s="965" t="s">
        <v>45</v>
      </c>
      <c r="D483" s="965" t="s">
        <v>46</v>
      </c>
    </row>
    <row r="484" spans="1:4" ht="25.5">
      <c r="A484" s="966" t="s">
        <v>976</v>
      </c>
      <c r="B484" s="967">
        <v>3</v>
      </c>
      <c r="C484" s="968">
        <v>3</v>
      </c>
      <c r="D484" s="968">
        <v>0</v>
      </c>
    </row>
    <row r="485" spans="1:4" ht="25.5">
      <c r="A485" s="966" t="s">
        <v>977</v>
      </c>
      <c r="B485" s="967">
        <v>2</v>
      </c>
      <c r="C485" s="968">
        <v>0</v>
      </c>
      <c r="D485" s="968">
        <v>0</v>
      </c>
    </row>
    <row r="486" spans="1:4" ht="26.25" thickBot="1">
      <c r="A486" s="966" t="s">
        <v>978</v>
      </c>
      <c r="B486" s="967">
        <v>1</v>
      </c>
      <c r="C486" s="968">
        <v>1</v>
      </c>
      <c r="D486" s="968">
        <v>0</v>
      </c>
    </row>
    <row r="487" spans="1:4" ht="16.5" thickBot="1">
      <c r="A487" s="969" t="s">
        <v>362</v>
      </c>
      <c r="B487" s="970">
        <v>6</v>
      </c>
      <c r="C487" s="970">
        <v>4</v>
      </c>
      <c r="D487" s="970">
        <v>0</v>
      </c>
    </row>
    <row r="488" spans="1:4" ht="16.5" thickBot="1">
      <c r="A488" s="992"/>
      <c r="B488" s="993"/>
      <c r="C488" s="993"/>
      <c r="D488" s="993"/>
    </row>
    <row r="489" spans="1:4" ht="16.5" thickBot="1">
      <c r="A489" s="969" t="s">
        <v>983</v>
      </c>
      <c r="B489" s="970">
        <f>B487</f>
        <v>6</v>
      </c>
      <c r="C489" s="970">
        <f t="shared" ref="C489:D489" si="12">C487</f>
        <v>4</v>
      </c>
      <c r="D489" s="970">
        <f t="shared" si="12"/>
        <v>0</v>
      </c>
    </row>
    <row r="490" spans="1:4" ht="15.75">
      <c r="A490" s="971"/>
      <c r="B490" s="971"/>
      <c r="C490" s="971"/>
      <c r="D490" s="971"/>
    </row>
    <row r="491" spans="1:4">
      <c r="A491" s="1278" t="s">
        <v>96</v>
      </c>
      <c r="B491" s="1278"/>
      <c r="C491" s="1278"/>
      <c r="D491" s="1278"/>
    </row>
    <row r="492" spans="1:4">
      <c r="A492" s="1278"/>
      <c r="B492" s="1278"/>
      <c r="C492" s="1278"/>
      <c r="D492" s="1278"/>
    </row>
    <row r="493" spans="1:4" ht="15.75">
      <c r="A493" s="1279" t="s">
        <v>91</v>
      </c>
      <c r="B493" s="1279"/>
      <c r="C493" s="1279"/>
      <c r="D493" s="1279"/>
    </row>
    <row r="494" spans="1:4" ht="15.75">
      <c r="A494" s="661" t="s">
        <v>363</v>
      </c>
      <c r="B494" s="618"/>
      <c r="C494" s="619"/>
      <c r="D494" s="619"/>
    </row>
    <row r="495" spans="1:4" ht="16.5">
      <c r="A495" s="972" t="s">
        <v>90</v>
      </c>
      <c r="B495" s="973"/>
      <c r="C495" s="973"/>
      <c r="D495" s="973"/>
    </row>
    <row r="496" spans="1:4">
      <c r="A496" s="974"/>
      <c r="B496" s="974"/>
      <c r="C496" s="974"/>
      <c r="D496" s="974"/>
    </row>
    <row r="497" spans="1:4" ht="16.5">
      <c r="A497" s="136"/>
      <c r="B497" s="135"/>
      <c r="C497" s="135"/>
      <c r="D497" s="135"/>
    </row>
    <row r="498" spans="1:4" ht="16.5">
      <c r="A498" s="136"/>
      <c r="B498" s="135"/>
      <c r="C498" s="135"/>
      <c r="D498" s="135"/>
    </row>
    <row r="499" spans="1:4" ht="15.75">
      <c r="A499" s="1263" t="s">
        <v>26</v>
      </c>
      <c r="B499" s="1263"/>
      <c r="C499" s="1263"/>
      <c r="D499" s="1263"/>
    </row>
    <row r="500" spans="1:4" ht="15.75">
      <c r="A500" s="1263" t="s">
        <v>27</v>
      </c>
      <c r="B500" s="1263"/>
      <c r="C500" s="1263"/>
      <c r="D500" s="1263"/>
    </row>
    <row r="501" spans="1:4" ht="16.5" thickBot="1">
      <c r="A501" s="92"/>
      <c r="B501" s="317"/>
      <c r="C501" s="317"/>
      <c r="D501" s="317"/>
    </row>
    <row r="502" spans="1:4" ht="24" thickBot="1">
      <c r="A502" s="1265" t="s">
        <v>56</v>
      </c>
      <c r="B502" s="1266"/>
      <c r="C502" s="1266"/>
      <c r="D502" s="1267"/>
    </row>
    <row r="503" spans="1:4" ht="15.75" thickBot="1">
      <c r="A503" s="317"/>
      <c r="B503" s="317"/>
      <c r="C503" s="317"/>
      <c r="D503" s="317"/>
    </row>
    <row r="504" spans="1:4" ht="16.5">
      <c r="A504" s="318" t="s">
        <v>353</v>
      </c>
      <c r="B504" s="319"/>
      <c r="C504" s="319"/>
      <c r="D504" s="320"/>
    </row>
    <row r="505" spans="1:4" ht="16.5">
      <c r="A505" s="321" t="s">
        <v>382</v>
      </c>
      <c r="B505" s="322"/>
      <c r="C505" s="322"/>
      <c r="D505" s="323"/>
    </row>
    <row r="506" spans="1:4" ht="17.25" thickBot="1">
      <c r="A506" s="324" t="s">
        <v>383</v>
      </c>
      <c r="B506" s="325"/>
      <c r="C506" s="325"/>
      <c r="D506" s="326"/>
    </row>
    <row r="507" spans="1:4" ht="15.75" thickBot="1">
      <c r="A507" s="327"/>
      <c r="B507" s="317"/>
      <c r="C507" s="317"/>
      <c r="D507" s="317"/>
    </row>
    <row r="508" spans="1:4" ht="17.25" thickBot="1">
      <c r="A508" s="1268" t="s">
        <v>356</v>
      </c>
      <c r="B508" s="1269"/>
      <c r="C508" s="1269"/>
      <c r="D508" s="1270"/>
    </row>
    <row r="509" spans="1:4" ht="16.5">
      <c r="A509" s="328"/>
      <c r="B509" s="317"/>
      <c r="C509" s="317"/>
      <c r="D509" s="317"/>
    </row>
    <row r="510" spans="1:4" ht="17.25" thickBot="1">
      <c r="A510" s="317"/>
      <c r="B510" s="329"/>
      <c r="C510" s="1273"/>
      <c r="D510" s="1273"/>
    </row>
    <row r="511" spans="1:4" ht="17.25" thickBot="1">
      <c r="A511" s="330" t="s">
        <v>89</v>
      </c>
      <c r="B511" s="331" t="s">
        <v>49</v>
      </c>
      <c r="C511" s="331" t="s">
        <v>45</v>
      </c>
      <c r="D511" s="331" t="s">
        <v>46</v>
      </c>
    </row>
    <row r="512" spans="1:4" ht="30">
      <c r="A512" s="950" t="s">
        <v>384</v>
      </c>
      <c r="B512" s="333">
        <v>2</v>
      </c>
      <c r="C512" s="334">
        <v>1</v>
      </c>
      <c r="D512" s="334">
        <v>0</v>
      </c>
    </row>
    <row r="513" spans="1:4" ht="30">
      <c r="A513" s="950" t="s">
        <v>385</v>
      </c>
      <c r="B513" s="333">
        <v>1</v>
      </c>
      <c r="C513" s="334">
        <v>1</v>
      </c>
      <c r="D513" s="334">
        <v>0</v>
      </c>
    </row>
    <row r="514" spans="1:4">
      <c r="A514" s="336"/>
      <c r="B514" s="346"/>
      <c r="C514" s="347"/>
      <c r="D514" s="347"/>
    </row>
    <row r="515" spans="1:4">
      <c r="A515" s="336"/>
      <c r="B515" s="344"/>
      <c r="C515" s="345"/>
      <c r="D515" s="345"/>
    </row>
    <row r="516" spans="1:4">
      <c r="A516" s="336"/>
      <c r="B516" s="344"/>
      <c r="C516" s="345"/>
      <c r="D516" s="345"/>
    </row>
    <row r="517" spans="1:4">
      <c r="A517" s="336"/>
      <c r="B517" s="344"/>
      <c r="C517" s="345"/>
      <c r="D517" s="345"/>
    </row>
    <row r="518" spans="1:4">
      <c r="A518" s="336"/>
      <c r="B518" s="344"/>
      <c r="C518" s="345"/>
      <c r="D518" s="345"/>
    </row>
    <row r="519" spans="1:4">
      <c r="A519" s="336"/>
      <c r="B519" s="344"/>
      <c r="C519" s="345"/>
      <c r="D519" s="345"/>
    </row>
    <row r="520" spans="1:4">
      <c r="A520" s="336"/>
      <c r="B520" s="344"/>
      <c r="C520" s="345"/>
      <c r="D520" s="345"/>
    </row>
    <row r="521" spans="1:4">
      <c r="A521" s="336"/>
      <c r="B521" s="344"/>
      <c r="C521" s="345"/>
      <c r="D521" s="345"/>
    </row>
    <row r="522" spans="1:4">
      <c r="A522" s="336"/>
      <c r="B522" s="344"/>
      <c r="C522" s="345"/>
      <c r="D522" s="345"/>
    </row>
    <row r="523" spans="1:4">
      <c r="A523" s="336"/>
      <c r="B523" s="344"/>
      <c r="C523" s="345"/>
      <c r="D523" s="345"/>
    </row>
    <row r="524" spans="1:4">
      <c r="A524" s="336"/>
      <c r="B524" s="344"/>
      <c r="C524" s="345"/>
      <c r="D524" s="345"/>
    </row>
    <row r="525" spans="1:4">
      <c r="A525" s="336"/>
      <c r="B525" s="344"/>
      <c r="C525" s="345"/>
      <c r="D525" s="345"/>
    </row>
    <row r="526" spans="1:4">
      <c r="A526" s="336"/>
      <c r="B526" s="344"/>
      <c r="C526" s="345"/>
      <c r="D526" s="345"/>
    </row>
    <row r="527" spans="1:4">
      <c r="A527" s="336"/>
      <c r="B527" s="344"/>
      <c r="C527" s="345"/>
      <c r="D527" s="345"/>
    </row>
    <row r="528" spans="1:4" ht="15.75" thickBot="1">
      <c r="A528" s="336"/>
      <c r="B528" s="344"/>
      <c r="C528" s="345"/>
      <c r="D528" s="345"/>
    </row>
    <row r="529" spans="1:4" ht="16.5" thickBot="1">
      <c r="A529" s="331" t="s">
        <v>362</v>
      </c>
      <c r="B529" s="342">
        <f>SUM(B512:B528)</f>
        <v>3</v>
      </c>
      <c r="C529" s="342">
        <f t="shared" ref="C529:D529" si="13">SUM(C512:C528)</f>
        <v>2</v>
      </c>
      <c r="D529" s="342">
        <f t="shared" si="13"/>
        <v>0</v>
      </c>
    </row>
    <row r="530" spans="1:4">
      <c r="A530" s="343"/>
      <c r="B530" s="343"/>
      <c r="C530" s="343"/>
      <c r="D530" s="343"/>
    </row>
    <row r="531" spans="1:4">
      <c r="A531" s="1274" t="s">
        <v>96</v>
      </c>
      <c r="B531" s="1274"/>
      <c r="C531" s="1274"/>
      <c r="D531" s="1274"/>
    </row>
    <row r="532" spans="1:4">
      <c r="A532" s="1274"/>
      <c r="B532" s="1274"/>
      <c r="C532" s="1274"/>
      <c r="D532" s="1274"/>
    </row>
    <row r="533" spans="1:4" ht="15.75">
      <c r="A533" s="1264" t="s">
        <v>91</v>
      </c>
      <c r="B533" s="1264"/>
      <c r="C533" s="1264"/>
      <c r="D533" s="1264"/>
    </row>
    <row r="534" spans="1:4" ht="15.75">
      <c r="A534" s="89" t="s">
        <v>363</v>
      </c>
      <c r="B534" s="24"/>
      <c r="C534" s="25"/>
      <c r="D534" s="25"/>
    </row>
    <row r="535" spans="1:4" ht="16.5">
      <c r="A535" s="136" t="s">
        <v>90</v>
      </c>
      <c r="B535" s="135"/>
      <c r="C535" s="135"/>
      <c r="D535" s="135"/>
    </row>
    <row r="536" spans="1:4" ht="15.75">
      <c r="A536" s="1263" t="s">
        <v>26</v>
      </c>
      <c r="B536" s="1263"/>
      <c r="C536" s="1263"/>
      <c r="D536" s="1263"/>
    </row>
    <row r="537" spans="1:4" ht="15.75">
      <c r="A537" s="1263" t="s">
        <v>27</v>
      </c>
      <c r="B537" s="1263"/>
      <c r="C537" s="1263"/>
      <c r="D537" s="1263"/>
    </row>
    <row r="538" spans="1:4" ht="16.5" thickBot="1">
      <c r="A538" s="92"/>
      <c r="B538" s="317"/>
      <c r="C538" s="317"/>
      <c r="D538" s="317"/>
    </row>
    <row r="539" spans="1:4" ht="24" thickBot="1">
      <c r="A539" s="1265" t="s">
        <v>56</v>
      </c>
      <c r="B539" s="1266"/>
      <c r="C539" s="1266"/>
      <c r="D539" s="1267"/>
    </row>
    <row r="540" spans="1:4" ht="15.75" thickBot="1">
      <c r="A540" s="317"/>
      <c r="B540" s="317"/>
      <c r="C540" s="317"/>
      <c r="D540" s="317"/>
    </row>
    <row r="541" spans="1:4" ht="16.5">
      <c r="A541" s="318" t="s">
        <v>353</v>
      </c>
      <c r="B541" s="319"/>
      <c r="C541" s="319"/>
      <c r="D541" s="320"/>
    </row>
    <row r="542" spans="1:4" ht="16.5">
      <c r="A542" s="321" t="s">
        <v>382</v>
      </c>
      <c r="B542" s="322"/>
      <c r="C542" s="322"/>
      <c r="D542" s="323"/>
    </row>
    <row r="543" spans="1:4" ht="17.25" thickBot="1">
      <c r="A543" s="324" t="s">
        <v>386</v>
      </c>
      <c r="B543" s="325"/>
      <c r="C543" s="325"/>
      <c r="D543" s="326"/>
    </row>
    <row r="544" spans="1:4" ht="15.75" thickBot="1">
      <c r="A544" s="327"/>
      <c r="B544" s="317"/>
      <c r="C544" s="317"/>
      <c r="D544" s="317"/>
    </row>
    <row r="545" spans="1:4" ht="17.25" thickBot="1">
      <c r="A545" s="1268" t="s">
        <v>356</v>
      </c>
      <c r="B545" s="1269"/>
      <c r="C545" s="1269"/>
      <c r="D545" s="1270"/>
    </row>
    <row r="546" spans="1:4" ht="16.5">
      <c r="A546" s="328"/>
      <c r="B546" s="317"/>
      <c r="C546" s="317"/>
      <c r="D546" s="317"/>
    </row>
    <row r="547" spans="1:4" ht="17.25" thickBot="1">
      <c r="A547" s="317"/>
      <c r="B547" s="329"/>
      <c r="C547" s="1273"/>
      <c r="D547" s="1273"/>
    </row>
    <row r="548" spans="1:4" ht="17.25" thickBot="1">
      <c r="A548" s="330" t="s">
        <v>89</v>
      </c>
      <c r="B548" s="331" t="s">
        <v>49</v>
      </c>
      <c r="C548" s="331" t="s">
        <v>45</v>
      </c>
      <c r="D548" s="331" t="s">
        <v>46</v>
      </c>
    </row>
    <row r="549" spans="1:4">
      <c r="A549" s="335" t="s">
        <v>387</v>
      </c>
      <c r="B549" s="333">
        <v>8</v>
      </c>
      <c r="C549" s="334">
        <v>7</v>
      </c>
      <c r="D549" s="334">
        <v>0</v>
      </c>
    </row>
    <row r="550" spans="1:4">
      <c r="A550" s="336"/>
      <c r="B550" s="344"/>
      <c r="C550" s="345"/>
      <c r="D550" s="345"/>
    </row>
    <row r="551" spans="1:4">
      <c r="A551" s="336"/>
      <c r="B551" s="344"/>
      <c r="C551" s="345"/>
      <c r="D551" s="345"/>
    </row>
    <row r="552" spans="1:4">
      <c r="A552" s="336"/>
      <c r="B552" s="344"/>
      <c r="C552" s="345"/>
      <c r="D552" s="345"/>
    </row>
    <row r="553" spans="1:4">
      <c r="A553" s="336"/>
      <c r="B553" s="344"/>
      <c r="C553" s="345"/>
      <c r="D553" s="345"/>
    </row>
    <row r="554" spans="1:4">
      <c r="A554" s="336"/>
      <c r="B554" s="344"/>
      <c r="C554" s="345"/>
      <c r="D554" s="345"/>
    </row>
    <row r="555" spans="1:4">
      <c r="A555" s="336"/>
      <c r="B555" s="344"/>
      <c r="C555" s="345"/>
      <c r="D555" s="345"/>
    </row>
    <row r="556" spans="1:4">
      <c r="A556" s="336"/>
      <c r="B556" s="344"/>
      <c r="C556" s="345"/>
      <c r="D556" s="345"/>
    </row>
    <row r="557" spans="1:4">
      <c r="A557" s="336"/>
      <c r="B557" s="344"/>
      <c r="C557" s="345"/>
      <c r="D557" s="345"/>
    </row>
    <row r="558" spans="1:4">
      <c r="A558" s="336"/>
      <c r="B558" s="344"/>
      <c r="C558" s="345"/>
      <c r="D558" s="345"/>
    </row>
    <row r="559" spans="1:4">
      <c r="A559" s="336"/>
      <c r="B559" s="344"/>
      <c r="C559" s="345"/>
      <c r="D559" s="345"/>
    </row>
    <row r="560" spans="1:4">
      <c r="A560" s="336"/>
      <c r="B560" s="344"/>
      <c r="C560" s="345"/>
      <c r="D560" s="345"/>
    </row>
    <row r="561" spans="1:4">
      <c r="A561" s="336"/>
      <c r="B561" s="344"/>
      <c r="C561" s="345"/>
      <c r="D561" s="345"/>
    </row>
    <row r="562" spans="1:4">
      <c r="A562" s="336"/>
      <c r="B562" s="344"/>
      <c r="C562" s="345"/>
      <c r="D562" s="345"/>
    </row>
    <row r="563" spans="1:4">
      <c r="A563" s="336"/>
      <c r="B563" s="344"/>
      <c r="C563" s="345"/>
      <c r="D563" s="345"/>
    </row>
    <row r="564" spans="1:4">
      <c r="A564" s="336"/>
      <c r="B564" s="344"/>
      <c r="C564" s="345"/>
      <c r="D564" s="345"/>
    </row>
    <row r="565" spans="1:4" ht="15.75" thickBot="1">
      <c r="A565" s="336"/>
      <c r="B565" s="344"/>
      <c r="C565" s="345"/>
      <c r="D565" s="345"/>
    </row>
    <row r="566" spans="1:4" ht="16.5" thickBot="1">
      <c r="A566" s="331" t="s">
        <v>362</v>
      </c>
      <c r="B566" s="342">
        <f>SUM(B549:B565)</f>
        <v>8</v>
      </c>
      <c r="C566" s="342">
        <f t="shared" ref="C566:D566" si="14">SUM(C549:C565)</f>
        <v>7</v>
      </c>
      <c r="D566" s="342">
        <f t="shared" si="14"/>
        <v>0</v>
      </c>
    </row>
    <row r="567" spans="1:4" ht="16.5" thickBot="1">
      <c r="A567" s="995"/>
      <c r="B567" s="995"/>
      <c r="C567" s="995"/>
      <c r="D567" s="995"/>
    </row>
    <row r="568" spans="1:4" ht="16.5" thickBot="1">
      <c r="A568" s="331" t="s">
        <v>982</v>
      </c>
      <c r="B568" s="342">
        <f>B566+B529</f>
        <v>11</v>
      </c>
      <c r="C568" s="342">
        <f t="shared" ref="C568:D568" si="15">C566+C529</f>
        <v>9</v>
      </c>
      <c r="D568" s="342">
        <f t="shared" si="15"/>
        <v>0</v>
      </c>
    </row>
    <row r="569" spans="1:4">
      <c r="A569" s="343"/>
      <c r="B569" s="343"/>
      <c r="C569" s="343"/>
      <c r="D569" s="343"/>
    </row>
    <row r="570" spans="1:4">
      <c r="A570" s="1274" t="s">
        <v>96</v>
      </c>
      <c r="B570" s="1274"/>
      <c r="C570" s="1274"/>
      <c r="D570" s="1274"/>
    </row>
    <row r="571" spans="1:4">
      <c r="A571" s="1274"/>
      <c r="B571" s="1274"/>
      <c r="C571" s="1274"/>
      <c r="D571" s="1274"/>
    </row>
    <row r="572" spans="1:4" ht="15.75">
      <c r="A572" s="1264" t="s">
        <v>91</v>
      </c>
      <c r="B572" s="1264"/>
      <c r="C572" s="1264"/>
      <c r="D572" s="1264"/>
    </row>
    <row r="573" spans="1:4" ht="15.75">
      <c r="A573" s="89" t="s">
        <v>363</v>
      </c>
      <c r="B573" s="24"/>
      <c r="C573" s="25"/>
      <c r="D573" s="25"/>
    </row>
    <row r="574" spans="1:4" ht="16.5">
      <c r="A574" s="136" t="s">
        <v>90</v>
      </c>
      <c r="B574" s="135"/>
      <c r="C574" s="135"/>
      <c r="D574" s="135"/>
    </row>
    <row r="575" spans="1:4" ht="15.75">
      <c r="A575" s="1263" t="s">
        <v>26</v>
      </c>
      <c r="B575" s="1263"/>
      <c r="C575" s="1263"/>
      <c r="D575" s="1263"/>
    </row>
    <row r="576" spans="1:4" ht="15.75">
      <c r="A576" s="1263" t="s">
        <v>27</v>
      </c>
      <c r="B576" s="1263"/>
      <c r="C576" s="1263"/>
      <c r="D576" s="1263"/>
    </row>
    <row r="577" spans="1:4" ht="16.5" thickBot="1">
      <c r="A577" s="92"/>
      <c r="B577" s="317"/>
      <c r="C577" s="317"/>
      <c r="D577" s="317"/>
    </row>
    <row r="578" spans="1:4" ht="24" thickBot="1">
      <c r="A578" s="1265" t="s">
        <v>56</v>
      </c>
      <c r="B578" s="1266"/>
      <c r="C578" s="1266"/>
      <c r="D578" s="1267"/>
    </row>
    <row r="579" spans="1:4" ht="15.75" thickBot="1">
      <c r="A579" s="317"/>
      <c r="B579" s="317"/>
      <c r="C579" s="317"/>
      <c r="D579" s="317"/>
    </row>
    <row r="580" spans="1:4" ht="16.5">
      <c r="A580" s="318" t="s">
        <v>353</v>
      </c>
      <c r="B580" s="319"/>
      <c r="C580" s="319"/>
      <c r="D580" s="320"/>
    </row>
    <row r="581" spans="1:4" ht="16.5">
      <c r="A581" s="321" t="s">
        <v>388</v>
      </c>
      <c r="B581" s="322"/>
      <c r="C581" s="322"/>
      <c r="D581" s="323"/>
    </row>
    <row r="582" spans="1:4" ht="17.25" thickBot="1">
      <c r="A582" s="324" t="s">
        <v>389</v>
      </c>
      <c r="B582" s="325"/>
      <c r="C582" s="325"/>
      <c r="D582" s="326"/>
    </row>
    <row r="583" spans="1:4" ht="15.75" thickBot="1">
      <c r="A583" s="327"/>
      <c r="B583" s="317"/>
      <c r="C583" s="317"/>
      <c r="D583" s="317"/>
    </row>
    <row r="584" spans="1:4" ht="17.25" thickBot="1">
      <c r="A584" s="1268" t="s">
        <v>356</v>
      </c>
      <c r="B584" s="1269"/>
      <c r="C584" s="1269"/>
      <c r="D584" s="1270"/>
    </row>
    <row r="585" spans="1:4" ht="16.5">
      <c r="A585" s="328"/>
      <c r="B585" s="317"/>
      <c r="C585" s="317"/>
      <c r="D585" s="317"/>
    </row>
    <row r="586" spans="1:4" ht="17.25" thickBot="1">
      <c r="A586" s="317"/>
      <c r="B586" s="329"/>
      <c r="C586" s="1273"/>
      <c r="D586" s="1273"/>
    </row>
    <row r="587" spans="1:4" ht="17.25" thickBot="1">
      <c r="A587" s="330" t="s">
        <v>89</v>
      </c>
      <c r="B587" s="331" t="s">
        <v>49</v>
      </c>
      <c r="C587" s="331" t="s">
        <v>45</v>
      </c>
      <c r="D587" s="331" t="s">
        <v>46</v>
      </c>
    </row>
    <row r="588" spans="1:4">
      <c r="A588" s="335" t="s">
        <v>390</v>
      </c>
      <c r="B588" s="333">
        <v>1</v>
      </c>
      <c r="C588" s="334">
        <v>1</v>
      </c>
      <c r="D588" s="334">
        <v>0</v>
      </c>
    </row>
    <row r="589" spans="1:4">
      <c r="A589" s="336"/>
      <c r="B589" s="344"/>
      <c r="C589" s="345"/>
      <c r="D589" s="345"/>
    </row>
    <row r="590" spans="1:4">
      <c r="A590" s="336"/>
      <c r="B590" s="344"/>
      <c r="C590" s="345"/>
      <c r="D590" s="345"/>
    </row>
    <row r="591" spans="1:4">
      <c r="A591" s="336"/>
      <c r="B591" s="344"/>
      <c r="C591" s="345"/>
      <c r="D591" s="345"/>
    </row>
    <row r="592" spans="1:4">
      <c r="A592" s="336"/>
      <c r="B592" s="344"/>
      <c r="C592" s="345"/>
      <c r="D592" s="345"/>
    </row>
    <row r="593" spans="1:4">
      <c r="A593" s="336"/>
      <c r="B593" s="344"/>
      <c r="C593" s="345"/>
      <c r="D593" s="345"/>
    </row>
    <row r="594" spans="1:4">
      <c r="A594" s="336"/>
      <c r="B594" s="344"/>
      <c r="C594" s="345"/>
      <c r="D594" s="345"/>
    </row>
    <row r="595" spans="1:4">
      <c r="A595" s="336"/>
      <c r="B595" s="344"/>
      <c r="C595" s="345"/>
      <c r="D595" s="345"/>
    </row>
    <row r="596" spans="1:4">
      <c r="A596" s="336"/>
      <c r="B596" s="344"/>
      <c r="C596" s="345"/>
      <c r="D596" s="345"/>
    </row>
    <row r="597" spans="1:4">
      <c r="A597" s="336"/>
      <c r="B597" s="344"/>
      <c r="C597" s="345"/>
      <c r="D597" s="345"/>
    </row>
    <row r="598" spans="1:4">
      <c r="A598" s="336"/>
      <c r="B598" s="344"/>
      <c r="C598" s="345"/>
      <c r="D598" s="345"/>
    </row>
    <row r="599" spans="1:4">
      <c r="A599" s="336"/>
      <c r="B599" s="344"/>
      <c r="C599" s="345"/>
      <c r="D599" s="345"/>
    </row>
    <row r="600" spans="1:4">
      <c r="A600" s="336"/>
      <c r="B600" s="344"/>
      <c r="C600" s="345"/>
      <c r="D600" s="345"/>
    </row>
    <row r="601" spans="1:4">
      <c r="A601" s="336"/>
      <c r="B601" s="344"/>
      <c r="C601" s="345"/>
      <c r="D601" s="345"/>
    </row>
    <row r="602" spans="1:4">
      <c r="A602" s="336"/>
      <c r="B602" s="344"/>
      <c r="C602" s="345"/>
      <c r="D602" s="345"/>
    </row>
    <row r="603" spans="1:4">
      <c r="A603" s="336"/>
      <c r="B603" s="344"/>
      <c r="C603" s="345"/>
      <c r="D603" s="345"/>
    </row>
    <row r="604" spans="1:4" ht="15.75" thickBot="1">
      <c r="A604" s="336"/>
      <c r="B604" s="344"/>
      <c r="C604" s="345"/>
      <c r="D604" s="345"/>
    </row>
    <row r="605" spans="1:4" ht="16.5" thickBot="1">
      <c r="A605" s="331" t="s">
        <v>362</v>
      </c>
      <c r="B605" s="342">
        <f>SUM(B588:B604)</f>
        <v>1</v>
      </c>
      <c r="C605" s="342">
        <f t="shared" ref="C605:D605" si="16">SUM(C588:C604)</f>
        <v>1</v>
      </c>
      <c r="D605" s="342">
        <f t="shared" si="16"/>
        <v>0</v>
      </c>
    </row>
    <row r="606" spans="1:4">
      <c r="A606" s="343"/>
      <c r="B606" s="343"/>
      <c r="C606" s="343"/>
      <c r="D606" s="343"/>
    </row>
    <row r="607" spans="1:4">
      <c r="A607" s="1274" t="s">
        <v>96</v>
      </c>
      <c r="B607" s="1274"/>
      <c r="C607" s="1274"/>
      <c r="D607" s="1274"/>
    </row>
    <row r="608" spans="1:4">
      <c r="A608" s="1274"/>
      <c r="B608" s="1274"/>
      <c r="C608" s="1274"/>
      <c r="D608" s="1274"/>
    </row>
    <row r="609" spans="1:4" ht="15.75">
      <c r="A609" s="1264" t="s">
        <v>91</v>
      </c>
      <c r="B609" s="1264"/>
      <c r="C609" s="1264"/>
      <c r="D609" s="1264"/>
    </row>
    <row r="610" spans="1:4" ht="15.75">
      <c r="A610" s="89" t="s">
        <v>363</v>
      </c>
      <c r="B610" s="24"/>
      <c r="C610" s="25"/>
      <c r="D610" s="25"/>
    </row>
    <row r="611" spans="1:4" ht="16.5">
      <c r="A611" s="136" t="s">
        <v>90</v>
      </c>
      <c r="B611" s="135"/>
      <c r="C611" s="135"/>
      <c r="D611" s="135"/>
    </row>
    <row r="612" spans="1:4" ht="15.75">
      <c r="A612" s="1263" t="s">
        <v>26</v>
      </c>
      <c r="B612" s="1263"/>
      <c r="C612" s="1263"/>
      <c r="D612" s="1263"/>
    </row>
    <row r="613" spans="1:4" ht="15.75">
      <c r="A613" s="1263" t="s">
        <v>27</v>
      </c>
      <c r="B613" s="1263"/>
      <c r="C613" s="1263"/>
      <c r="D613" s="1263"/>
    </row>
    <row r="614" spans="1:4" ht="16.5" thickBot="1">
      <c r="A614" s="92"/>
      <c r="B614" s="317"/>
      <c r="C614" s="317"/>
      <c r="D614" s="317"/>
    </row>
    <row r="615" spans="1:4" ht="24" thickBot="1">
      <c r="A615" s="1265" t="s">
        <v>56</v>
      </c>
      <c r="B615" s="1266"/>
      <c r="C615" s="1266"/>
      <c r="D615" s="1267"/>
    </row>
    <row r="616" spans="1:4" ht="15.75" thickBot="1">
      <c r="A616" s="317"/>
      <c r="B616" s="317"/>
      <c r="C616" s="317"/>
      <c r="D616" s="317"/>
    </row>
    <row r="617" spans="1:4" ht="16.5">
      <c r="A617" s="318" t="s">
        <v>353</v>
      </c>
      <c r="B617" s="319"/>
      <c r="C617" s="319"/>
      <c r="D617" s="320"/>
    </row>
    <row r="618" spans="1:4" ht="16.5">
      <c r="A618" s="321" t="s">
        <v>388</v>
      </c>
      <c r="B618" s="322"/>
      <c r="C618" s="322"/>
      <c r="D618" s="323"/>
    </row>
    <row r="619" spans="1:4" ht="17.25" thickBot="1">
      <c r="A619" s="324" t="s">
        <v>391</v>
      </c>
      <c r="B619" s="325"/>
      <c r="C619" s="325"/>
      <c r="D619" s="326"/>
    </row>
    <row r="620" spans="1:4" ht="15.75" thickBot="1">
      <c r="A620" s="327"/>
      <c r="B620" s="317"/>
      <c r="C620" s="317"/>
      <c r="D620" s="317"/>
    </row>
    <row r="621" spans="1:4" ht="17.25" thickBot="1">
      <c r="A621" s="1268" t="s">
        <v>356</v>
      </c>
      <c r="B621" s="1269"/>
      <c r="C621" s="1269"/>
      <c r="D621" s="1270"/>
    </row>
    <row r="622" spans="1:4" ht="16.5">
      <c r="A622" s="328"/>
      <c r="B622" s="317"/>
      <c r="C622" s="317"/>
      <c r="D622" s="317"/>
    </row>
    <row r="623" spans="1:4" ht="17.25" thickBot="1">
      <c r="A623" s="317"/>
      <c r="B623" s="329"/>
      <c r="C623" s="1273"/>
      <c r="D623" s="1273"/>
    </row>
    <row r="624" spans="1:4" ht="17.25" thickBot="1">
      <c r="A624" s="330" t="s">
        <v>89</v>
      </c>
      <c r="B624" s="331" t="s">
        <v>49</v>
      </c>
      <c r="C624" s="331" t="s">
        <v>45</v>
      </c>
      <c r="D624" s="331" t="s">
        <v>46</v>
      </c>
    </row>
    <row r="625" spans="1:4" ht="45">
      <c r="A625" s="950" t="s">
        <v>392</v>
      </c>
      <c r="B625" s="333">
        <v>1</v>
      </c>
      <c r="C625" s="334">
        <v>0</v>
      </c>
      <c r="D625" s="334">
        <v>0</v>
      </c>
    </row>
    <row r="626" spans="1:4">
      <c r="A626" s="336"/>
      <c r="B626" s="344"/>
      <c r="C626" s="345"/>
      <c r="D626" s="345"/>
    </row>
    <row r="627" spans="1:4">
      <c r="A627" s="336"/>
      <c r="B627" s="344"/>
      <c r="C627" s="345"/>
      <c r="D627" s="345"/>
    </row>
    <row r="628" spans="1:4">
      <c r="A628" s="336"/>
      <c r="B628" s="344"/>
      <c r="C628" s="345"/>
      <c r="D628" s="345"/>
    </row>
    <row r="629" spans="1:4">
      <c r="A629" s="336"/>
      <c r="B629" s="344"/>
      <c r="C629" s="345"/>
      <c r="D629" s="345"/>
    </row>
    <row r="630" spans="1:4">
      <c r="A630" s="336"/>
      <c r="B630" s="344"/>
      <c r="C630" s="345"/>
      <c r="D630" s="345"/>
    </row>
    <row r="631" spans="1:4">
      <c r="A631" s="336"/>
      <c r="B631" s="344"/>
      <c r="C631" s="345"/>
      <c r="D631" s="345"/>
    </row>
    <row r="632" spans="1:4">
      <c r="A632" s="336"/>
      <c r="B632" s="344"/>
      <c r="C632" s="345"/>
      <c r="D632" s="345"/>
    </row>
    <row r="633" spans="1:4">
      <c r="A633" s="336"/>
      <c r="B633" s="344"/>
      <c r="C633" s="345"/>
      <c r="D633" s="345"/>
    </row>
    <row r="634" spans="1:4">
      <c r="A634" s="336"/>
      <c r="B634" s="344"/>
      <c r="C634" s="345"/>
      <c r="D634" s="345"/>
    </row>
    <row r="635" spans="1:4">
      <c r="A635" s="336"/>
      <c r="B635" s="344"/>
      <c r="C635" s="345"/>
      <c r="D635" s="345"/>
    </row>
    <row r="636" spans="1:4">
      <c r="A636" s="336"/>
      <c r="B636" s="344"/>
      <c r="C636" s="345"/>
      <c r="D636" s="345"/>
    </row>
    <row r="637" spans="1:4">
      <c r="A637" s="336"/>
      <c r="B637" s="344"/>
      <c r="C637" s="345"/>
      <c r="D637" s="345"/>
    </row>
    <row r="638" spans="1:4">
      <c r="A638" s="336"/>
      <c r="B638" s="344"/>
      <c r="C638" s="345"/>
      <c r="D638" s="345"/>
    </row>
    <row r="639" spans="1:4">
      <c r="A639" s="336"/>
      <c r="B639" s="344"/>
      <c r="C639" s="345"/>
      <c r="D639" s="345"/>
    </row>
    <row r="640" spans="1:4">
      <c r="A640" s="336"/>
      <c r="B640" s="344"/>
      <c r="C640" s="345"/>
      <c r="D640" s="345"/>
    </row>
    <row r="641" spans="1:4" ht="15.75" thickBot="1">
      <c r="A641" s="336"/>
      <c r="B641" s="344"/>
      <c r="C641" s="345"/>
      <c r="D641" s="345"/>
    </row>
    <row r="642" spans="1:4" ht="16.5" thickBot="1">
      <c r="A642" s="331" t="s">
        <v>362</v>
      </c>
      <c r="B642" s="342">
        <f>SUM(B625:B641)</f>
        <v>1</v>
      </c>
      <c r="C642" s="342">
        <f t="shared" ref="C642:D642" si="17">SUM(C625:C641)</f>
        <v>0</v>
      </c>
      <c r="D642" s="342">
        <f t="shared" si="17"/>
        <v>0</v>
      </c>
    </row>
    <row r="643" spans="1:4" ht="16.5" thickBot="1">
      <c r="A643" s="995"/>
      <c r="B643" s="995"/>
      <c r="C643" s="995"/>
      <c r="D643" s="995"/>
    </row>
    <row r="644" spans="1:4" ht="32.25" thickBot="1">
      <c r="A644" s="996" t="s">
        <v>984</v>
      </c>
      <c r="B644" s="342">
        <f>B642+B605</f>
        <v>2</v>
      </c>
      <c r="C644" s="342">
        <f t="shared" ref="C644:D644" si="18">C642+C605</f>
        <v>1</v>
      </c>
      <c r="D644" s="342">
        <f t="shared" si="18"/>
        <v>0</v>
      </c>
    </row>
    <row r="645" spans="1:4">
      <c r="A645" s="343"/>
      <c r="B645" s="343"/>
      <c r="C645" s="343"/>
      <c r="D645" s="343"/>
    </row>
    <row r="646" spans="1:4">
      <c r="A646" s="1274" t="s">
        <v>96</v>
      </c>
      <c r="B646" s="1274"/>
      <c r="C646" s="1274"/>
      <c r="D646" s="1274"/>
    </row>
    <row r="647" spans="1:4">
      <c r="A647" s="1274"/>
      <c r="B647" s="1274"/>
      <c r="C647" s="1274"/>
      <c r="D647" s="1274"/>
    </row>
    <row r="648" spans="1:4" ht="15.75">
      <c r="A648" s="1264" t="s">
        <v>91</v>
      </c>
      <c r="B648" s="1264"/>
      <c r="C648" s="1264"/>
      <c r="D648" s="1264"/>
    </row>
    <row r="649" spans="1:4" ht="15.75">
      <c r="A649" s="89" t="s">
        <v>363</v>
      </c>
      <c r="B649" s="24"/>
      <c r="C649" s="25"/>
      <c r="D649" s="25"/>
    </row>
    <row r="650" spans="1:4" ht="16.5">
      <c r="A650" s="136" t="s">
        <v>90</v>
      </c>
      <c r="B650" s="135"/>
      <c r="C650" s="135"/>
      <c r="D650" s="135"/>
    </row>
    <row r="651" spans="1:4" ht="16.5">
      <c r="A651" s="136"/>
      <c r="B651" s="135"/>
      <c r="C651" s="135"/>
      <c r="D651" s="135"/>
    </row>
    <row r="652" spans="1:4" ht="16.5">
      <c r="A652" s="136"/>
      <c r="B652" s="135"/>
      <c r="C652" s="135"/>
      <c r="D652" s="135"/>
    </row>
    <row r="653" spans="1:4" ht="15.75">
      <c r="A653" s="1263" t="s">
        <v>26</v>
      </c>
      <c r="B653" s="1263"/>
      <c r="C653" s="1263"/>
      <c r="D653" s="1263"/>
    </row>
    <row r="654" spans="1:4" ht="15.75">
      <c r="A654" s="1263" t="s">
        <v>27</v>
      </c>
      <c r="B654" s="1263"/>
      <c r="C654" s="1263"/>
      <c r="D654" s="1263"/>
    </row>
    <row r="655" spans="1:4" ht="16.5">
      <c r="A655" s="136"/>
      <c r="B655" s="135"/>
      <c r="C655" s="135"/>
      <c r="D655" s="135"/>
    </row>
    <row r="656" spans="1:4" ht="16.5" thickBot="1">
      <c r="A656" s="953"/>
      <c r="B656" s="954"/>
      <c r="C656" s="954"/>
      <c r="D656" s="954"/>
    </row>
    <row r="657" spans="1:4" ht="24" thickBot="1">
      <c r="A657" s="1275" t="s">
        <v>56</v>
      </c>
      <c r="B657" s="1276"/>
      <c r="C657" s="1276"/>
      <c r="D657" s="1276"/>
    </row>
    <row r="658" spans="1:4" ht="15.75" thickBot="1">
      <c r="A658" s="954"/>
      <c r="B658" s="954"/>
      <c r="C658" s="954"/>
      <c r="D658" s="954"/>
    </row>
    <row r="659" spans="1:4" ht="16.5">
      <c r="A659" s="955" t="s">
        <v>920</v>
      </c>
      <c r="B659" s="956"/>
      <c r="C659" s="956"/>
      <c r="D659" s="956"/>
    </row>
    <row r="660" spans="1:4" ht="16.5">
      <c r="A660" s="957" t="s">
        <v>921</v>
      </c>
      <c r="B660" s="958"/>
      <c r="C660" s="958"/>
      <c r="D660" s="958"/>
    </row>
    <row r="661" spans="1:4" ht="17.25" thickBot="1">
      <c r="A661" s="959" t="s">
        <v>922</v>
      </c>
      <c r="B661" s="960"/>
      <c r="C661" s="960"/>
      <c r="D661" s="960"/>
    </row>
    <row r="662" spans="1:4" ht="15.75" thickBot="1">
      <c r="A662" s="961"/>
      <c r="B662" s="954"/>
      <c r="C662" s="954"/>
      <c r="D662" s="954"/>
    </row>
    <row r="663" spans="1:4" ht="17.25" thickBot="1">
      <c r="A663" s="1271" t="s">
        <v>923</v>
      </c>
      <c r="B663" s="1272"/>
      <c r="C663" s="1272"/>
      <c r="D663" s="1272"/>
    </row>
    <row r="664" spans="1:4" ht="16.5">
      <c r="A664" s="962"/>
      <c r="B664" s="954"/>
      <c r="C664" s="954"/>
      <c r="D664" s="954"/>
    </row>
    <row r="665" spans="1:4" ht="17.25" thickBot="1">
      <c r="A665" s="954"/>
      <c r="B665" s="963"/>
      <c r="C665" s="1277"/>
      <c r="D665" s="1277"/>
    </row>
    <row r="666" spans="1:4" ht="17.25" thickBot="1">
      <c r="A666" s="964" t="s">
        <v>89</v>
      </c>
      <c r="B666" s="965" t="s">
        <v>49</v>
      </c>
      <c r="C666" s="965" t="s">
        <v>45</v>
      </c>
      <c r="D666" s="965" t="s">
        <v>46</v>
      </c>
    </row>
    <row r="667" spans="1:4" ht="15.75" thickBot="1">
      <c r="A667" s="966" t="s">
        <v>679</v>
      </c>
      <c r="B667" s="967">
        <v>1</v>
      </c>
      <c r="C667" s="968">
        <v>1</v>
      </c>
      <c r="D667" s="968">
        <v>0</v>
      </c>
    </row>
    <row r="668" spans="1:4" ht="16.5" thickBot="1">
      <c r="A668" s="969" t="s">
        <v>362</v>
      </c>
      <c r="B668" s="970">
        <v>1</v>
      </c>
      <c r="C668" s="970">
        <v>1</v>
      </c>
      <c r="D668" s="970">
        <v>0</v>
      </c>
    </row>
    <row r="669" spans="1:4" ht="15.75">
      <c r="A669" s="971"/>
      <c r="B669" s="971"/>
      <c r="C669" s="971"/>
      <c r="D669" s="971"/>
    </row>
    <row r="670" spans="1:4">
      <c r="A670" s="1278" t="s">
        <v>96</v>
      </c>
      <c r="B670" s="1278"/>
      <c r="C670" s="1278"/>
      <c r="D670" s="1278"/>
    </row>
    <row r="671" spans="1:4">
      <c r="A671" s="1278"/>
      <c r="B671" s="1278"/>
      <c r="C671" s="1278"/>
      <c r="D671" s="1278"/>
    </row>
    <row r="672" spans="1:4" ht="15.75">
      <c r="A672" s="1279" t="s">
        <v>91</v>
      </c>
      <c r="B672" s="1279"/>
      <c r="C672" s="1279"/>
      <c r="D672" s="1279"/>
    </row>
    <row r="673" spans="1:4" ht="15.75">
      <c r="A673" s="661" t="s">
        <v>363</v>
      </c>
      <c r="B673" s="618"/>
      <c r="C673" s="619"/>
      <c r="D673" s="619"/>
    </row>
    <row r="674" spans="1:4" ht="16.5">
      <c r="A674" s="972" t="s">
        <v>90</v>
      </c>
      <c r="B674" s="973"/>
      <c r="C674" s="973"/>
      <c r="D674" s="973"/>
    </row>
    <row r="675" spans="1:4" ht="16.5">
      <c r="A675" s="136"/>
      <c r="B675" s="135"/>
      <c r="C675" s="135"/>
      <c r="D675" s="135"/>
    </row>
    <row r="676" spans="1:4" ht="16.5">
      <c r="A676" s="136"/>
      <c r="B676" s="135"/>
      <c r="C676" s="135"/>
      <c r="D676" s="135"/>
    </row>
    <row r="677" spans="1:4" ht="16.5">
      <c r="A677" s="136"/>
      <c r="B677" s="135"/>
      <c r="C677" s="135"/>
      <c r="D677" s="135"/>
    </row>
    <row r="678" spans="1:4" ht="16.5">
      <c r="A678" s="136"/>
      <c r="B678" s="135"/>
      <c r="C678" s="135"/>
      <c r="D678" s="135"/>
    </row>
    <row r="679" spans="1:4" ht="15.75">
      <c r="A679" s="1263" t="s">
        <v>26</v>
      </c>
      <c r="B679" s="1263"/>
      <c r="C679" s="1263"/>
      <c r="D679" s="1263"/>
    </row>
    <row r="680" spans="1:4" ht="15.75">
      <c r="A680" s="1263" t="s">
        <v>27</v>
      </c>
      <c r="B680" s="1263"/>
      <c r="C680" s="1263"/>
      <c r="D680" s="1263"/>
    </row>
    <row r="681" spans="1:4" ht="17.25" thickBot="1">
      <c r="A681" s="136"/>
      <c r="B681" s="135"/>
      <c r="C681" s="135"/>
      <c r="D681" s="135"/>
    </row>
    <row r="682" spans="1:4" ht="24" thickBot="1">
      <c r="A682" s="1275" t="s">
        <v>56</v>
      </c>
      <c r="B682" s="1276"/>
      <c r="C682" s="1276"/>
      <c r="D682" s="1276"/>
    </row>
    <row r="683" spans="1:4" ht="15.75" thickBot="1">
      <c r="A683" s="954"/>
      <c r="B683" s="954"/>
      <c r="C683" s="954"/>
      <c r="D683" s="954"/>
    </row>
    <row r="684" spans="1:4" ht="16.5">
      <c r="A684" s="955" t="s">
        <v>920</v>
      </c>
      <c r="B684" s="956"/>
      <c r="C684" s="956"/>
      <c r="D684" s="956"/>
    </row>
    <row r="685" spans="1:4" ht="16.5">
      <c r="A685" s="957" t="s">
        <v>964</v>
      </c>
      <c r="B685" s="958"/>
      <c r="C685" s="958"/>
      <c r="D685" s="958"/>
    </row>
    <row r="686" spans="1:4" ht="17.25" thickBot="1">
      <c r="A686" s="959" t="s">
        <v>965</v>
      </c>
      <c r="B686" s="960"/>
      <c r="C686" s="960"/>
      <c r="D686" s="960"/>
    </row>
    <row r="687" spans="1:4" ht="15.75" thickBot="1">
      <c r="A687" s="961"/>
      <c r="B687" s="954"/>
      <c r="C687" s="954"/>
      <c r="D687" s="954"/>
    </row>
    <row r="688" spans="1:4" ht="17.25" thickBot="1">
      <c r="A688" s="1271" t="s">
        <v>940</v>
      </c>
      <c r="B688" s="1272"/>
      <c r="C688" s="1272"/>
      <c r="D688" s="1272"/>
    </row>
    <row r="689" spans="1:4" ht="17.25" thickBot="1">
      <c r="A689" s="962"/>
      <c r="B689" s="954"/>
      <c r="C689" s="954"/>
      <c r="D689" s="954"/>
    </row>
    <row r="690" spans="1:4" ht="17.25" thickBot="1">
      <c r="A690" s="964" t="s">
        <v>89</v>
      </c>
      <c r="B690" s="965" t="s">
        <v>49</v>
      </c>
      <c r="C690" s="965" t="s">
        <v>45</v>
      </c>
      <c r="D690" s="965" t="s">
        <v>46</v>
      </c>
    </row>
    <row r="691" spans="1:4" ht="15.75" thickBot="1">
      <c r="A691" s="983" t="s">
        <v>681</v>
      </c>
      <c r="B691" s="967">
        <v>1</v>
      </c>
      <c r="C691" s="968">
        <v>1</v>
      </c>
      <c r="D691" s="968">
        <v>0</v>
      </c>
    </row>
    <row r="692" spans="1:4" ht="16.5" thickBot="1">
      <c r="A692" s="969" t="s">
        <v>362</v>
      </c>
      <c r="B692" s="970">
        <v>1</v>
      </c>
      <c r="C692" s="970">
        <v>1</v>
      </c>
      <c r="D692" s="970">
        <v>0</v>
      </c>
    </row>
    <row r="693" spans="1:4" ht="16.5" thickBot="1">
      <c r="A693" s="971"/>
      <c r="B693" s="971"/>
      <c r="C693" s="971"/>
      <c r="D693" s="971"/>
    </row>
    <row r="694" spans="1:4" ht="17.25" thickBot="1">
      <c r="A694" s="989" t="s">
        <v>966</v>
      </c>
      <c r="B694" s="990"/>
      <c r="C694" s="990"/>
      <c r="D694" s="991"/>
    </row>
    <row r="695" spans="1:4" ht="15.75" thickBot="1">
      <c r="A695" s="961"/>
      <c r="B695" s="954"/>
      <c r="C695" s="954"/>
      <c r="D695" s="954"/>
    </row>
    <row r="696" spans="1:4" ht="17.25" thickBot="1">
      <c r="A696" s="1271" t="s">
        <v>940</v>
      </c>
      <c r="B696" s="1272"/>
      <c r="C696" s="1272"/>
      <c r="D696" s="1272"/>
    </row>
    <row r="697" spans="1:4" ht="17.25" thickBot="1">
      <c r="A697" s="962"/>
      <c r="B697" s="954"/>
      <c r="C697" s="954"/>
      <c r="D697" s="954"/>
    </row>
    <row r="698" spans="1:4" ht="17.25" thickBot="1">
      <c r="A698" s="964" t="s">
        <v>89</v>
      </c>
      <c r="B698" s="965" t="s">
        <v>49</v>
      </c>
      <c r="C698" s="965" t="s">
        <v>45</v>
      </c>
      <c r="D698" s="965" t="s">
        <v>46</v>
      </c>
    </row>
    <row r="699" spans="1:4" ht="15.75" thickBot="1">
      <c r="A699" s="983" t="s">
        <v>678</v>
      </c>
      <c r="B699" s="967">
        <v>3</v>
      </c>
      <c r="C699" s="968">
        <v>3</v>
      </c>
      <c r="D699" s="968">
        <v>0</v>
      </c>
    </row>
    <row r="700" spans="1:4" ht="16.5" thickBot="1">
      <c r="A700" s="969" t="s">
        <v>362</v>
      </c>
      <c r="B700" s="970">
        <v>3</v>
      </c>
      <c r="C700" s="970">
        <v>3</v>
      </c>
      <c r="D700" s="970">
        <v>0</v>
      </c>
    </row>
    <row r="701" spans="1:4" ht="16.5" thickBot="1">
      <c r="A701" s="971"/>
      <c r="B701" s="971"/>
      <c r="C701" s="971"/>
      <c r="D701" s="971"/>
    </row>
    <row r="702" spans="1:4" ht="17.25" thickBot="1">
      <c r="A702" s="989" t="s">
        <v>967</v>
      </c>
      <c r="B702" s="990"/>
      <c r="C702" s="990"/>
      <c r="D702" s="991"/>
    </row>
    <row r="703" spans="1:4" ht="15.75" thickBot="1">
      <c r="A703" s="961"/>
      <c r="B703" s="954"/>
      <c r="C703" s="954"/>
      <c r="D703" s="954"/>
    </row>
    <row r="704" spans="1:4" ht="17.25" thickBot="1">
      <c r="A704" s="1271" t="s">
        <v>940</v>
      </c>
      <c r="B704" s="1272"/>
      <c r="C704" s="1272"/>
      <c r="D704" s="1272"/>
    </row>
    <row r="705" spans="1:4" ht="16.5">
      <c r="A705" s="962"/>
      <c r="B705" s="954"/>
      <c r="C705" s="954"/>
      <c r="D705" s="954"/>
    </row>
    <row r="706" spans="1:4" ht="17.25" thickBot="1">
      <c r="A706" s="954"/>
      <c r="B706" s="963"/>
      <c r="C706" s="1277"/>
      <c r="D706" s="1277"/>
    </row>
    <row r="707" spans="1:4" ht="17.25" thickBot="1">
      <c r="A707" s="964" t="s">
        <v>89</v>
      </c>
      <c r="B707" s="965" t="s">
        <v>49</v>
      </c>
      <c r="C707" s="965" t="s">
        <v>45</v>
      </c>
      <c r="D707" s="965" t="s">
        <v>46</v>
      </c>
    </row>
    <row r="708" spans="1:4" ht="26.25" thickBot="1">
      <c r="A708" s="966" t="s">
        <v>968</v>
      </c>
      <c r="B708" s="967">
        <v>2</v>
      </c>
      <c r="C708" s="968">
        <v>1</v>
      </c>
      <c r="D708" s="968">
        <v>0</v>
      </c>
    </row>
    <row r="709" spans="1:4" ht="16.5" thickBot="1">
      <c r="A709" s="969" t="s">
        <v>362</v>
      </c>
      <c r="B709" s="970">
        <v>2</v>
      </c>
      <c r="C709" s="970">
        <v>1</v>
      </c>
      <c r="D709" s="970">
        <v>0</v>
      </c>
    </row>
    <row r="710" spans="1:4" ht="16.5" thickBot="1">
      <c r="A710" s="971"/>
      <c r="B710" s="971"/>
      <c r="C710" s="971"/>
      <c r="D710" s="971"/>
    </row>
    <row r="711" spans="1:4" ht="17.25" thickBot="1">
      <c r="A711" s="989" t="s">
        <v>969</v>
      </c>
      <c r="B711" s="990"/>
      <c r="C711" s="990"/>
      <c r="D711" s="991"/>
    </row>
    <row r="712" spans="1:4" ht="15.75" thickBot="1">
      <c r="A712" s="961"/>
      <c r="B712" s="954"/>
      <c r="C712" s="954"/>
      <c r="D712" s="954"/>
    </row>
    <row r="713" spans="1:4" ht="17.25" thickBot="1">
      <c r="A713" s="1271" t="s">
        <v>940</v>
      </c>
      <c r="B713" s="1272"/>
      <c r="C713" s="1272"/>
      <c r="D713" s="1272"/>
    </row>
    <row r="714" spans="1:4" ht="17.25" thickBot="1">
      <c r="A714" s="962"/>
      <c r="B714" s="954"/>
      <c r="C714" s="954"/>
      <c r="D714" s="954"/>
    </row>
    <row r="715" spans="1:4" ht="17.25" thickBot="1">
      <c r="A715" s="964" t="s">
        <v>89</v>
      </c>
      <c r="B715" s="965" t="s">
        <v>49</v>
      </c>
      <c r="C715" s="965" t="s">
        <v>45</v>
      </c>
      <c r="D715" s="965" t="s">
        <v>46</v>
      </c>
    </row>
    <row r="716" spans="1:4">
      <c r="A716" s="983" t="s">
        <v>677</v>
      </c>
      <c r="B716" s="967">
        <v>1</v>
      </c>
      <c r="C716" s="968">
        <v>0</v>
      </c>
      <c r="D716" s="968">
        <v>0</v>
      </c>
    </row>
    <row r="717" spans="1:4" ht="15.75" thickBot="1">
      <c r="A717" s="983" t="s">
        <v>970</v>
      </c>
      <c r="B717" s="967">
        <v>4</v>
      </c>
      <c r="C717" s="968">
        <v>1</v>
      </c>
      <c r="D717" s="968">
        <v>0</v>
      </c>
    </row>
    <row r="718" spans="1:4" ht="16.5" thickBot="1">
      <c r="A718" s="969" t="s">
        <v>362</v>
      </c>
      <c r="B718" s="970">
        <v>5</v>
      </c>
      <c r="C718" s="970">
        <v>1</v>
      </c>
      <c r="D718" s="970">
        <v>0</v>
      </c>
    </row>
    <row r="719" spans="1:4" ht="16.5" thickBot="1">
      <c r="A719" s="971"/>
      <c r="B719" s="971"/>
      <c r="C719" s="971"/>
      <c r="D719" s="971"/>
    </row>
    <row r="720" spans="1:4" ht="17.25" thickBot="1">
      <c r="A720" s="989" t="s">
        <v>971</v>
      </c>
      <c r="B720" s="990"/>
      <c r="C720" s="990"/>
      <c r="D720" s="991"/>
    </row>
    <row r="721" spans="1:4" ht="15.75" thickBot="1">
      <c r="A721" s="961"/>
      <c r="B721" s="954"/>
      <c r="C721" s="954"/>
      <c r="D721" s="954"/>
    </row>
    <row r="722" spans="1:4" ht="17.25" thickBot="1">
      <c r="A722" s="1271" t="s">
        <v>940</v>
      </c>
      <c r="B722" s="1272"/>
      <c r="C722" s="1272"/>
      <c r="D722" s="1272"/>
    </row>
    <row r="723" spans="1:4" ht="17.25" thickBot="1">
      <c r="A723" s="962"/>
      <c r="B723" s="954"/>
      <c r="C723" s="954"/>
      <c r="D723" s="954"/>
    </row>
    <row r="724" spans="1:4" ht="17.25" thickBot="1">
      <c r="A724" s="964" t="s">
        <v>89</v>
      </c>
      <c r="B724" s="965" t="s">
        <v>49</v>
      </c>
      <c r="C724" s="965" t="s">
        <v>45</v>
      </c>
      <c r="D724" s="965" t="s">
        <v>46</v>
      </c>
    </row>
    <row r="725" spans="1:4">
      <c r="A725" s="983" t="s">
        <v>972</v>
      </c>
      <c r="B725" s="967">
        <v>10</v>
      </c>
      <c r="C725" s="968">
        <v>3</v>
      </c>
      <c r="D725" s="968">
        <v>0</v>
      </c>
    </row>
    <row r="726" spans="1:4" ht="15.75" thickBot="1">
      <c r="A726" s="983" t="s">
        <v>679</v>
      </c>
      <c r="B726" s="967">
        <v>2</v>
      </c>
      <c r="C726" s="968">
        <v>0</v>
      </c>
      <c r="D726" s="968">
        <v>0</v>
      </c>
    </row>
    <row r="727" spans="1:4" ht="16.5" thickBot="1">
      <c r="A727" s="969" t="s">
        <v>362</v>
      </c>
      <c r="B727" s="970">
        <v>12</v>
      </c>
      <c r="C727" s="970">
        <v>3</v>
      </c>
      <c r="D727" s="970">
        <v>0</v>
      </c>
    </row>
    <row r="728" spans="1:4" ht="16.5" thickBot="1">
      <c r="A728" s="992"/>
      <c r="B728" s="993"/>
      <c r="C728" s="993"/>
      <c r="D728" s="993"/>
    </row>
    <row r="729" spans="1:4" ht="32.25" thickBot="1">
      <c r="A729" s="997" t="s">
        <v>985</v>
      </c>
      <c r="B729" s="998">
        <f>B727+B718+B709+B700+B692</f>
        <v>23</v>
      </c>
      <c r="C729" s="998">
        <f t="shared" ref="C729:D729" si="19">C727+C718+C709+C700+C692</f>
        <v>9</v>
      </c>
      <c r="D729" s="999">
        <f t="shared" si="19"/>
        <v>0</v>
      </c>
    </row>
    <row r="730" spans="1:4" ht="15.75">
      <c r="A730" s="971"/>
      <c r="B730" s="971"/>
      <c r="C730" s="971"/>
      <c r="D730" s="971"/>
    </row>
    <row r="731" spans="1:4">
      <c r="A731" s="1278" t="s">
        <v>96</v>
      </c>
      <c r="B731" s="1278"/>
      <c r="C731" s="1278"/>
      <c r="D731" s="1278"/>
    </row>
    <row r="732" spans="1:4">
      <c r="A732" s="1278"/>
      <c r="B732" s="1278"/>
      <c r="C732" s="1278"/>
      <c r="D732" s="1278"/>
    </row>
    <row r="733" spans="1:4" ht="15.75">
      <c r="A733" s="1279" t="s">
        <v>91</v>
      </c>
      <c r="B733" s="1279"/>
      <c r="C733" s="1279"/>
      <c r="D733" s="1279"/>
    </row>
    <row r="734" spans="1:4" ht="15.75">
      <c r="A734" s="661" t="s">
        <v>363</v>
      </c>
      <c r="B734" s="618"/>
      <c r="C734" s="619"/>
      <c r="D734" s="619"/>
    </row>
    <row r="735" spans="1:4" ht="16.5">
      <c r="A735" s="972" t="s">
        <v>90</v>
      </c>
      <c r="B735" s="973"/>
      <c r="C735" s="973"/>
      <c r="D735" s="973"/>
    </row>
    <row r="736" spans="1:4">
      <c r="A736" s="974"/>
      <c r="B736" s="974"/>
      <c r="C736" s="974"/>
      <c r="D736" s="974"/>
    </row>
    <row r="737" spans="1:4" ht="15.75">
      <c r="A737" s="1263" t="s">
        <v>26</v>
      </c>
      <c r="B737" s="1263"/>
      <c r="C737" s="1263"/>
      <c r="D737" s="1263"/>
    </row>
    <row r="738" spans="1:4" ht="15.75">
      <c r="A738" s="1263" t="s">
        <v>27</v>
      </c>
      <c r="B738" s="1263"/>
      <c r="C738" s="1263"/>
      <c r="D738" s="1263"/>
    </row>
    <row r="739" spans="1:4" ht="16.5" thickBot="1">
      <c r="A739" s="92"/>
      <c r="B739" s="317"/>
      <c r="C739" s="317"/>
      <c r="D739" s="317"/>
    </row>
    <row r="740" spans="1:4" ht="24" thickBot="1">
      <c r="A740" s="1265" t="s">
        <v>56</v>
      </c>
      <c r="B740" s="1266"/>
      <c r="C740" s="1266"/>
      <c r="D740" s="1267"/>
    </row>
    <row r="741" spans="1:4" ht="15.75" thickBot="1">
      <c r="A741" s="317"/>
      <c r="B741" s="317"/>
      <c r="C741" s="317"/>
      <c r="D741" s="317"/>
    </row>
    <row r="742" spans="1:4" ht="16.5">
      <c r="A742" s="318" t="s">
        <v>353</v>
      </c>
      <c r="B742" s="319"/>
      <c r="C742" s="319"/>
      <c r="D742" s="320"/>
    </row>
    <row r="743" spans="1:4" ht="16.5">
      <c r="A743" s="321" t="s">
        <v>393</v>
      </c>
      <c r="B743" s="322"/>
      <c r="C743" s="322"/>
      <c r="D743" s="323"/>
    </row>
    <row r="744" spans="1:4" ht="17.25" thickBot="1">
      <c r="A744" s="324" t="s">
        <v>394</v>
      </c>
      <c r="B744" s="325"/>
      <c r="C744" s="325"/>
      <c r="D744" s="326"/>
    </row>
    <row r="745" spans="1:4" ht="15.75" thickBot="1">
      <c r="A745" s="327"/>
      <c r="B745" s="317"/>
      <c r="C745" s="317"/>
      <c r="D745" s="317"/>
    </row>
    <row r="746" spans="1:4" ht="17.25" thickBot="1">
      <c r="A746" s="1268" t="s">
        <v>356</v>
      </c>
      <c r="B746" s="1269"/>
      <c r="C746" s="1269"/>
      <c r="D746" s="1270"/>
    </row>
    <row r="747" spans="1:4" ht="16.5">
      <c r="A747" s="328"/>
      <c r="B747" s="317"/>
      <c r="C747" s="317"/>
      <c r="D747" s="317"/>
    </row>
    <row r="748" spans="1:4" ht="17.25" thickBot="1">
      <c r="A748" s="317"/>
      <c r="B748" s="329"/>
      <c r="C748" s="1273"/>
      <c r="D748" s="1273"/>
    </row>
    <row r="749" spans="1:4" ht="17.25" thickBot="1">
      <c r="A749" s="330" t="s">
        <v>89</v>
      </c>
      <c r="B749" s="331" t="s">
        <v>49</v>
      </c>
      <c r="C749" s="331" t="s">
        <v>45</v>
      </c>
      <c r="D749" s="331" t="s">
        <v>46</v>
      </c>
    </row>
    <row r="750" spans="1:4" ht="30">
      <c r="A750" s="950" t="s">
        <v>395</v>
      </c>
      <c r="B750" s="333">
        <v>4</v>
      </c>
      <c r="C750" s="334">
        <v>4</v>
      </c>
      <c r="D750" s="334">
        <v>0</v>
      </c>
    </row>
    <row r="751" spans="1:4">
      <c r="A751" s="335" t="s">
        <v>396</v>
      </c>
      <c r="B751" s="333">
        <v>1</v>
      </c>
      <c r="C751" s="334">
        <v>1</v>
      </c>
      <c r="D751" s="334">
        <v>0</v>
      </c>
    </row>
    <row r="752" spans="1:4">
      <c r="A752" s="336"/>
      <c r="B752" s="344"/>
      <c r="C752" s="345"/>
      <c r="D752" s="345"/>
    </row>
    <row r="753" spans="1:4">
      <c r="A753" s="336"/>
      <c r="B753" s="344"/>
      <c r="C753" s="345"/>
      <c r="D753" s="345"/>
    </row>
    <row r="754" spans="1:4">
      <c r="A754" s="336"/>
      <c r="B754" s="344"/>
      <c r="C754" s="345"/>
      <c r="D754" s="345"/>
    </row>
    <row r="755" spans="1:4">
      <c r="A755" s="336"/>
      <c r="B755" s="344"/>
      <c r="C755" s="345"/>
      <c r="D755" s="345"/>
    </row>
    <row r="756" spans="1:4">
      <c r="A756" s="336"/>
      <c r="B756" s="344"/>
      <c r="C756" s="345"/>
      <c r="D756" s="345"/>
    </row>
    <row r="757" spans="1:4">
      <c r="A757" s="336"/>
      <c r="B757" s="344"/>
      <c r="C757" s="345"/>
      <c r="D757" s="345"/>
    </row>
    <row r="758" spans="1:4">
      <c r="A758" s="336"/>
      <c r="B758" s="344"/>
      <c r="C758" s="345"/>
      <c r="D758" s="345"/>
    </row>
    <row r="759" spans="1:4">
      <c r="A759" s="336"/>
      <c r="B759" s="344"/>
      <c r="C759" s="345"/>
      <c r="D759" s="345"/>
    </row>
    <row r="760" spans="1:4">
      <c r="A760" s="336"/>
      <c r="B760" s="344"/>
      <c r="C760" s="345"/>
      <c r="D760" s="345"/>
    </row>
    <row r="761" spans="1:4">
      <c r="A761" s="336"/>
      <c r="B761" s="344"/>
      <c r="C761" s="345"/>
      <c r="D761" s="345"/>
    </row>
    <row r="762" spans="1:4">
      <c r="A762" s="336"/>
      <c r="B762" s="344"/>
      <c r="C762" s="345"/>
      <c r="D762" s="345"/>
    </row>
    <row r="763" spans="1:4">
      <c r="A763" s="336"/>
      <c r="B763" s="344"/>
      <c r="C763" s="345"/>
      <c r="D763" s="345"/>
    </row>
    <row r="764" spans="1:4">
      <c r="A764" s="336"/>
      <c r="B764" s="344"/>
      <c r="C764" s="345"/>
      <c r="D764" s="345"/>
    </row>
    <row r="765" spans="1:4">
      <c r="A765" s="336"/>
      <c r="B765" s="344"/>
      <c r="C765" s="345"/>
      <c r="D765" s="345"/>
    </row>
    <row r="766" spans="1:4" ht="15.75" thickBot="1">
      <c r="A766" s="336"/>
      <c r="B766" s="344"/>
      <c r="C766" s="345"/>
      <c r="D766" s="345"/>
    </row>
    <row r="767" spans="1:4" ht="16.5" thickBot="1">
      <c r="A767" s="331" t="s">
        <v>362</v>
      </c>
      <c r="B767" s="342">
        <f>SUM(B750:B766)</f>
        <v>5</v>
      </c>
      <c r="C767" s="342">
        <f t="shared" ref="C767:D767" si="20">SUM(C750:C766)</f>
        <v>5</v>
      </c>
      <c r="D767" s="342">
        <f t="shared" si="20"/>
        <v>0</v>
      </c>
    </row>
    <row r="768" spans="1:4">
      <c r="A768" s="343"/>
      <c r="B768" s="343"/>
      <c r="C768" s="343"/>
      <c r="D768" s="343"/>
    </row>
    <row r="769" spans="1:4">
      <c r="A769" s="1274" t="s">
        <v>96</v>
      </c>
      <c r="B769" s="1274"/>
      <c r="C769" s="1274"/>
      <c r="D769" s="1274"/>
    </row>
    <row r="770" spans="1:4">
      <c r="A770" s="1274"/>
      <c r="B770" s="1274"/>
      <c r="C770" s="1274"/>
      <c r="D770" s="1274"/>
    </row>
    <row r="771" spans="1:4" ht="15.75">
      <c r="A771" s="1264" t="s">
        <v>91</v>
      </c>
      <c r="B771" s="1264"/>
      <c r="C771" s="1264"/>
      <c r="D771" s="1264"/>
    </row>
    <row r="772" spans="1:4" ht="15.75">
      <c r="A772" s="89" t="s">
        <v>363</v>
      </c>
      <c r="B772" s="24"/>
      <c r="C772" s="25"/>
      <c r="D772" s="25"/>
    </row>
    <row r="773" spans="1:4" ht="16.5">
      <c r="A773" s="136" t="s">
        <v>90</v>
      </c>
      <c r="B773" s="135"/>
      <c r="C773" s="135"/>
      <c r="D773" s="135"/>
    </row>
    <row r="775" spans="1:4" ht="16.5">
      <c r="A775" s="136"/>
      <c r="B775" s="135"/>
      <c r="C775" s="135"/>
      <c r="D775" s="135"/>
    </row>
    <row r="776" spans="1:4" ht="15.75">
      <c r="A776" s="1263" t="s">
        <v>26</v>
      </c>
      <c r="B776" s="1263"/>
      <c r="C776" s="1263"/>
      <c r="D776" s="1263"/>
    </row>
    <row r="777" spans="1:4" ht="15.75">
      <c r="A777" s="1263" t="s">
        <v>27</v>
      </c>
      <c r="B777" s="1263"/>
      <c r="C777" s="1263"/>
      <c r="D777" s="1263"/>
    </row>
    <row r="778" spans="1:4" ht="16.5" thickBot="1">
      <c r="A778" s="92"/>
      <c r="B778" s="317"/>
      <c r="C778" s="317"/>
      <c r="D778" s="317"/>
    </row>
    <row r="779" spans="1:4" ht="24" thickBot="1">
      <c r="A779" s="1265" t="s">
        <v>56</v>
      </c>
      <c r="B779" s="1266"/>
      <c r="C779" s="1266"/>
      <c r="D779" s="1267"/>
    </row>
    <row r="780" spans="1:4" ht="15.75" thickBot="1">
      <c r="A780" s="317"/>
      <c r="B780" s="317"/>
      <c r="C780" s="317"/>
      <c r="D780" s="317"/>
    </row>
    <row r="781" spans="1:4" ht="16.5">
      <c r="A781" s="318" t="s">
        <v>353</v>
      </c>
      <c r="B781" s="319"/>
      <c r="C781" s="319"/>
      <c r="D781" s="320"/>
    </row>
    <row r="782" spans="1:4" ht="16.5">
      <c r="A782" s="321" t="s">
        <v>393</v>
      </c>
      <c r="B782" s="322"/>
      <c r="C782" s="322"/>
      <c r="D782" s="323"/>
    </row>
    <row r="783" spans="1:4" ht="17.25" thickBot="1">
      <c r="A783" s="324" t="s">
        <v>397</v>
      </c>
      <c r="B783" s="325"/>
      <c r="C783" s="325"/>
      <c r="D783" s="326"/>
    </row>
    <row r="784" spans="1:4" ht="15.75" thickBot="1">
      <c r="A784" s="327"/>
      <c r="B784" s="317"/>
      <c r="C784" s="317"/>
      <c r="D784" s="317"/>
    </row>
    <row r="785" spans="1:4" ht="17.25" thickBot="1">
      <c r="A785" s="1268" t="s">
        <v>356</v>
      </c>
      <c r="B785" s="1269"/>
      <c r="C785" s="1269"/>
      <c r="D785" s="1270"/>
    </row>
    <row r="786" spans="1:4" ht="16.5">
      <c r="A786" s="328"/>
      <c r="B786" s="317"/>
      <c r="C786" s="317"/>
      <c r="D786" s="317"/>
    </row>
    <row r="787" spans="1:4" ht="17.25" thickBot="1">
      <c r="A787" s="317"/>
      <c r="B787" s="329"/>
      <c r="C787" s="1273"/>
      <c r="D787" s="1273"/>
    </row>
    <row r="788" spans="1:4" ht="17.25" thickBot="1">
      <c r="A788" s="330" t="s">
        <v>89</v>
      </c>
      <c r="B788" s="331" t="s">
        <v>49</v>
      </c>
      <c r="C788" s="331" t="s">
        <v>45</v>
      </c>
      <c r="D788" s="331" t="s">
        <v>46</v>
      </c>
    </row>
    <row r="789" spans="1:4" ht="30">
      <c r="A789" s="950" t="s">
        <v>398</v>
      </c>
      <c r="B789" s="333">
        <v>7</v>
      </c>
      <c r="C789" s="334">
        <v>5</v>
      </c>
      <c r="D789" s="334">
        <v>0</v>
      </c>
    </row>
    <row r="790" spans="1:4">
      <c r="A790" s="336"/>
      <c r="B790" s="344"/>
      <c r="C790" s="345"/>
      <c r="D790" s="345"/>
    </row>
    <row r="791" spans="1:4">
      <c r="A791" s="336"/>
      <c r="B791" s="344"/>
      <c r="C791" s="345"/>
      <c r="D791" s="345"/>
    </row>
    <row r="792" spans="1:4">
      <c r="A792" s="336"/>
      <c r="B792" s="344"/>
      <c r="C792" s="345"/>
      <c r="D792" s="345"/>
    </row>
    <row r="793" spans="1:4">
      <c r="A793" s="336"/>
      <c r="B793" s="344"/>
      <c r="C793" s="345"/>
      <c r="D793" s="345"/>
    </row>
    <row r="794" spans="1:4">
      <c r="A794" s="336"/>
      <c r="B794" s="344"/>
      <c r="C794" s="345"/>
      <c r="D794" s="345"/>
    </row>
    <row r="795" spans="1:4">
      <c r="A795" s="336"/>
      <c r="B795" s="344"/>
      <c r="C795" s="345"/>
      <c r="D795" s="345"/>
    </row>
    <row r="796" spans="1:4">
      <c r="A796" s="336"/>
      <c r="B796" s="344"/>
      <c r="C796" s="345"/>
      <c r="D796" s="345"/>
    </row>
    <row r="797" spans="1:4">
      <c r="A797" s="336"/>
      <c r="B797" s="344"/>
      <c r="C797" s="345"/>
      <c r="D797" s="345"/>
    </row>
    <row r="798" spans="1:4">
      <c r="A798" s="336"/>
      <c r="B798" s="344"/>
      <c r="C798" s="345"/>
      <c r="D798" s="345"/>
    </row>
    <row r="799" spans="1:4">
      <c r="A799" s="336"/>
      <c r="B799" s="344"/>
      <c r="C799" s="345"/>
      <c r="D799" s="345"/>
    </row>
    <row r="800" spans="1:4">
      <c r="A800" s="336"/>
      <c r="B800" s="344"/>
      <c r="C800" s="345"/>
      <c r="D800" s="345"/>
    </row>
    <row r="801" spans="1:4">
      <c r="A801" s="336"/>
      <c r="B801" s="344"/>
      <c r="C801" s="345"/>
      <c r="D801" s="345"/>
    </row>
    <row r="802" spans="1:4">
      <c r="A802" s="336"/>
      <c r="B802" s="344"/>
      <c r="C802" s="345"/>
      <c r="D802" s="345"/>
    </row>
    <row r="803" spans="1:4">
      <c r="A803" s="336"/>
      <c r="B803" s="344"/>
      <c r="C803" s="345"/>
      <c r="D803" s="345"/>
    </row>
    <row r="804" spans="1:4">
      <c r="A804" s="336"/>
      <c r="B804" s="344"/>
      <c r="C804" s="345"/>
      <c r="D804" s="345"/>
    </row>
    <row r="805" spans="1:4" ht="15.75" thickBot="1">
      <c r="A805" s="336"/>
      <c r="B805" s="344"/>
      <c r="C805" s="345"/>
      <c r="D805" s="345"/>
    </row>
    <row r="806" spans="1:4" ht="16.5" thickBot="1">
      <c r="A806" s="331" t="s">
        <v>362</v>
      </c>
      <c r="B806" s="342">
        <f>SUM(B789:B805)</f>
        <v>7</v>
      </c>
      <c r="C806" s="342">
        <f t="shared" ref="C806:D806" si="21">SUM(C789:C805)</f>
        <v>5</v>
      </c>
      <c r="D806" s="342">
        <f t="shared" si="21"/>
        <v>0</v>
      </c>
    </row>
    <row r="807" spans="1:4">
      <c r="A807" s="343"/>
      <c r="B807" s="343"/>
      <c r="C807" s="343"/>
      <c r="D807" s="343"/>
    </row>
    <row r="808" spans="1:4">
      <c r="A808" s="1274" t="s">
        <v>96</v>
      </c>
      <c r="B808" s="1274"/>
      <c r="C808" s="1274"/>
      <c r="D808" s="1274"/>
    </row>
    <row r="809" spans="1:4">
      <c r="A809" s="1274"/>
      <c r="B809" s="1274"/>
      <c r="C809" s="1274"/>
      <c r="D809" s="1274"/>
    </row>
    <row r="810" spans="1:4" ht="15.75">
      <c r="A810" s="1264" t="s">
        <v>91</v>
      </c>
      <c r="B810" s="1264"/>
      <c r="C810" s="1264"/>
      <c r="D810" s="1264"/>
    </row>
    <row r="811" spans="1:4" ht="15.75">
      <c r="A811" s="89" t="s">
        <v>363</v>
      </c>
      <c r="B811" s="24"/>
      <c r="C811" s="25"/>
      <c r="D811" s="25"/>
    </row>
    <row r="812" spans="1:4" ht="16.5">
      <c r="A812" s="136" t="s">
        <v>90</v>
      </c>
      <c r="B812" s="135"/>
      <c r="C812" s="135"/>
      <c r="D812" s="135"/>
    </row>
    <row r="813" spans="1:4" ht="15.75">
      <c r="A813" s="1263" t="s">
        <v>26</v>
      </c>
      <c r="B813" s="1263"/>
      <c r="C813" s="1263"/>
      <c r="D813" s="1263"/>
    </row>
    <row r="814" spans="1:4" ht="15.75">
      <c r="A814" s="1263" t="s">
        <v>27</v>
      </c>
      <c r="B814" s="1263"/>
      <c r="C814" s="1263"/>
      <c r="D814" s="1263"/>
    </row>
    <row r="815" spans="1:4" ht="16.5" thickBot="1">
      <c r="A815" s="92"/>
      <c r="B815" s="317"/>
      <c r="C815" s="317"/>
      <c r="D815" s="317"/>
    </row>
    <row r="816" spans="1:4" ht="24" thickBot="1">
      <c r="A816" s="1265" t="s">
        <v>56</v>
      </c>
      <c r="B816" s="1266"/>
      <c r="C816" s="1266"/>
      <c r="D816" s="1267"/>
    </row>
    <row r="817" spans="1:4" ht="15.75" thickBot="1">
      <c r="A817" s="317"/>
      <c r="B817" s="317"/>
      <c r="C817" s="317"/>
      <c r="D817" s="317"/>
    </row>
    <row r="818" spans="1:4" ht="16.5">
      <c r="A818" s="318" t="s">
        <v>353</v>
      </c>
      <c r="B818" s="319"/>
      <c r="C818" s="319"/>
      <c r="D818" s="320"/>
    </row>
    <row r="819" spans="1:4" ht="16.5">
      <c r="A819" s="321" t="s">
        <v>393</v>
      </c>
      <c r="B819" s="322"/>
      <c r="C819" s="322"/>
      <c r="D819" s="323"/>
    </row>
    <row r="820" spans="1:4" ht="17.25" thickBot="1">
      <c r="A820" s="324" t="s">
        <v>399</v>
      </c>
      <c r="B820" s="325"/>
      <c r="C820" s="325"/>
      <c r="D820" s="326"/>
    </row>
    <row r="821" spans="1:4" ht="15.75" thickBot="1">
      <c r="A821" s="327"/>
      <c r="B821" s="317"/>
      <c r="C821" s="317"/>
      <c r="D821" s="317"/>
    </row>
    <row r="822" spans="1:4" ht="17.25" thickBot="1">
      <c r="A822" s="1268" t="s">
        <v>356</v>
      </c>
      <c r="B822" s="1269"/>
      <c r="C822" s="1269"/>
      <c r="D822" s="1270"/>
    </row>
    <row r="823" spans="1:4" ht="16.5">
      <c r="A823" s="328"/>
      <c r="B823" s="317"/>
      <c r="C823" s="317"/>
      <c r="D823" s="317"/>
    </row>
    <row r="824" spans="1:4" ht="17.25" thickBot="1">
      <c r="A824" s="317"/>
      <c r="B824" s="329"/>
      <c r="C824" s="1273"/>
      <c r="D824" s="1273"/>
    </row>
    <row r="825" spans="1:4" ht="17.25" thickBot="1">
      <c r="A825" s="330" t="s">
        <v>89</v>
      </c>
      <c r="B825" s="331" t="s">
        <v>49</v>
      </c>
      <c r="C825" s="331" t="s">
        <v>45</v>
      </c>
      <c r="D825" s="331" t="s">
        <v>46</v>
      </c>
    </row>
    <row r="826" spans="1:4">
      <c r="A826" s="335" t="s">
        <v>400</v>
      </c>
      <c r="B826" s="333">
        <v>1</v>
      </c>
      <c r="C826" s="334">
        <v>0</v>
      </c>
      <c r="D826" s="334">
        <v>0</v>
      </c>
    </row>
    <row r="827" spans="1:4">
      <c r="A827" s="335" t="s">
        <v>401</v>
      </c>
      <c r="B827" s="333">
        <v>1</v>
      </c>
      <c r="C827" s="334">
        <v>0</v>
      </c>
      <c r="D827" s="334">
        <v>0</v>
      </c>
    </row>
    <row r="828" spans="1:4">
      <c r="A828" s="336"/>
      <c r="B828" s="344"/>
      <c r="C828" s="345"/>
      <c r="D828" s="345"/>
    </row>
    <row r="829" spans="1:4">
      <c r="A829" s="336"/>
      <c r="B829" s="344"/>
      <c r="C829" s="345"/>
      <c r="D829" s="345"/>
    </row>
    <row r="830" spans="1:4">
      <c r="A830" s="336"/>
      <c r="B830" s="344"/>
      <c r="C830" s="345"/>
      <c r="D830" s="345"/>
    </row>
    <row r="831" spans="1:4">
      <c r="A831" s="336"/>
      <c r="B831" s="344"/>
      <c r="C831" s="345"/>
      <c r="D831" s="345"/>
    </row>
    <row r="832" spans="1:4">
      <c r="A832" s="336"/>
      <c r="B832" s="344"/>
      <c r="C832" s="345"/>
      <c r="D832" s="345"/>
    </row>
    <row r="833" spans="1:4">
      <c r="A833" s="336"/>
      <c r="B833" s="344"/>
      <c r="C833" s="345"/>
      <c r="D833" s="345"/>
    </row>
    <row r="834" spans="1:4">
      <c r="A834" s="336"/>
      <c r="B834" s="344"/>
      <c r="C834" s="345"/>
      <c r="D834" s="345"/>
    </row>
    <row r="835" spans="1:4">
      <c r="A835" s="336"/>
      <c r="B835" s="344"/>
      <c r="C835" s="345"/>
      <c r="D835" s="345"/>
    </row>
    <row r="836" spans="1:4">
      <c r="A836" s="336"/>
      <c r="B836" s="344"/>
      <c r="C836" s="345"/>
      <c r="D836" s="345"/>
    </row>
    <row r="837" spans="1:4">
      <c r="A837" s="336"/>
      <c r="B837" s="344"/>
      <c r="C837" s="345"/>
      <c r="D837" s="345"/>
    </row>
    <row r="838" spans="1:4">
      <c r="A838" s="336"/>
      <c r="B838" s="344"/>
      <c r="C838" s="345"/>
      <c r="D838" s="345"/>
    </row>
    <row r="839" spans="1:4">
      <c r="A839" s="336"/>
      <c r="B839" s="344"/>
      <c r="C839" s="345"/>
      <c r="D839" s="345"/>
    </row>
    <row r="840" spans="1:4">
      <c r="A840" s="336"/>
      <c r="B840" s="344"/>
      <c r="C840" s="345"/>
      <c r="D840" s="345"/>
    </row>
    <row r="841" spans="1:4">
      <c r="A841" s="336"/>
      <c r="B841" s="344"/>
      <c r="C841" s="345"/>
      <c r="D841" s="345"/>
    </row>
    <row r="842" spans="1:4" ht="15.75" thickBot="1">
      <c r="A842" s="336"/>
      <c r="B842" s="344"/>
      <c r="C842" s="345"/>
      <c r="D842" s="345"/>
    </row>
    <row r="843" spans="1:4" ht="16.5" thickBot="1">
      <c r="A843" s="331" t="s">
        <v>362</v>
      </c>
      <c r="B843" s="342">
        <f>SUM(B826:B842)</f>
        <v>2</v>
      </c>
      <c r="C843" s="342">
        <f t="shared" ref="C843:D843" si="22">SUM(C826:C842)</f>
        <v>0</v>
      </c>
      <c r="D843" s="342">
        <f t="shared" si="22"/>
        <v>0</v>
      </c>
    </row>
    <row r="844" spans="1:4" ht="16.5" thickBot="1">
      <c r="A844" s="995"/>
      <c r="B844" s="995"/>
      <c r="C844" s="995"/>
      <c r="D844" s="995"/>
    </row>
    <row r="845" spans="1:4" ht="32.25" thickBot="1">
      <c r="A845" s="996" t="s">
        <v>987</v>
      </c>
      <c r="B845" s="342">
        <f>B843+B806+B767</f>
        <v>14</v>
      </c>
      <c r="C845" s="342">
        <f t="shared" ref="C845:D845" si="23">C843+C806+C767</f>
        <v>10</v>
      </c>
      <c r="D845" s="342">
        <f t="shared" si="23"/>
        <v>0</v>
      </c>
    </row>
    <row r="846" spans="1:4">
      <c r="A846" s="343"/>
      <c r="B846" s="343"/>
      <c r="C846" s="343"/>
      <c r="D846" s="343"/>
    </row>
    <row r="847" spans="1:4">
      <c r="A847" s="1274" t="s">
        <v>96</v>
      </c>
      <c r="B847" s="1274"/>
      <c r="C847" s="1274"/>
      <c r="D847" s="1274"/>
    </row>
    <row r="848" spans="1:4">
      <c r="A848" s="1274"/>
      <c r="B848" s="1274"/>
      <c r="C848" s="1274"/>
      <c r="D848" s="1274"/>
    </row>
    <row r="849" spans="1:4" ht="15.75">
      <c r="A849" s="1264" t="s">
        <v>91</v>
      </c>
      <c r="B849" s="1264"/>
      <c r="C849" s="1264"/>
      <c r="D849" s="1264"/>
    </row>
    <row r="850" spans="1:4" ht="15.75">
      <c r="A850" s="89" t="s">
        <v>363</v>
      </c>
      <c r="B850" s="24"/>
      <c r="C850" s="25"/>
      <c r="D850" s="25"/>
    </row>
    <row r="851" spans="1:4" ht="16.5">
      <c r="A851" s="136" t="s">
        <v>90</v>
      </c>
      <c r="B851" s="135"/>
      <c r="C851" s="135"/>
      <c r="D851" s="135"/>
    </row>
    <row r="852" spans="1:4" ht="16.5">
      <c r="A852" s="136"/>
      <c r="B852" s="135"/>
      <c r="C852" s="135"/>
      <c r="D852" s="135"/>
    </row>
    <row r="853" spans="1:4" ht="15.75">
      <c r="A853" s="1263" t="s">
        <v>26</v>
      </c>
      <c r="B853" s="1263"/>
      <c r="C853" s="1263"/>
      <c r="D853" s="1263"/>
    </row>
    <row r="854" spans="1:4" ht="15.75">
      <c r="A854" s="1263" t="s">
        <v>27</v>
      </c>
      <c r="B854" s="1263"/>
      <c r="C854" s="1263"/>
      <c r="D854" s="1263"/>
    </row>
    <row r="855" spans="1:4" ht="17.25" thickBot="1">
      <c r="A855" s="136"/>
      <c r="B855" s="135"/>
      <c r="C855" s="135"/>
      <c r="D855" s="135"/>
    </row>
    <row r="856" spans="1:4" ht="24" thickBot="1">
      <c r="A856" s="1275" t="s">
        <v>56</v>
      </c>
      <c r="B856" s="1276"/>
      <c r="C856" s="1276"/>
      <c r="D856" s="1276"/>
    </row>
    <row r="857" spans="1:4" ht="15.75" thickBot="1">
      <c r="A857" s="954"/>
      <c r="B857" s="954"/>
      <c r="C857" s="954"/>
      <c r="D857" s="954"/>
    </row>
    <row r="858" spans="1:4" ht="16.5">
      <c r="A858" s="955" t="s">
        <v>920</v>
      </c>
      <c r="B858" s="956"/>
      <c r="C858" s="956"/>
      <c r="D858" s="956"/>
    </row>
    <row r="859" spans="1:4" ht="16.5">
      <c r="A859" s="957" t="s">
        <v>924</v>
      </c>
      <c r="B859" s="958"/>
      <c r="C859" s="958"/>
      <c r="D859" s="958"/>
    </row>
    <row r="860" spans="1:4" ht="17.25" thickBot="1">
      <c r="A860" s="959" t="s">
        <v>925</v>
      </c>
      <c r="B860" s="960"/>
      <c r="C860" s="960"/>
      <c r="D860" s="960"/>
    </row>
    <row r="861" spans="1:4" ht="15.75" thickBot="1">
      <c r="A861" s="961"/>
      <c r="B861" s="954"/>
      <c r="C861" s="954"/>
      <c r="D861" s="954"/>
    </row>
    <row r="862" spans="1:4" ht="17.25" thickBot="1">
      <c r="A862" s="1271" t="s">
        <v>926</v>
      </c>
      <c r="B862" s="1272"/>
      <c r="C862" s="1272"/>
      <c r="D862" s="1272"/>
    </row>
    <row r="863" spans="1:4" ht="16.5">
      <c r="A863" s="962"/>
      <c r="B863" s="954"/>
      <c r="C863" s="954"/>
      <c r="D863" s="954"/>
    </row>
    <row r="864" spans="1:4" ht="17.25" thickBot="1">
      <c r="A864" s="954"/>
      <c r="B864" s="963"/>
      <c r="C864" s="1277"/>
      <c r="D864" s="1277"/>
    </row>
    <row r="865" spans="1:4" ht="17.25" thickBot="1">
      <c r="A865" s="964" t="s">
        <v>89</v>
      </c>
      <c r="B865" s="965" t="s">
        <v>49</v>
      </c>
      <c r="C865" s="965" t="s">
        <v>45</v>
      </c>
      <c r="D865" s="965" t="s">
        <v>46</v>
      </c>
    </row>
    <row r="866" spans="1:4" ht="15.75" thickBot="1">
      <c r="A866" s="966" t="s">
        <v>927</v>
      </c>
      <c r="B866" s="967">
        <v>7</v>
      </c>
      <c r="C866" s="968">
        <v>3</v>
      </c>
      <c r="D866" s="968">
        <v>0</v>
      </c>
    </row>
    <row r="867" spans="1:4" ht="16.5" thickBot="1">
      <c r="A867" s="969" t="s">
        <v>362</v>
      </c>
      <c r="B867" s="970">
        <v>7</v>
      </c>
      <c r="C867" s="970">
        <v>3</v>
      </c>
      <c r="D867" s="970">
        <v>0</v>
      </c>
    </row>
    <row r="868" spans="1:4" ht="15.75">
      <c r="A868" s="971"/>
      <c r="B868" s="971"/>
      <c r="C868" s="971"/>
      <c r="D868" s="971"/>
    </row>
    <row r="869" spans="1:4">
      <c r="A869" s="1278" t="s">
        <v>96</v>
      </c>
      <c r="B869" s="1278"/>
      <c r="C869" s="1278"/>
      <c r="D869" s="1278"/>
    </row>
    <row r="870" spans="1:4">
      <c r="A870" s="1278"/>
      <c r="B870" s="1278"/>
      <c r="C870" s="1278"/>
      <c r="D870" s="1278"/>
    </row>
    <row r="871" spans="1:4" ht="15.75">
      <c r="A871" s="1279" t="s">
        <v>91</v>
      </c>
      <c r="B871" s="1279"/>
      <c r="C871" s="1279"/>
      <c r="D871" s="1279"/>
    </row>
    <row r="872" spans="1:4" ht="15.75">
      <c r="A872" s="661" t="s">
        <v>363</v>
      </c>
      <c r="B872" s="618"/>
      <c r="C872" s="619"/>
      <c r="D872" s="619"/>
    </row>
    <row r="873" spans="1:4" ht="16.5">
      <c r="A873" s="972" t="s">
        <v>90</v>
      </c>
      <c r="B873" s="973"/>
      <c r="C873" s="973"/>
      <c r="D873" s="973"/>
    </row>
    <row r="874" spans="1:4">
      <c r="A874" s="974"/>
      <c r="B874" s="974"/>
      <c r="C874" s="974"/>
      <c r="D874" s="974"/>
    </row>
    <row r="875" spans="1:4" ht="16.5">
      <c r="A875" s="136"/>
      <c r="B875" s="135"/>
      <c r="C875" s="135"/>
      <c r="D875" s="135"/>
    </row>
    <row r="876" spans="1:4" ht="15.75">
      <c r="A876" s="1263" t="s">
        <v>26</v>
      </c>
      <c r="B876" s="1263"/>
      <c r="C876" s="1263"/>
      <c r="D876" s="1263"/>
    </row>
    <row r="877" spans="1:4" ht="15.75">
      <c r="A877" s="1263" t="s">
        <v>27</v>
      </c>
      <c r="B877" s="1263"/>
      <c r="C877" s="1263"/>
      <c r="D877" s="1263"/>
    </row>
    <row r="878" spans="1:4" ht="16.5" thickBot="1">
      <c r="A878" s="92"/>
      <c r="B878" s="317"/>
      <c r="C878" s="317"/>
      <c r="D878" s="317"/>
    </row>
    <row r="879" spans="1:4" ht="24" thickBot="1">
      <c r="A879" s="1265" t="s">
        <v>56</v>
      </c>
      <c r="B879" s="1266"/>
      <c r="C879" s="1266"/>
      <c r="D879" s="1267"/>
    </row>
    <row r="880" spans="1:4" ht="15.75" thickBot="1">
      <c r="A880" s="317"/>
      <c r="B880" s="317"/>
      <c r="C880" s="317"/>
      <c r="D880" s="317"/>
    </row>
    <row r="881" spans="1:4" ht="16.5">
      <c r="A881" s="318" t="s">
        <v>353</v>
      </c>
      <c r="B881" s="319"/>
      <c r="C881" s="319"/>
      <c r="D881" s="320"/>
    </row>
    <row r="882" spans="1:4" ht="16.5">
      <c r="A882" s="321" t="s">
        <v>402</v>
      </c>
      <c r="B882" s="322"/>
      <c r="C882" s="322"/>
      <c r="D882" s="323"/>
    </row>
    <row r="883" spans="1:4" ht="17.25" thickBot="1">
      <c r="A883" s="324" t="s">
        <v>403</v>
      </c>
      <c r="B883" s="325"/>
      <c r="C883" s="325"/>
      <c r="D883" s="326"/>
    </row>
    <row r="884" spans="1:4" ht="15.75" thickBot="1">
      <c r="A884" s="327"/>
      <c r="B884" s="317"/>
      <c r="C884" s="317"/>
      <c r="D884" s="317"/>
    </row>
    <row r="885" spans="1:4" ht="17.25" thickBot="1">
      <c r="A885" s="1268" t="s">
        <v>356</v>
      </c>
      <c r="B885" s="1269"/>
      <c r="C885" s="1269"/>
      <c r="D885" s="1270"/>
    </row>
    <row r="886" spans="1:4" ht="16.5">
      <c r="A886" s="328"/>
      <c r="B886" s="317"/>
      <c r="C886" s="317"/>
      <c r="D886" s="317"/>
    </row>
    <row r="887" spans="1:4" ht="17.25" thickBot="1">
      <c r="A887" s="317"/>
      <c r="B887" s="329"/>
      <c r="C887" s="1273"/>
      <c r="D887" s="1273"/>
    </row>
    <row r="888" spans="1:4" ht="17.25" thickBot="1">
      <c r="A888" s="330" t="s">
        <v>89</v>
      </c>
      <c r="B888" s="331" t="s">
        <v>49</v>
      </c>
      <c r="C888" s="331" t="s">
        <v>45</v>
      </c>
      <c r="D888" s="331" t="s">
        <v>46</v>
      </c>
    </row>
    <row r="889" spans="1:4" ht="30">
      <c r="A889" s="950" t="s">
        <v>404</v>
      </c>
      <c r="B889" s="333">
        <v>4</v>
      </c>
      <c r="C889" s="334">
        <v>4</v>
      </c>
      <c r="D889" s="334">
        <v>0</v>
      </c>
    </row>
    <row r="890" spans="1:4" ht="30">
      <c r="A890" s="950" t="s">
        <v>405</v>
      </c>
      <c r="B890" s="333">
        <v>1</v>
      </c>
      <c r="C890" s="334">
        <v>1</v>
      </c>
      <c r="D890" s="334">
        <v>0</v>
      </c>
    </row>
    <row r="891" spans="1:4">
      <c r="A891" s="336"/>
      <c r="B891" s="344"/>
      <c r="C891" s="345"/>
      <c r="D891" s="345"/>
    </row>
    <row r="892" spans="1:4">
      <c r="A892" s="336"/>
      <c r="B892" s="344"/>
      <c r="C892" s="345"/>
      <c r="D892" s="345"/>
    </row>
    <row r="893" spans="1:4">
      <c r="A893" s="336"/>
      <c r="B893" s="344"/>
      <c r="C893" s="345"/>
      <c r="D893" s="345"/>
    </row>
    <row r="894" spans="1:4">
      <c r="A894" s="336"/>
      <c r="B894" s="344"/>
      <c r="C894" s="345"/>
      <c r="D894" s="345"/>
    </row>
    <row r="895" spans="1:4">
      <c r="A895" s="336"/>
      <c r="B895" s="344"/>
      <c r="C895" s="345"/>
      <c r="D895" s="345"/>
    </row>
    <row r="896" spans="1:4">
      <c r="A896" s="336"/>
      <c r="B896" s="344"/>
      <c r="C896" s="345"/>
      <c r="D896" s="345"/>
    </row>
    <row r="897" spans="1:4">
      <c r="A897" s="336"/>
      <c r="B897" s="344"/>
      <c r="C897" s="345"/>
      <c r="D897" s="345"/>
    </row>
    <row r="898" spans="1:4">
      <c r="A898" s="336"/>
      <c r="B898" s="344"/>
      <c r="C898" s="345"/>
      <c r="D898" s="345"/>
    </row>
    <row r="899" spans="1:4">
      <c r="A899" s="336"/>
      <c r="B899" s="344"/>
      <c r="C899" s="345"/>
      <c r="D899" s="345"/>
    </row>
    <row r="900" spans="1:4">
      <c r="A900" s="336"/>
      <c r="B900" s="344"/>
      <c r="C900" s="345"/>
      <c r="D900" s="345"/>
    </row>
    <row r="901" spans="1:4">
      <c r="A901" s="336"/>
      <c r="B901" s="344"/>
      <c r="C901" s="345"/>
      <c r="D901" s="345"/>
    </row>
    <row r="902" spans="1:4">
      <c r="A902" s="336"/>
      <c r="B902" s="344"/>
      <c r="C902" s="345"/>
      <c r="D902" s="345"/>
    </row>
    <row r="903" spans="1:4">
      <c r="A903" s="336"/>
      <c r="B903" s="344"/>
      <c r="C903" s="345"/>
      <c r="D903" s="345"/>
    </row>
    <row r="904" spans="1:4">
      <c r="A904" s="336"/>
      <c r="B904" s="344"/>
      <c r="C904" s="345"/>
      <c r="D904" s="345"/>
    </row>
    <row r="905" spans="1:4" ht="15.75" thickBot="1">
      <c r="A905" s="336"/>
      <c r="B905" s="344"/>
      <c r="C905" s="345"/>
      <c r="D905" s="345"/>
    </row>
    <row r="906" spans="1:4" ht="16.5" thickBot="1">
      <c r="A906" s="331" t="s">
        <v>988</v>
      </c>
      <c r="B906" s="342">
        <f>SUM(B889:B905)</f>
        <v>5</v>
      </c>
      <c r="C906" s="342">
        <f t="shared" ref="C906:D906" si="24">SUM(C889:C905)</f>
        <v>5</v>
      </c>
      <c r="D906" s="342">
        <f t="shared" si="24"/>
        <v>0</v>
      </c>
    </row>
    <row r="907" spans="1:4">
      <c r="A907" s="343"/>
      <c r="B907" s="343"/>
      <c r="C907" s="343"/>
      <c r="D907" s="343"/>
    </row>
    <row r="908" spans="1:4">
      <c r="A908" s="1274" t="s">
        <v>96</v>
      </c>
      <c r="B908" s="1274"/>
      <c r="C908" s="1274"/>
      <c r="D908" s="1274"/>
    </row>
    <row r="909" spans="1:4">
      <c r="A909" s="1274"/>
      <c r="B909" s="1274"/>
      <c r="C909" s="1274"/>
      <c r="D909" s="1274"/>
    </row>
    <row r="910" spans="1:4" ht="15.75">
      <c r="A910" s="1264" t="s">
        <v>91</v>
      </c>
      <c r="B910" s="1264"/>
      <c r="C910" s="1264"/>
      <c r="D910" s="1264"/>
    </row>
    <row r="911" spans="1:4" ht="15.75">
      <c r="A911" s="89" t="s">
        <v>363</v>
      </c>
      <c r="B911" s="24"/>
      <c r="C911" s="25"/>
      <c r="D911" s="25"/>
    </row>
    <row r="912" spans="1:4" ht="16.5">
      <c r="A912" s="136" t="s">
        <v>90</v>
      </c>
      <c r="B912" s="135"/>
      <c r="C912" s="135"/>
      <c r="D912" s="135"/>
    </row>
    <row r="913" spans="1:4" ht="16.5">
      <c r="A913" s="136"/>
      <c r="B913" s="135"/>
      <c r="C913" s="135"/>
      <c r="D913" s="135"/>
    </row>
    <row r="914" spans="1:4" ht="16.5">
      <c r="A914" s="136"/>
      <c r="B914" s="135"/>
      <c r="C914" s="135"/>
      <c r="D914" s="135"/>
    </row>
    <row r="915" spans="1:4" ht="15.75">
      <c r="A915" s="1263" t="s">
        <v>26</v>
      </c>
      <c r="B915" s="1263"/>
      <c r="C915" s="1263"/>
      <c r="D915" s="1263"/>
    </row>
    <row r="916" spans="1:4" ht="15.75">
      <c r="A916" s="1263" t="s">
        <v>27</v>
      </c>
      <c r="B916" s="1263"/>
      <c r="C916" s="1263"/>
      <c r="D916" s="1263"/>
    </row>
    <row r="917" spans="1:4" ht="17.25" thickBot="1">
      <c r="A917" s="136"/>
      <c r="B917" s="135"/>
      <c r="C917" s="135"/>
      <c r="D917" s="135"/>
    </row>
    <row r="918" spans="1:4" ht="24" thickBot="1">
      <c r="A918" s="1275" t="s">
        <v>56</v>
      </c>
      <c r="B918" s="1276"/>
      <c r="C918" s="1276"/>
      <c r="D918" s="1276"/>
    </row>
    <row r="919" spans="1:4" ht="15.75" thickBot="1">
      <c r="A919" s="954"/>
      <c r="B919" s="954"/>
      <c r="C919" s="954"/>
      <c r="D919" s="954"/>
    </row>
    <row r="920" spans="1:4" ht="16.5">
      <c r="A920" s="955" t="s">
        <v>920</v>
      </c>
      <c r="B920" s="956"/>
      <c r="C920" s="956"/>
      <c r="D920" s="956"/>
    </row>
    <row r="921" spans="1:4" ht="16.5">
      <c r="A921" s="957" t="s">
        <v>933</v>
      </c>
      <c r="B921" s="958"/>
      <c r="C921" s="958"/>
      <c r="D921" s="958"/>
    </row>
    <row r="922" spans="1:4" ht="17.25" thickBot="1">
      <c r="A922" s="959" t="s">
        <v>934</v>
      </c>
      <c r="B922" s="960"/>
      <c r="C922" s="960"/>
      <c r="D922" s="960"/>
    </row>
    <row r="923" spans="1:4" ht="15.75" thickBot="1">
      <c r="A923" s="961"/>
      <c r="B923" s="954"/>
      <c r="C923" s="954"/>
      <c r="D923" s="954"/>
    </row>
    <row r="924" spans="1:4" ht="17.25" thickBot="1">
      <c r="A924" s="1271" t="s">
        <v>923</v>
      </c>
      <c r="B924" s="1272"/>
      <c r="C924" s="1272"/>
      <c r="D924" s="1272"/>
    </row>
    <row r="925" spans="1:4" ht="16.5">
      <c r="A925" s="962"/>
      <c r="B925" s="954"/>
      <c r="C925" s="954"/>
      <c r="D925" s="954"/>
    </row>
    <row r="926" spans="1:4" ht="17.25" thickBot="1">
      <c r="A926" s="954"/>
      <c r="B926" s="963"/>
      <c r="C926" s="1277"/>
      <c r="D926" s="1277"/>
    </row>
    <row r="927" spans="1:4" ht="17.25" thickBot="1">
      <c r="A927" s="964" t="s">
        <v>89</v>
      </c>
      <c r="B927" s="965" t="s">
        <v>49</v>
      </c>
      <c r="C927" s="965" t="s">
        <v>45</v>
      </c>
      <c r="D927" s="965" t="s">
        <v>46</v>
      </c>
    </row>
    <row r="928" spans="1:4" ht="17.25" thickBot="1">
      <c r="A928" s="975" t="s">
        <v>935</v>
      </c>
      <c r="B928" s="976">
        <v>2</v>
      </c>
      <c r="C928" s="977">
        <v>2</v>
      </c>
      <c r="D928" s="965">
        <v>0</v>
      </c>
    </row>
    <row r="929" spans="1:4" ht="26.25" thickBot="1">
      <c r="A929" s="978" t="s">
        <v>936</v>
      </c>
      <c r="B929" s="979">
        <v>2</v>
      </c>
      <c r="C929" s="979">
        <v>2</v>
      </c>
      <c r="D929" s="979">
        <v>0</v>
      </c>
    </row>
    <row r="930" spans="1:4" ht="15.75" thickBot="1">
      <c r="A930" s="980" t="s">
        <v>937</v>
      </c>
      <c r="B930" s="981">
        <v>1</v>
      </c>
      <c r="C930" s="982">
        <v>0</v>
      </c>
      <c r="D930" s="982">
        <v>0</v>
      </c>
    </row>
    <row r="931" spans="1:4" ht="16.5" thickBot="1">
      <c r="A931" s="979" t="s">
        <v>362</v>
      </c>
      <c r="B931" s="970">
        <v>5</v>
      </c>
      <c r="C931" s="970">
        <v>4</v>
      </c>
      <c r="D931" s="970">
        <v>0</v>
      </c>
    </row>
    <row r="932" spans="1:4" ht="15.75">
      <c r="A932" s="971"/>
      <c r="B932" s="971"/>
      <c r="C932" s="971"/>
      <c r="D932" s="971"/>
    </row>
    <row r="933" spans="1:4">
      <c r="A933" s="1278" t="s">
        <v>96</v>
      </c>
      <c r="B933" s="1278"/>
      <c r="C933" s="1278"/>
      <c r="D933" s="1278"/>
    </row>
    <row r="934" spans="1:4">
      <c r="A934" s="1278"/>
      <c r="B934" s="1278"/>
      <c r="C934" s="1278"/>
      <c r="D934" s="1278"/>
    </row>
    <row r="935" spans="1:4" ht="15.75">
      <c r="A935" s="1279" t="s">
        <v>91</v>
      </c>
      <c r="B935" s="1279"/>
      <c r="C935" s="1279"/>
      <c r="D935" s="1279"/>
    </row>
    <row r="936" spans="1:4" ht="15.75">
      <c r="A936" s="661" t="s">
        <v>363</v>
      </c>
      <c r="B936" s="618"/>
      <c r="C936" s="619"/>
      <c r="D936" s="619"/>
    </row>
    <row r="937" spans="1:4" ht="16.5">
      <c r="A937" s="972" t="s">
        <v>90</v>
      </c>
      <c r="B937" s="973"/>
      <c r="C937" s="973"/>
      <c r="D937" s="973"/>
    </row>
    <row r="938" spans="1:4" ht="16.5">
      <c r="A938" s="136"/>
      <c r="B938" s="135"/>
      <c r="C938" s="135"/>
      <c r="D938" s="135"/>
    </row>
    <row r="939" spans="1:4" ht="15.75">
      <c r="A939" s="1263" t="s">
        <v>26</v>
      </c>
      <c r="B939" s="1263"/>
      <c r="C939" s="1263"/>
      <c r="D939" s="1263"/>
    </row>
    <row r="940" spans="1:4" ht="15.75">
      <c r="A940" s="1263" t="s">
        <v>27</v>
      </c>
      <c r="B940" s="1263"/>
      <c r="C940" s="1263"/>
      <c r="D940" s="1263"/>
    </row>
    <row r="941" spans="1:4" ht="16.5" thickBot="1">
      <c r="A941" s="92"/>
      <c r="B941" s="317"/>
      <c r="C941" s="317"/>
      <c r="D941" s="317"/>
    </row>
    <row r="942" spans="1:4" ht="24" thickBot="1">
      <c r="A942" s="1265" t="s">
        <v>56</v>
      </c>
      <c r="B942" s="1266"/>
      <c r="C942" s="1266"/>
      <c r="D942" s="1267"/>
    </row>
    <row r="943" spans="1:4" ht="15.75" thickBot="1">
      <c r="A943" s="317"/>
      <c r="B943" s="317"/>
      <c r="C943" s="317"/>
      <c r="D943" s="317"/>
    </row>
    <row r="944" spans="1:4" ht="16.5">
      <c r="A944" s="318" t="s">
        <v>353</v>
      </c>
      <c r="B944" s="319"/>
      <c r="C944" s="319"/>
      <c r="D944" s="320"/>
    </row>
    <row r="945" spans="1:4" ht="16.5">
      <c r="A945" s="321" t="s">
        <v>406</v>
      </c>
      <c r="B945" s="322"/>
      <c r="C945" s="322"/>
      <c r="D945" s="323"/>
    </row>
    <row r="946" spans="1:4" ht="17.25" thickBot="1">
      <c r="A946" s="324" t="s">
        <v>407</v>
      </c>
      <c r="B946" s="325"/>
      <c r="C946" s="325"/>
      <c r="D946" s="326"/>
    </row>
    <row r="947" spans="1:4" ht="15.75" thickBot="1">
      <c r="A947" s="327"/>
      <c r="B947" s="317"/>
      <c r="C947" s="317"/>
      <c r="D947" s="317"/>
    </row>
    <row r="948" spans="1:4" ht="17.25" thickBot="1">
      <c r="A948" s="1268" t="s">
        <v>356</v>
      </c>
      <c r="B948" s="1269"/>
      <c r="C948" s="1269"/>
      <c r="D948" s="1270"/>
    </row>
    <row r="949" spans="1:4" ht="16.5">
      <c r="A949" s="328"/>
      <c r="B949" s="317"/>
      <c r="C949" s="317"/>
      <c r="D949" s="317"/>
    </row>
    <row r="950" spans="1:4" ht="17.25" thickBot="1">
      <c r="A950" s="317"/>
      <c r="B950" s="329"/>
      <c r="C950" s="1273"/>
      <c r="D950" s="1273"/>
    </row>
    <row r="951" spans="1:4" ht="17.25" thickBot="1">
      <c r="A951" s="330" t="s">
        <v>89</v>
      </c>
      <c r="B951" s="331" t="s">
        <v>49</v>
      </c>
      <c r="C951" s="331" t="s">
        <v>45</v>
      </c>
      <c r="D951" s="331" t="s">
        <v>46</v>
      </c>
    </row>
    <row r="952" spans="1:4">
      <c r="A952" s="335" t="s">
        <v>408</v>
      </c>
      <c r="B952" s="333">
        <v>3</v>
      </c>
      <c r="C952" s="334">
        <v>0</v>
      </c>
      <c r="D952" s="334">
        <v>0</v>
      </c>
    </row>
    <row r="953" spans="1:4">
      <c r="A953" s="336"/>
      <c r="B953" s="344"/>
      <c r="C953" s="345"/>
      <c r="D953" s="345"/>
    </row>
    <row r="954" spans="1:4">
      <c r="A954" s="336"/>
      <c r="B954" s="344"/>
      <c r="C954" s="345"/>
      <c r="D954" s="345"/>
    </row>
    <row r="955" spans="1:4">
      <c r="A955" s="336"/>
      <c r="B955" s="344"/>
      <c r="C955" s="345"/>
      <c r="D955" s="345"/>
    </row>
    <row r="956" spans="1:4">
      <c r="A956" s="336"/>
      <c r="B956" s="344"/>
      <c r="C956" s="345"/>
      <c r="D956" s="345"/>
    </row>
    <row r="957" spans="1:4">
      <c r="A957" s="336"/>
      <c r="B957" s="344"/>
      <c r="C957" s="345"/>
      <c r="D957" s="345"/>
    </row>
    <row r="958" spans="1:4">
      <c r="A958" s="336"/>
      <c r="B958" s="344"/>
      <c r="C958" s="345"/>
      <c r="D958" s="345"/>
    </row>
    <row r="959" spans="1:4">
      <c r="A959" s="336"/>
      <c r="B959" s="344"/>
      <c r="C959" s="345"/>
      <c r="D959" s="345"/>
    </row>
    <row r="960" spans="1:4">
      <c r="A960" s="336"/>
      <c r="B960" s="344"/>
      <c r="C960" s="345"/>
      <c r="D960" s="345"/>
    </row>
    <row r="961" spans="1:4">
      <c r="A961" s="336"/>
      <c r="B961" s="344"/>
      <c r="C961" s="345"/>
      <c r="D961" s="345"/>
    </row>
    <row r="962" spans="1:4">
      <c r="A962" s="336"/>
      <c r="B962" s="344"/>
      <c r="C962" s="345"/>
      <c r="D962" s="345"/>
    </row>
    <row r="963" spans="1:4">
      <c r="A963" s="336"/>
      <c r="B963" s="344"/>
      <c r="C963" s="345"/>
      <c r="D963" s="345"/>
    </row>
    <row r="964" spans="1:4">
      <c r="A964" s="336"/>
      <c r="B964" s="344"/>
      <c r="C964" s="345"/>
      <c r="D964" s="345"/>
    </row>
    <row r="965" spans="1:4">
      <c r="A965" s="336"/>
      <c r="B965" s="344"/>
      <c r="C965" s="345"/>
      <c r="D965" s="345"/>
    </row>
    <row r="966" spans="1:4">
      <c r="A966" s="336"/>
      <c r="B966" s="344"/>
      <c r="C966" s="345"/>
      <c r="D966" s="345"/>
    </row>
    <row r="967" spans="1:4">
      <c r="A967" s="336"/>
      <c r="B967" s="344"/>
      <c r="C967" s="345"/>
      <c r="D967" s="345"/>
    </row>
    <row r="968" spans="1:4" ht="15.75" thickBot="1">
      <c r="A968" s="336"/>
      <c r="B968" s="344"/>
      <c r="C968" s="345"/>
      <c r="D968" s="345"/>
    </row>
    <row r="969" spans="1:4" ht="32.25" thickBot="1">
      <c r="A969" s="996" t="s">
        <v>989</v>
      </c>
      <c r="B969" s="342">
        <f>SUM(B952:B968)</f>
        <v>3</v>
      </c>
      <c r="C969" s="342">
        <f t="shared" ref="C969:D969" si="25">SUM(C952:C968)</f>
        <v>0</v>
      </c>
      <c r="D969" s="342">
        <f t="shared" si="25"/>
        <v>0</v>
      </c>
    </row>
    <row r="970" spans="1:4">
      <c r="A970" s="343"/>
      <c r="B970" s="343"/>
      <c r="C970" s="343"/>
      <c r="D970" s="343"/>
    </row>
    <row r="971" spans="1:4">
      <c r="A971" s="1274" t="s">
        <v>96</v>
      </c>
      <c r="B971" s="1274"/>
      <c r="C971" s="1274"/>
      <c r="D971" s="1274"/>
    </row>
    <row r="972" spans="1:4">
      <c r="A972" s="1274"/>
      <c r="B972" s="1274"/>
      <c r="C972" s="1274"/>
      <c r="D972" s="1274"/>
    </row>
    <row r="973" spans="1:4" ht="15.75">
      <c r="A973" s="1264" t="s">
        <v>91</v>
      </c>
      <c r="B973" s="1264"/>
      <c r="C973" s="1264"/>
      <c r="D973" s="1264"/>
    </row>
    <row r="974" spans="1:4" ht="15.75">
      <c r="A974" s="89" t="s">
        <v>363</v>
      </c>
      <c r="B974" s="24"/>
      <c r="C974" s="25"/>
      <c r="D974" s="25"/>
    </row>
    <row r="975" spans="1:4" ht="16.5">
      <c r="A975" s="136" t="s">
        <v>90</v>
      </c>
      <c r="B975" s="135"/>
      <c r="C975" s="135"/>
      <c r="D975" s="135"/>
    </row>
    <row r="976" spans="1:4">
      <c r="A976" s="343"/>
      <c r="B976" s="343"/>
      <c r="C976" s="343"/>
      <c r="D976" s="343"/>
    </row>
    <row r="977" spans="1:4">
      <c r="A977" s="343"/>
      <c r="B977" s="343"/>
      <c r="C977" s="343"/>
      <c r="D977" s="343"/>
    </row>
    <row r="978" spans="1:4">
      <c r="A978" s="343"/>
      <c r="B978" s="343"/>
      <c r="C978" s="343"/>
      <c r="D978" s="343"/>
    </row>
    <row r="979" spans="1:4">
      <c r="A979" s="343"/>
      <c r="B979" s="343"/>
      <c r="C979" s="343"/>
      <c r="D979" s="343"/>
    </row>
    <row r="980" spans="1:4">
      <c r="A980" s="343"/>
      <c r="B980" s="343"/>
      <c r="C980" s="343"/>
      <c r="D980" s="343"/>
    </row>
    <row r="981" spans="1:4">
      <c r="A981" s="343"/>
      <c r="B981" s="343"/>
      <c r="C981" s="343"/>
      <c r="D981" s="343"/>
    </row>
    <row r="982" spans="1:4">
      <c r="A982" s="343"/>
      <c r="B982" s="343"/>
      <c r="C982" s="343"/>
      <c r="D982" s="343"/>
    </row>
    <row r="983" spans="1:4">
      <c r="A983" s="343"/>
      <c r="B983" s="343"/>
      <c r="C983" s="343"/>
      <c r="D983" s="343"/>
    </row>
    <row r="984" spans="1:4">
      <c r="A984" s="343"/>
      <c r="B984" s="343"/>
      <c r="C984" s="343"/>
      <c r="D984" s="343"/>
    </row>
    <row r="985" spans="1:4">
      <c r="A985" s="343"/>
      <c r="B985" s="343"/>
      <c r="C985" s="343"/>
      <c r="D985" s="343"/>
    </row>
    <row r="986" spans="1:4">
      <c r="A986" s="343"/>
      <c r="B986" s="343"/>
      <c r="C986" s="343"/>
      <c r="D986" s="343"/>
    </row>
  </sheetData>
  <mergeCells count="196">
    <mergeCell ref="A713:D713"/>
    <mergeCell ref="A722:D722"/>
    <mergeCell ref="A268:D268"/>
    <mergeCell ref="C270:D270"/>
    <mergeCell ref="A278:D279"/>
    <mergeCell ref="A280:D280"/>
    <mergeCell ref="A682:D682"/>
    <mergeCell ref="A688:D688"/>
    <mergeCell ref="A607:D608"/>
    <mergeCell ref="A609:D609"/>
    <mergeCell ref="A612:D612"/>
    <mergeCell ref="A613:D613"/>
    <mergeCell ref="A615:D615"/>
    <mergeCell ref="A575:D575"/>
    <mergeCell ref="A576:D576"/>
    <mergeCell ref="A578:D578"/>
    <mergeCell ref="A584:D584"/>
    <mergeCell ref="C586:D586"/>
    <mergeCell ref="A539:D539"/>
    <mergeCell ref="A545:D545"/>
    <mergeCell ref="C547:D547"/>
    <mergeCell ref="A570:D571"/>
    <mergeCell ref="A572:D572"/>
    <mergeCell ref="C510:D510"/>
    <mergeCell ref="A155:D155"/>
    <mergeCell ref="A157:D157"/>
    <mergeCell ref="A163:D163"/>
    <mergeCell ref="C165:D165"/>
    <mergeCell ref="A186:D187"/>
    <mergeCell ref="A126:D126"/>
    <mergeCell ref="C128:D128"/>
    <mergeCell ref="A1:D1"/>
    <mergeCell ref="A35:D35"/>
    <mergeCell ref="C66:D66"/>
    <mergeCell ref="A73:D74"/>
    <mergeCell ref="A75:D75"/>
    <mergeCell ref="A51:D51"/>
    <mergeCell ref="A55:D55"/>
    <mergeCell ref="C57:D57"/>
    <mergeCell ref="A2:D2"/>
    <mergeCell ref="A4:D4"/>
    <mergeCell ref="A10:D10"/>
    <mergeCell ref="A21:D21"/>
    <mergeCell ref="A149:D150"/>
    <mergeCell ref="A151:D151"/>
    <mergeCell ref="A154:D154"/>
    <mergeCell ref="A112:D113"/>
    <mergeCell ref="A114:D114"/>
    <mergeCell ref="A117:D117"/>
    <mergeCell ref="A118:D118"/>
    <mergeCell ref="A120:D120"/>
    <mergeCell ref="A80:D80"/>
    <mergeCell ref="A81:D81"/>
    <mergeCell ref="A83:D83"/>
    <mergeCell ref="A89:D89"/>
    <mergeCell ref="A64:D64"/>
    <mergeCell ref="C23:D23"/>
    <mergeCell ref="A29:D30"/>
    <mergeCell ref="A31:D31"/>
    <mergeCell ref="A36:D36"/>
    <mergeCell ref="A38:D38"/>
    <mergeCell ref="A44:D44"/>
    <mergeCell ref="C91:D91"/>
    <mergeCell ref="A948:D948"/>
    <mergeCell ref="C950:D950"/>
    <mergeCell ref="A971:D972"/>
    <mergeCell ref="A973:D973"/>
    <mergeCell ref="A908:D909"/>
    <mergeCell ref="A910:D910"/>
    <mergeCell ref="A939:D939"/>
    <mergeCell ref="A940:D940"/>
    <mergeCell ref="A942:D942"/>
    <mergeCell ref="A915:D915"/>
    <mergeCell ref="A916:D916"/>
    <mergeCell ref="A918:D918"/>
    <mergeCell ref="A924:D924"/>
    <mergeCell ref="C926:D926"/>
    <mergeCell ref="A933:D934"/>
    <mergeCell ref="A935:D935"/>
    <mergeCell ref="A876:D876"/>
    <mergeCell ref="A877:D877"/>
    <mergeCell ref="A879:D879"/>
    <mergeCell ref="A885:D885"/>
    <mergeCell ref="C887:D887"/>
    <mergeCell ref="A816:D816"/>
    <mergeCell ref="A822:D822"/>
    <mergeCell ref="C824:D824"/>
    <mergeCell ref="A847:D848"/>
    <mergeCell ref="A849:D849"/>
    <mergeCell ref="A853:D853"/>
    <mergeCell ref="A854:D854"/>
    <mergeCell ref="A856:D856"/>
    <mergeCell ref="A862:D862"/>
    <mergeCell ref="C864:D864"/>
    <mergeCell ref="A869:D870"/>
    <mergeCell ref="A871:D871"/>
    <mergeCell ref="C787:D787"/>
    <mergeCell ref="A808:D809"/>
    <mergeCell ref="A810:D810"/>
    <mergeCell ref="A813:D813"/>
    <mergeCell ref="A814:D814"/>
    <mergeCell ref="A771:D771"/>
    <mergeCell ref="A776:D776"/>
    <mergeCell ref="A777:D777"/>
    <mergeCell ref="A779:D779"/>
    <mergeCell ref="A785:D785"/>
    <mergeCell ref="A746:D746"/>
    <mergeCell ref="C748:D748"/>
    <mergeCell ref="A769:D770"/>
    <mergeCell ref="A621:D621"/>
    <mergeCell ref="C623:D623"/>
    <mergeCell ref="A646:D647"/>
    <mergeCell ref="A648:D648"/>
    <mergeCell ref="A737:D737"/>
    <mergeCell ref="A696:D696"/>
    <mergeCell ref="A704:D704"/>
    <mergeCell ref="C706:D706"/>
    <mergeCell ref="A657:D657"/>
    <mergeCell ref="A663:D663"/>
    <mergeCell ref="C665:D665"/>
    <mergeCell ref="A670:D671"/>
    <mergeCell ref="A672:D672"/>
    <mergeCell ref="A653:D653"/>
    <mergeCell ref="A654:D654"/>
    <mergeCell ref="A738:D738"/>
    <mergeCell ref="A740:D740"/>
    <mergeCell ref="A733:D733"/>
    <mergeCell ref="A731:D732"/>
    <mergeCell ref="A679:D679"/>
    <mergeCell ref="A680:D680"/>
    <mergeCell ref="A531:D532"/>
    <mergeCell ref="A533:D533"/>
    <mergeCell ref="A536:D536"/>
    <mergeCell ref="A537:D537"/>
    <mergeCell ref="A433:D433"/>
    <mergeCell ref="A499:D499"/>
    <mergeCell ref="A500:D500"/>
    <mergeCell ref="A502:D502"/>
    <mergeCell ref="A508:D508"/>
    <mergeCell ref="A457:D457"/>
    <mergeCell ref="C459:D459"/>
    <mergeCell ref="A464:D465"/>
    <mergeCell ref="A466:D466"/>
    <mergeCell ref="A474:D474"/>
    <mergeCell ref="A480:D480"/>
    <mergeCell ref="C482:D482"/>
    <mergeCell ref="A491:D492"/>
    <mergeCell ref="A493:D493"/>
    <mergeCell ref="A471:D471"/>
    <mergeCell ref="A472:D472"/>
    <mergeCell ref="A398:D398"/>
    <mergeCell ref="A400:D400"/>
    <mergeCell ref="A406:D406"/>
    <mergeCell ref="C408:D408"/>
    <mergeCell ref="A431:D432"/>
    <mergeCell ref="A442:D442"/>
    <mergeCell ref="A448:D448"/>
    <mergeCell ref="C450:D450"/>
    <mergeCell ref="A439:D439"/>
    <mergeCell ref="A440:D440"/>
    <mergeCell ref="A369:D369"/>
    <mergeCell ref="C371:D371"/>
    <mergeCell ref="A392:D393"/>
    <mergeCell ref="A394:D394"/>
    <mergeCell ref="A397:D397"/>
    <mergeCell ref="A355:D356"/>
    <mergeCell ref="A357:D357"/>
    <mergeCell ref="A360:D360"/>
    <mergeCell ref="A361:D361"/>
    <mergeCell ref="A363:D363"/>
    <mergeCell ref="A323:D323"/>
    <mergeCell ref="A324:D324"/>
    <mergeCell ref="A326:D326"/>
    <mergeCell ref="A332:D332"/>
    <mergeCell ref="C334:D334"/>
    <mergeCell ref="A289:D289"/>
    <mergeCell ref="A295:D295"/>
    <mergeCell ref="C297:D297"/>
    <mergeCell ref="A318:D319"/>
    <mergeCell ref="A320:D320"/>
    <mergeCell ref="A286:D286"/>
    <mergeCell ref="A287:D287"/>
    <mergeCell ref="A188:D188"/>
    <mergeCell ref="A191:D191"/>
    <mergeCell ref="A192:D192"/>
    <mergeCell ref="A194:D194"/>
    <mergeCell ref="A200:D200"/>
    <mergeCell ref="A250:D250"/>
    <mergeCell ref="A259:D259"/>
    <mergeCell ref="A227:D227"/>
    <mergeCell ref="C202:D202"/>
    <mergeCell ref="A225:D226"/>
    <mergeCell ref="A232:D232"/>
    <mergeCell ref="A233:D233"/>
    <mergeCell ref="A235:D235"/>
    <mergeCell ref="A241:D241"/>
  </mergeCells>
  <printOptions horizontalCentered="1"/>
  <pageMargins left="0.59055118110236227" right="0.59055118110236227" top="0.39370078740157483" bottom="0.39370078740157483" header="0.39370078740157483" footer="0.39370078740157483"/>
  <pageSetup paperSize="9" scale="71" orientation="portrait" horizontalDpi="4294967293" r:id="rId1"/>
  <headerFooter alignWithMargins="0">
    <oddFooter>&amp;LMESRS/DDP/SDPP/Enquête n°2. Janvier 2017.</oddFooter>
  </headerFooter>
  <rowBreaks count="24" manualBreakCount="24">
    <brk id="34" max="3" man="1"/>
    <brk id="79" max="3" man="1"/>
    <brk id="116" max="3" man="1"/>
    <brk id="153" max="3" man="1"/>
    <brk id="190" max="3" man="1"/>
    <brk id="231" max="3" man="1"/>
    <brk id="285" max="3" man="1"/>
    <brk id="322" max="3" man="1"/>
    <brk id="359" max="3" man="1"/>
    <brk id="396" max="3" man="1"/>
    <brk id="438" max="3" man="1"/>
    <brk id="470" max="3" man="1"/>
    <brk id="498" max="3" man="1"/>
    <brk id="535" max="3" man="1"/>
    <brk id="574" max="3" man="1"/>
    <brk id="611" max="3" man="1"/>
    <brk id="652" max="3" man="1"/>
    <brk id="678" max="3" man="1"/>
    <brk id="735" max="3" man="1"/>
    <brk id="775" max="3" man="1"/>
    <brk id="812" max="3" man="1"/>
    <brk id="852" max="3" man="1"/>
    <brk id="875" max="3" man="1"/>
    <brk id="914" max="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G459"/>
  <sheetViews>
    <sheetView view="pageBreakPreview" topLeftCell="A442" zoomScaleSheetLayoutView="100" workbookViewId="0">
      <selection activeCell="H435" sqref="H435"/>
    </sheetView>
  </sheetViews>
  <sheetFormatPr baseColWidth="10" defaultRowHeight="15.75"/>
  <cols>
    <col min="1" max="1" width="24.625" style="101" customWidth="1"/>
    <col min="2" max="4" width="11" style="101"/>
    <col min="5" max="7" width="9.375" style="101" customWidth="1"/>
    <col min="8" max="16384" width="11" style="101"/>
  </cols>
  <sheetData>
    <row r="1" spans="1:7">
      <c r="A1" s="1282" t="s">
        <v>26</v>
      </c>
      <c r="B1" s="1283"/>
      <c r="C1" s="1283"/>
      <c r="D1" s="1283"/>
      <c r="E1" s="1283"/>
      <c r="F1" s="1283"/>
      <c r="G1" s="1283"/>
    </row>
    <row r="2" spans="1:7">
      <c r="A2" s="1112" t="s">
        <v>27</v>
      </c>
      <c r="B2" s="1284"/>
      <c r="C2" s="1284"/>
      <c r="D2" s="1284"/>
      <c r="E2" s="1284"/>
      <c r="F2" s="1284"/>
      <c r="G2" s="1284"/>
    </row>
    <row r="3" spans="1:7" ht="17.25" thickBot="1">
      <c r="A3" s="1285"/>
      <c r="B3" s="1285"/>
      <c r="C3" s="1285"/>
      <c r="D3" s="1285"/>
      <c r="E3" s="1285"/>
      <c r="F3" s="1285"/>
      <c r="G3" s="1285"/>
    </row>
    <row r="4" spans="1:7" ht="21" thickBot="1">
      <c r="A4" s="1286" t="s">
        <v>84</v>
      </c>
      <c r="B4" s="1287"/>
      <c r="C4" s="1287"/>
      <c r="D4" s="1287"/>
      <c r="E4" s="1287"/>
      <c r="F4" s="1287"/>
      <c r="G4" s="1288"/>
    </row>
    <row r="5" spans="1:7" ht="16.5" thickBot="1">
      <c r="A5" s="33"/>
      <c r="B5" s="32"/>
      <c r="C5" s="32"/>
      <c r="D5" s="32"/>
      <c r="E5" s="32"/>
      <c r="F5" s="32"/>
      <c r="G5" s="32"/>
    </row>
    <row r="6" spans="1:7" ht="17.25" thickBot="1">
      <c r="A6" s="108" t="s">
        <v>459</v>
      </c>
      <c r="B6" s="106"/>
      <c r="C6" s="106"/>
      <c r="D6" s="106"/>
      <c r="E6" s="106"/>
      <c r="F6" s="106"/>
      <c r="G6" s="107"/>
    </row>
    <row r="7" spans="1:7" ht="16.5" thickBot="1"/>
    <row r="8" spans="1:7">
      <c r="A8" s="120" t="s">
        <v>83</v>
      </c>
      <c r="B8" s="1289" t="s">
        <v>486</v>
      </c>
      <c r="C8" s="1290"/>
      <c r="D8" s="1291"/>
      <c r="E8" s="1289" t="s">
        <v>487</v>
      </c>
      <c r="F8" s="1292"/>
      <c r="G8" s="1293"/>
    </row>
    <row r="9" spans="1:7">
      <c r="A9" s="121"/>
      <c r="B9" s="1294" t="s">
        <v>82</v>
      </c>
      <c r="C9" s="1295"/>
      <c r="D9" s="1296" t="s">
        <v>81</v>
      </c>
      <c r="E9" s="1294" t="s">
        <v>82</v>
      </c>
      <c r="F9" s="1295"/>
      <c r="G9" s="1296" t="s">
        <v>81</v>
      </c>
    </row>
    <row r="10" spans="1:7" ht="31.5">
      <c r="A10" s="122" t="s">
        <v>80</v>
      </c>
      <c r="B10" s="113" t="s">
        <v>94</v>
      </c>
      <c r="C10" s="105" t="s">
        <v>79</v>
      </c>
      <c r="D10" s="1297"/>
      <c r="E10" s="113" t="s">
        <v>94</v>
      </c>
      <c r="F10" s="105" t="s">
        <v>79</v>
      </c>
      <c r="G10" s="1297"/>
    </row>
    <row r="11" spans="1:7">
      <c r="A11" s="123" t="s">
        <v>78</v>
      </c>
      <c r="B11" s="114"/>
      <c r="C11" s="103"/>
      <c r="D11" s="115"/>
      <c r="E11" s="114"/>
      <c r="F11" s="103"/>
      <c r="G11" s="115"/>
    </row>
    <row r="12" spans="1:7">
      <c r="A12" s="123" t="s">
        <v>77</v>
      </c>
      <c r="B12" s="114"/>
      <c r="C12" s="103"/>
      <c r="D12" s="115"/>
      <c r="E12" s="114"/>
      <c r="F12" s="103"/>
      <c r="G12" s="115"/>
    </row>
    <row r="13" spans="1:7">
      <c r="A13" s="123" t="s">
        <v>76</v>
      </c>
      <c r="B13" s="114"/>
      <c r="C13" s="103"/>
      <c r="D13" s="115"/>
      <c r="E13" s="114"/>
      <c r="F13" s="103"/>
      <c r="G13" s="115"/>
    </row>
    <row r="14" spans="1:7">
      <c r="A14" s="123" t="s">
        <v>75</v>
      </c>
      <c r="B14" s="114"/>
      <c r="C14" s="103"/>
      <c r="D14" s="115"/>
      <c r="E14" s="114"/>
      <c r="F14" s="103"/>
      <c r="G14" s="115"/>
    </row>
    <row r="15" spans="1:7">
      <c r="A15" s="123" t="s">
        <v>74</v>
      </c>
      <c r="B15" s="114"/>
      <c r="C15" s="103"/>
      <c r="D15" s="115"/>
      <c r="E15" s="114"/>
      <c r="F15" s="103"/>
      <c r="G15" s="115"/>
    </row>
    <row r="16" spans="1:7">
      <c r="A16" s="123" t="s">
        <v>73</v>
      </c>
      <c r="B16" s="114"/>
      <c r="C16" s="103"/>
      <c r="D16" s="115"/>
      <c r="E16" s="114"/>
      <c r="F16" s="103"/>
      <c r="G16" s="115"/>
    </row>
    <row r="17" spans="1:7">
      <c r="A17" s="123" t="s">
        <v>72</v>
      </c>
      <c r="B17" s="114"/>
      <c r="C17" s="103"/>
      <c r="D17" s="115"/>
      <c r="E17" s="114"/>
      <c r="F17" s="103"/>
      <c r="G17" s="115"/>
    </row>
    <row r="18" spans="1:7">
      <c r="A18" s="123" t="s">
        <v>71</v>
      </c>
      <c r="B18" s="114"/>
      <c r="C18" s="103"/>
      <c r="D18" s="115"/>
      <c r="E18" s="114"/>
      <c r="F18" s="103"/>
      <c r="G18" s="115"/>
    </row>
    <row r="19" spans="1:7">
      <c r="A19" s="123" t="s">
        <v>64</v>
      </c>
      <c r="B19" s="114"/>
      <c r="C19" s="103"/>
      <c r="D19" s="115"/>
      <c r="E19" s="114"/>
      <c r="F19" s="103"/>
      <c r="G19" s="115"/>
    </row>
    <row r="20" spans="1:7" ht="28.5">
      <c r="A20" s="124" t="s">
        <v>85</v>
      </c>
      <c r="B20" s="116">
        <f>SUM(B11:B19)</f>
        <v>0</v>
      </c>
      <c r="C20" s="116">
        <f t="shared" ref="C20:G20" si="0">SUM(C11:C19)</f>
        <v>0</v>
      </c>
      <c r="D20" s="116">
        <f t="shared" si="0"/>
        <v>0</v>
      </c>
      <c r="E20" s="116">
        <f t="shared" si="0"/>
        <v>0</v>
      </c>
      <c r="F20" s="116">
        <f t="shared" si="0"/>
        <v>0</v>
      </c>
      <c r="G20" s="116">
        <f t="shared" si="0"/>
        <v>0</v>
      </c>
    </row>
    <row r="21" spans="1:7">
      <c r="A21" s="123" t="s">
        <v>70</v>
      </c>
      <c r="B21" s="114"/>
      <c r="C21" s="103"/>
      <c r="D21" s="115"/>
      <c r="E21" s="114"/>
      <c r="F21" s="103"/>
      <c r="G21" s="115"/>
    </row>
    <row r="22" spans="1:7">
      <c r="A22" s="123" t="s">
        <v>69</v>
      </c>
      <c r="B22" s="114"/>
      <c r="C22" s="103"/>
      <c r="D22" s="115"/>
      <c r="E22" s="114"/>
      <c r="F22" s="103"/>
      <c r="G22" s="115"/>
    </row>
    <row r="23" spans="1:7">
      <c r="A23" s="123" t="s">
        <v>68</v>
      </c>
      <c r="B23" s="114"/>
      <c r="C23" s="103"/>
      <c r="D23" s="115"/>
      <c r="E23" s="114"/>
      <c r="F23" s="103"/>
      <c r="G23" s="115"/>
    </row>
    <row r="24" spans="1:7">
      <c r="A24" s="123" t="s">
        <v>67</v>
      </c>
      <c r="B24" s="114"/>
      <c r="C24" s="103"/>
      <c r="D24" s="115"/>
      <c r="E24" s="114"/>
      <c r="F24" s="103"/>
      <c r="G24" s="115"/>
    </row>
    <row r="25" spans="1:7">
      <c r="A25" s="123" t="s">
        <v>66</v>
      </c>
      <c r="B25" s="114"/>
      <c r="C25" s="103"/>
      <c r="D25" s="115"/>
      <c r="E25" s="114"/>
      <c r="F25" s="103"/>
      <c r="G25" s="115"/>
    </row>
    <row r="26" spans="1:7">
      <c r="A26" s="123" t="s">
        <v>48</v>
      </c>
      <c r="B26" s="114"/>
      <c r="C26" s="103"/>
      <c r="D26" s="115"/>
      <c r="E26" s="114"/>
      <c r="F26" s="103"/>
      <c r="G26" s="115"/>
    </row>
    <row r="27" spans="1:7" ht="28.5">
      <c r="A27" s="124" t="s">
        <v>86</v>
      </c>
      <c r="B27" s="116">
        <f>SUM(B21:B26)</f>
        <v>0</v>
      </c>
      <c r="C27" s="116">
        <f t="shared" ref="C27:G27" si="1">SUM(C21:C26)</f>
        <v>0</v>
      </c>
      <c r="D27" s="116">
        <f t="shared" si="1"/>
        <v>0</v>
      </c>
      <c r="E27" s="116">
        <f t="shared" si="1"/>
        <v>0</v>
      </c>
      <c r="F27" s="116">
        <f t="shared" si="1"/>
        <v>0</v>
      </c>
      <c r="G27" s="116">
        <f t="shared" si="1"/>
        <v>0</v>
      </c>
    </row>
    <row r="28" spans="1:7">
      <c r="A28" s="122" t="s">
        <v>65</v>
      </c>
      <c r="B28" s="116"/>
      <c r="C28" s="104"/>
      <c r="D28" s="117"/>
      <c r="E28" s="116"/>
      <c r="F28" s="104"/>
      <c r="G28" s="115"/>
    </row>
    <row r="29" spans="1:7">
      <c r="A29" s="122" t="s">
        <v>57</v>
      </c>
      <c r="B29" s="116"/>
      <c r="C29" s="104"/>
      <c r="D29" s="117"/>
      <c r="E29" s="116"/>
      <c r="F29" s="104"/>
      <c r="G29" s="115"/>
    </row>
    <row r="30" spans="1:7">
      <c r="A30" s="122" t="s">
        <v>63</v>
      </c>
      <c r="B30" s="116">
        <v>888</v>
      </c>
      <c r="C30" s="104">
        <v>1</v>
      </c>
      <c r="D30" s="117"/>
      <c r="E30" s="116">
        <v>47</v>
      </c>
      <c r="F30" s="104"/>
      <c r="G30" s="115"/>
    </row>
    <row r="31" spans="1:7">
      <c r="A31" s="122" t="s">
        <v>47</v>
      </c>
      <c r="B31" s="116">
        <v>214</v>
      </c>
      <c r="C31" s="104"/>
      <c r="D31" s="117"/>
      <c r="E31" s="116">
        <v>3</v>
      </c>
      <c r="F31" s="104"/>
      <c r="G31" s="115"/>
    </row>
    <row r="32" spans="1:7" ht="30">
      <c r="A32" s="122" t="s">
        <v>61</v>
      </c>
      <c r="B32" s="1300">
        <v>679</v>
      </c>
      <c r="C32" s="104"/>
      <c r="D32" s="117"/>
      <c r="E32" s="1300">
        <v>13</v>
      </c>
      <c r="F32" s="104"/>
      <c r="G32" s="115"/>
    </row>
    <row r="33" spans="1:7" ht="30">
      <c r="A33" s="122" t="s">
        <v>60</v>
      </c>
      <c r="B33" s="1301"/>
      <c r="C33" s="104"/>
      <c r="D33" s="117"/>
      <c r="E33" s="1301"/>
      <c r="F33" s="104"/>
      <c r="G33" s="115"/>
    </row>
    <row r="34" spans="1:7" ht="30">
      <c r="A34" s="122" t="s">
        <v>62</v>
      </c>
      <c r="B34" s="1301"/>
      <c r="C34" s="104"/>
      <c r="D34" s="117"/>
      <c r="E34" s="1301"/>
      <c r="F34" s="104"/>
      <c r="G34" s="115"/>
    </row>
    <row r="35" spans="1:7" ht="30">
      <c r="A35" s="122" t="s">
        <v>59</v>
      </c>
      <c r="B35" s="1302"/>
      <c r="C35" s="104"/>
      <c r="D35" s="117"/>
      <c r="E35" s="1302"/>
      <c r="F35" s="104"/>
      <c r="G35" s="115"/>
    </row>
    <row r="36" spans="1:7">
      <c r="A36" s="122" t="s">
        <v>64</v>
      </c>
      <c r="B36" s="116"/>
      <c r="C36" s="104"/>
      <c r="D36" s="117"/>
      <c r="E36" s="116"/>
      <c r="F36" s="104"/>
      <c r="G36" s="115"/>
    </row>
    <row r="37" spans="1:7" ht="16.5" thickBot="1">
      <c r="A37" s="125" t="s">
        <v>87</v>
      </c>
      <c r="B37" s="118">
        <f>SUM(B28:B36)</f>
        <v>1781</v>
      </c>
      <c r="C37" s="118">
        <f t="shared" ref="C37:G37" si="2">SUM(C28:C36)</f>
        <v>1</v>
      </c>
      <c r="D37" s="118">
        <f t="shared" si="2"/>
        <v>0</v>
      </c>
      <c r="E37" s="118">
        <f t="shared" si="2"/>
        <v>63</v>
      </c>
      <c r="F37" s="118">
        <f t="shared" si="2"/>
        <v>0</v>
      </c>
      <c r="G37" s="118">
        <f t="shared" si="2"/>
        <v>0</v>
      </c>
    </row>
    <row r="38" spans="1:7" ht="16.5" thickBot="1">
      <c r="A38" s="112" t="s">
        <v>58</v>
      </c>
      <c r="B38" s="119">
        <f>B20+B27+B37</f>
        <v>1781</v>
      </c>
      <c r="C38" s="119">
        <f t="shared" ref="C38:G38" si="3">C20+C27+C37</f>
        <v>1</v>
      </c>
      <c r="D38" s="119">
        <f t="shared" si="3"/>
        <v>0</v>
      </c>
      <c r="E38" s="119">
        <f t="shared" si="3"/>
        <v>63</v>
      </c>
      <c r="F38" s="119">
        <f t="shared" si="3"/>
        <v>0</v>
      </c>
      <c r="G38" s="119">
        <f t="shared" si="3"/>
        <v>0</v>
      </c>
    </row>
    <row r="39" spans="1:7">
      <c r="A39" s="390"/>
      <c r="B39" s="391"/>
      <c r="C39" s="391"/>
      <c r="D39" s="391"/>
      <c r="E39" s="391"/>
      <c r="F39" s="391"/>
      <c r="G39" s="391"/>
    </row>
    <row r="40" spans="1:7">
      <c r="A40" s="390"/>
      <c r="B40" s="391"/>
      <c r="C40" s="391"/>
      <c r="D40" s="391"/>
      <c r="E40" s="391"/>
      <c r="F40" s="391"/>
      <c r="G40" s="391"/>
    </row>
    <row r="41" spans="1:7">
      <c r="A41" s="1282" t="s">
        <v>26</v>
      </c>
      <c r="B41" s="1283"/>
      <c r="C41" s="1283"/>
      <c r="D41" s="1283"/>
      <c r="E41" s="1283"/>
      <c r="F41" s="1283"/>
      <c r="G41" s="1283"/>
    </row>
    <row r="42" spans="1:7">
      <c r="A42" s="1112" t="s">
        <v>27</v>
      </c>
      <c r="B42" s="1284"/>
      <c r="C42" s="1284"/>
      <c r="D42" s="1284"/>
      <c r="E42" s="1284"/>
      <c r="F42" s="1284"/>
      <c r="G42" s="1284"/>
    </row>
    <row r="43" spans="1:7" ht="17.25" thickBot="1">
      <c r="A43" s="1285"/>
      <c r="B43" s="1285"/>
      <c r="C43" s="1285"/>
      <c r="D43" s="1285"/>
      <c r="E43" s="1285"/>
      <c r="F43" s="1285"/>
      <c r="G43" s="1285"/>
    </row>
    <row r="44" spans="1:7" ht="21" thickBot="1">
      <c r="A44" s="1286" t="s">
        <v>84</v>
      </c>
      <c r="B44" s="1287"/>
      <c r="C44" s="1287"/>
      <c r="D44" s="1287"/>
      <c r="E44" s="1287"/>
      <c r="F44" s="1287"/>
      <c r="G44" s="1288"/>
    </row>
    <row r="45" spans="1:7" ht="16.5" thickBot="1">
      <c r="A45" s="33"/>
      <c r="B45" s="32"/>
      <c r="C45" s="32"/>
      <c r="D45" s="32"/>
      <c r="E45" s="32"/>
      <c r="F45" s="32"/>
      <c r="G45" s="32"/>
    </row>
    <row r="46" spans="1:7" ht="17.25" thickBot="1">
      <c r="A46" s="108" t="s">
        <v>501</v>
      </c>
      <c r="B46" s="106"/>
      <c r="C46" s="106"/>
      <c r="D46" s="106"/>
      <c r="E46" s="106"/>
      <c r="F46" s="106"/>
      <c r="G46" s="107"/>
    </row>
    <row r="47" spans="1:7" ht="16.5" thickBot="1">
      <c r="A47" s="102"/>
    </row>
    <row r="48" spans="1:7">
      <c r="A48" s="120" t="s">
        <v>83</v>
      </c>
      <c r="B48" s="1289" t="s">
        <v>488</v>
      </c>
      <c r="C48" s="1290"/>
      <c r="D48" s="1291"/>
      <c r="E48" s="1289"/>
      <c r="F48" s="1292"/>
      <c r="G48" s="1293"/>
    </row>
    <row r="49" spans="1:7">
      <c r="A49" s="121"/>
      <c r="B49" s="1294" t="s">
        <v>82</v>
      </c>
      <c r="C49" s="1295"/>
      <c r="D49" s="1296" t="s">
        <v>81</v>
      </c>
      <c r="E49" s="1294" t="s">
        <v>82</v>
      </c>
      <c r="F49" s="1295"/>
      <c r="G49" s="1296" t="s">
        <v>81</v>
      </c>
    </row>
    <row r="50" spans="1:7" ht="31.5">
      <c r="A50" s="122" t="s">
        <v>80</v>
      </c>
      <c r="B50" s="113" t="s">
        <v>94</v>
      </c>
      <c r="C50" s="105" t="s">
        <v>79</v>
      </c>
      <c r="D50" s="1297"/>
      <c r="E50" s="113" t="s">
        <v>94</v>
      </c>
      <c r="F50" s="105" t="s">
        <v>79</v>
      </c>
      <c r="G50" s="1297"/>
    </row>
    <row r="51" spans="1:7">
      <c r="A51" s="123" t="s">
        <v>78</v>
      </c>
      <c r="B51" s="114"/>
      <c r="C51" s="103"/>
      <c r="D51" s="115"/>
      <c r="E51" s="114"/>
      <c r="F51" s="103"/>
      <c r="G51" s="115"/>
    </row>
    <row r="52" spans="1:7">
      <c r="A52" s="123" t="s">
        <v>77</v>
      </c>
      <c r="B52" s="114"/>
      <c r="C52" s="103"/>
      <c r="D52" s="115"/>
      <c r="E52" s="114"/>
      <c r="F52" s="103"/>
      <c r="G52" s="115"/>
    </row>
    <row r="53" spans="1:7">
      <c r="A53" s="123" t="s">
        <v>76</v>
      </c>
      <c r="B53" s="114"/>
      <c r="C53" s="103"/>
      <c r="D53" s="115"/>
      <c r="E53" s="114"/>
      <c r="F53" s="103"/>
      <c r="G53" s="115"/>
    </row>
    <row r="54" spans="1:7">
      <c r="A54" s="123" t="s">
        <v>75</v>
      </c>
      <c r="B54" s="114"/>
      <c r="C54" s="103"/>
      <c r="D54" s="115"/>
      <c r="E54" s="114"/>
      <c r="F54" s="103"/>
      <c r="G54" s="115"/>
    </row>
    <row r="55" spans="1:7">
      <c r="A55" s="123" t="s">
        <v>74</v>
      </c>
      <c r="B55" s="114"/>
      <c r="C55" s="103"/>
      <c r="D55" s="115"/>
      <c r="E55" s="114"/>
      <c r="F55" s="103"/>
      <c r="G55" s="115"/>
    </row>
    <row r="56" spans="1:7">
      <c r="A56" s="123" t="s">
        <v>73</v>
      </c>
      <c r="B56" s="114"/>
      <c r="C56" s="103"/>
      <c r="D56" s="115"/>
      <c r="E56" s="114"/>
      <c r="F56" s="103"/>
      <c r="G56" s="115"/>
    </row>
    <row r="57" spans="1:7">
      <c r="A57" s="123" t="s">
        <v>72</v>
      </c>
      <c r="B57" s="114"/>
      <c r="C57" s="103"/>
      <c r="D57" s="115"/>
      <c r="E57" s="114"/>
      <c r="F57" s="103"/>
      <c r="G57" s="115"/>
    </row>
    <row r="58" spans="1:7">
      <c r="A58" s="123" t="s">
        <v>71</v>
      </c>
      <c r="B58" s="114"/>
      <c r="C58" s="103"/>
      <c r="D58" s="115"/>
      <c r="E58" s="114"/>
      <c r="F58" s="103"/>
      <c r="G58" s="115"/>
    </row>
    <row r="59" spans="1:7">
      <c r="A59" s="123" t="s">
        <v>64</v>
      </c>
      <c r="B59" s="114"/>
      <c r="C59" s="103"/>
      <c r="D59" s="115"/>
      <c r="E59" s="114"/>
      <c r="F59" s="103"/>
      <c r="G59" s="115"/>
    </row>
    <row r="60" spans="1:7" ht="28.5">
      <c r="A60" s="124" t="s">
        <v>85</v>
      </c>
      <c r="B60" s="116"/>
      <c r="C60" s="104"/>
      <c r="D60" s="117"/>
      <c r="E60" s="116"/>
      <c r="F60" s="104"/>
      <c r="G60" s="115"/>
    </row>
    <row r="61" spans="1:7">
      <c r="A61" s="123" t="s">
        <v>70</v>
      </c>
      <c r="B61" s="114"/>
      <c r="C61" s="103"/>
      <c r="D61" s="115"/>
      <c r="E61" s="114"/>
      <c r="F61" s="103"/>
      <c r="G61" s="115"/>
    </row>
    <row r="62" spans="1:7">
      <c r="A62" s="123" t="s">
        <v>69</v>
      </c>
      <c r="B62" s="114"/>
      <c r="C62" s="103"/>
      <c r="D62" s="115"/>
      <c r="E62" s="114"/>
      <c r="F62" s="103"/>
      <c r="G62" s="115"/>
    </row>
    <row r="63" spans="1:7">
      <c r="A63" s="123" t="s">
        <v>68</v>
      </c>
      <c r="B63" s="114"/>
      <c r="C63" s="103"/>
      <c r="D63" s="115"/>
      <c r="E63" s="114"/>
      <c r="F63" s="103"/>
      <c r="G63" s="115"/>
    </row>
    <row r="64" spans="1:7">
      <c r="A64" s="123" t="s">
        <v>67</v>
      </c>
      <c r="B64" s="114"/>
      <c r="C64" s="103"/>
      <c r="D64" s="115"/>
      <c r="E64" s="114"/>
      <c r="F64" s="103"/>
      <c r="G64" s="115"/>
    </row>
    <row r="65" spans="1:7">
      <c r="A65" s="123" t="s">
        <v>66</v>
      </c>
      <c r="B65" s="114"/>
      <c r="C65" s="103"/>
      <c r="D65" s="115"/>
      <c r="E65" s="114"/>
      <c r="F65" s="103"/>
      <c r="G65" s="115"/>
    </row>
    <row r="66" spans="1:7">
      <c r="A66" s="123" t="s">
        <v>48</v>
      </c>
      <c r="B66" s="114"/>
      <c r="C66" s="103"/>
      <c r="D66" s="115"/>
      <c r="E66" s="114"/>
      <c r="F66" s="103"/>
      <c r="G66" s="115"/>
    </row>
    <row r="67" spans="1:7" ht="28.5">
      <c r="A67" s="124" t="s">
        <v>86</v>
      </c>
      <c r="B67" s="116"/>
      <c r="C67" s="104"/>
      <c r="D67" s="117"/>
      <c r="E67" s="116"/>
      <c r="F67" s="104"/>
      <c r="G67" s="115"/>
    </row>
    <row r="68" spans="1:7">
      <c r="A68" s="122" t="s">
        <v>65</v>
      </c>
      <c r="B68" s="116"/>
      <c r="C68" s="104"/>
      <c r="D68" s="117"/>
      <c r="E68" s="116"/>
      <c r="F68" s="104"/>
      <c r="G68" s="115"/>
    </row>
    <row r="69" spans="1:7">
      <c r="A69" s="122" t="s">
        <v>57</v>
      </c>
      <c r="B69" s="116"/>
      <c r="C69" s="104"/>
      <c r="D69" s="117"/>
      <c r="E69" s="116"/>
      <c r="F69" s="104"/>
      <c r="G69" s="115"/>
    </row>
    <row r="70" spans="1:7">
      <c r="A70" s="122" t="s">
        <v>63</v>
      </c>
      <c r="B70" s="116">
        <v>34</v>
      </c>
      <c r="C70" s="104"/>
      <c r="D70" s="117"/>
      <c r="E70" s="116"/>
      <c r="F70" s="104"/>
      <c r="G70" s="115"/>
    </row>
    <row r="71" spans="1:7">
      <c r="A71" s="122" t="s">
        <v>47</v>
      </c>
      <c r="B71" s="116">
        <v>6</v>
      </c>
      <c r="C71" s="104"/>
      <c r="D71" s="117"/>
      <c r="E71" s="116"/>
      <c r="F71" s="104"/>
      <c r="G71" s="115"/>
    </row>
    <row r="72" spans="1:7" ht="30">
      <c r="A72" s="122" t="s">
        <v>61</v>
      </c>
      <c r="B72" s="1300">
        <v>4</v>
      </c>
      <c r="C72" s="104"/>
      <c r="D72" s="117"/>
      <c r="E72" s="116"/>
      <c r="F72" s="104"/>
      <c r="G72" s="115"/>
    </row>
    <row r="73" spans="1:7" ht="30">
      <c r="A73" s="122" t="s">
        <v>60</v>
      </c>
      <c r="B73" s="1301"/>
      <c r="C73" s="104"/>
      <c r="D73" s="117"/>
      <c r="E73" s="116"/>
      <c r="F73" s="104"/>
      <c r="G73" s="115"/>
    </row>
    <row r="74" spans="1:7" ht="30">
      <c r="A74" s="122" t="s">
        <v>62</v>
      </c>
      <c r="B74" s="1301"/>
      <c r="C74" s="104"/>
      <c r="D74" s="117"/>
      <c r="E74" s="116"/>
      <c r="F74" s="104"/>
      <c r="G74" s="115"/>
    </row>
    <row r="75" spans="1:7" ht="30">
      <c r="A75" s="122" t="s">
        <v>59</v>
      </c>
      <c r="B75" s="1302"/>
      <c r="C75" s="104"/>
      <c r="D75" s="117"/>
      <c r="E75" s="116"/>
      <c r="F75" s="104"/>
      <c r="G75" s="115"/>
    </row>
    <row r="76" spans="1:7">
      <c r="A76" s="122" t="s">
        <v>64</v>
      </c>
      <c r="B76" s="116"/>
      <c r="C76" s="104"/>
      <c r="D76" s="117"/>
      <c r="E76" s="116"/>
      <c r="F76" s="104"/>
      <c r="G76" s="115"/>
    </row>
    <row r="77" spans="1:7" ht="16.5" thickBot="1">
      <c r="A77" s="125" t="s">
        <v>87</v>
      </c>
      <c r="B77" s="118">
        <f>SUM(B68:B76)</f>
        <v>44</v>
      </c>
      <c r="C77" s="118">
        <f t="shared" ref="C77:D77" si="4">SUM(C68:C76)</f>
        <v>0</v>
      </c>
      <c r="D77" s="118">
        <f t="shared" si="4"/>
        <v>0</v>
      </c>
      <c r="E77" s="118"/>
      <c r="F77" s="118"/>
      <c r="G77" s="118"/>
    </row>
    <row r="78" spans="1:7" ht="16.5" thickBot="1">
      <c r="A78" s="112" t="s">
        <v>58</v>
      </c>
      <c r="B78" s="119">
        <f>B60+B67+B77</f>
        <v>44</v>
      </c>
      <c r="C78" s="119">
        <f t="shared" ref="C78:D78" si="5">C60+C67+C77</f>
        <v>0</v>
      </c>
      <c r="D78" s="119">
        <f t="shared" si="5"/>
        <v>0</v>
      </c>
      <c r="E78" s="119"/>
      <c r="F78" s="119"/>
      <c r="G78" s="119"/>
    </row>
    <row r="79" spans="1:7">
      <c r="A79" s="390"/>
      <c r="B79" s="391"/>
      <c r="C79" s="391"/>
      <c r="D79" s="391"/>
      <c r="E79" s="391"/>
      <c r="F79" s="391"/>
      <c r="G79" s="391"/>
    </row>
    <row r="80" spans="1:7">
      <c r="A80" s="390"/>
      <c r="B80" s="391"/>
      <c r="C80" s="391"/>
      <c r="D80" s="391"/>
      <c r="E80" s="391"/>
      <c r="F80" s="391"/>
      <c r="G80" s="391"/>
    </row>
    <row r="81" spans="1:7">
      <c r="A81" s="390"/>
      <c r="B81" s="391"/>
      <c r="C81" s="391"/>
      <c r="D81" s="391"/>
      <c r="E81" s="391"/>
      <c r="F81" s="391"/>
      <c r="G81" s="391"/>
    </row>
    <row r="82" spans="1:7">
      <c r="A82" s="1282" t="s">
        <v>26</v>
      </c>
      <c r="B82" s="1283"/>
      <c r="C82" s="1283"/>
      <c r="D82" s="1283"/>
      <c r="E82" s="1283"/>
      <c r="F82" s="1283"/>
      <c r="G82" s="1283"/>
    </row>
    <row r="83" spans="1:7">
      <c r="A83" s="1112" t="s">
        <v>27</v>
      </c>
      <c r="B83" s="1284"/>
      <c r="C83" s="1284"/>
      <c r="D83" s="1284"/>
      <c r="E83" s="1284"/>
      <c r="F83" s="1284"/>
      <c r="G83" s="1284"/>
    </row>
    <row r="84" spans="1:7" ht="17.25" thickBot="1">
      <c r="A84" s="1285"/>
      <c r="B84" s="1285"/>
      <c r="C84" s="1285"/>
      <c r="D84" s="1285"/>
      <c r="E84" s="1285"/>
      <c r="F84" s="1285"/>
      <c r="G84" s="1285"/>
    </row>
    <row r="85" spans="1:7" ht="21" thickBot="1">
      <c r="A85" s="1286" t="s">
        <v>84</v>
      </c>
      <c r="B85" s="1287"/>
      <c r="C85" s="1287"/>
      <c r="D85" s="1287"/>
      <c r="E85" s="1287"/>
      <c r="F85" s="1287"/>
      <c r="G85" s="1288"/>
    </row>
    <row r="86" spans="1:7" ht="16.5" thickBot="1">
      <c r="A86" s="33"/>
      <c r="B86" s="32"/>
      <c r="C86" s="32"/>
      <c r="D86" s="32"/>
      <c r="E86" s="32"/>
      <c r="F86" s="32"/>
      <c r="G86" s="32"/>
    </row>
    <row r="87" spans="1:7" ht="17.25" thickBot="1">
      <c r="A87" s="108" t="s">
        <v>501</v>
      </c>
      <c r="B87" s="106"/>
      <c r="C87" s="106"/>
      <c r="D87" s="106"/>
      <c r="E87" s="106"/>
      <c r="F87" s="106"/>
      <c r="G87" s="107"/>
    </row>
    <row r="88" spans="1:7" ht="16.5" thickBot="1"/>
    <row r="89" spans="1:7">
      <c r="A89" s="120" t="s">
        <v>83</v>
      </c>
      <c r="B89" s="1289" t="s">
        <v>489</v>
      </c>
      <c r="C89" s="1290"/>
      <c r="D89" s="1291"/>
      <c r="E89" s="1289" t="s">
        <v>490</v>
      </c>
      <c r="F89" s="1292"/>
      <c r="G89" s="1293"/>
    </row>
    <row r="90" spans="1:7">
      <c r="A90" s="121"/>
      <c r="B90" s="1294" t="s">
        <v>82</v>
      </c>
      <c r="C90" s="1295"/>
      <c r="D90" s="1296" t="s">
        <v>81</v>
      </c>
      <c r="E90" s="1294" t="s">
        <v>82</v>
      </c>
      <c r="F90" s="1295"/>
      <c r="G90" s="1296" t="s">
        <v>81</v>
      </c>
    </row>
    <row r="91" spans="1:7" ht="31.5">
      <c r="A91" s="122" t="s">
        <v>80</v>
      </c>
      <c r="B91" s="113" t="s">
        <v>94</v>
      </c>
      <c r="C91" s="105" t="s">
        <v>79</v>
      </c>
      <c r="D91" s="1297"/>
      <c r="E91" s="113" t="s">
        <v>94</v>
      </c>
      <c r="F91" s="105" t="s">
        <v>79</v>
      </c>
      <c r="G91" s="1297"/>
    </row>
    <row r="92" spans="1:7">
      <c r="A92" s="123" t="s">
        <v>78</v>
      </c>
      <c r="B92" s="114"/>
      <c r="C92" s="103"/>
      <c r="D92" s="115"/>
      <c r="E92" s="114"/>
      <c r="F92" s="103"/>
      <c r="G92" s="115"/>
    </row>
    <row r="93" spans="1:7">
      <c r="A93" s="123" t="s">
        <v>77</v>
      </c>
      <c r="B93" s="114"/>
      <c r="C93" s="103"/>
      <c r="D93" s="115"/>
      <c r="E93" s="114"/>
      <c r="F93" s="103"/>
      <c r="G93" s="115"/>
    </row>
    <row r="94" spans="1:7">
      <c r="A94" s="123" t="s">
        <v>76</v>
      </c>
      <c r="B94" s="114"/>
      <c r="C94" s="103"/>
      <c r="D94" s="115"/>
      <c r="E94" s="114"/>
      <c r="F94" s="103"/>
      <c r="G94" s="115"/>
    </row>
    <row r="95" spans="1:7">
      <c r="A95" s="123" t="s">
        <v>75</v>
      </c>
      <c r="B95" s="114"/>
      <c r="C95" s="103"/>
      <c r="D95" s="115"/>
      <c r="E95" s="114"/>
      <c r="F95" s="103"/>
      <c r="G95" s="115"/>
    </row>
    <row r="96" spans="1:7">
      <c r="A96" s="123" t="s">
        <v>74</v>
      </c>
      <c r="B96" s="114"/>
      <c r="C96" s="103"/>
      <c r="D96" s="115"/>
      <c r="E96" s="114"/>
      <c r="F96" s="103"/>
      <c r="G96" s="115"/>
    </row>
    <row r="97" spans="1:7">
      <c r="A97" s="123" t="s">
        <v>73</v>
      </c>
      <c r="B97" s="114"/>
      <c r="C97" s="103"/>
      <c r="D97" s="115"/>
      <c r="E97" s="114"/>
      <c r="F97" s="103"/>
      <c r="G97" s="115"/>
    </row>
    <row r="98" spans="1:7">
      <c r="A98" s="123" t="s">
        <v>72</v>
      </c>
      <c r="B98" s="114"/>
      <c r="C98" s="103"/>
      <c r="D98" s="115"/>
      <c r="E98" s="114"/>
      <c r="F98" s="103"/>
      <c r="G98" s="115"/>
    </row>
    <row r="99" spans="1:7">
      <c r="A99" s="123" t="s">
        <v>71</v>
      </c>
      <c r="B99" s="114"/>
      <c r="C99" s="103"/>
      <c r="D99" s="115"/>
      <c r="E99" s="114"/>
      <c r="F99" s="103"/>
      <c r="G99" s="115"/>
    </row>
    <row r="100" spans="1:7">
      <c r="A100" s="123" t="s">
        <v>64</v>
      </c>
      <c r="B100" s="114"/>
      <c r="C100" s="103"/>
      <c r="D100" s="115"/>
      <c r="E100" s="114"/>
      <c r="F100" s="103"/>
      <c r="G100" s="115"/>
    </row>
    <row r="101" spans="1:7" ht="28.5">
      <c r="A101" s="124" t="s">
        <v>85</v>
      </c>
      <c r="B101" s="116"/>
      <c r="C101" s="104"/>
      <c r="D101" s="117"/>
      <c r="E101" s="116"/>
      <c r="F101" s="104"/>
      <c r="G101" s="115"/>
    </row>
    <row r="102" spans="1:7">
      <c r="A102" s="123" t="s">
        <v>70</v>
      </c>
      <c r="B102" s="114"/>
      <c r="C102" s="103"/>
      <c r="D102" s="115"/>
      <c r="E102" s="114"/>
      <c r="F102" s="103"/>
      <c r="G102" s="115"/>
    </row>
    <row r="103" spans="1:7">
      <c r="A103" s="123" t="s">
        <v>69</v>
      </c>
      <c r="B103" s="114"/>
      <c r="C103" s="103"/>
      <c r="D103" s="115"/>
      <c r="E103" s="114"/>
      <c r="F103" s="103"/>
      <c r="G103" s="115"/>
    </row>
    <row r="104" spans="1:7">
      <c r="A104" s="123" t="s">
        <v>68</v>
      </c>
      <c r="B104" s="114"/>
      <c r="C104" s="103"/>
      <c r="D104" s="115"/>
      <c r="E104" s="114"/>
      <c r="F104" s="103"/>
      <c r="G104" s="115"/>
    </row>
    <row r="105" spans="1:7">
      <c r="A105" s="123" t="s">
        <v>67</v>
      </c>
      <c r="B105" s="114"/>
      <c r="C105" s="103"/>
      <c r="D105" s="115"/>
      <c r="E105" s="114"/>
      <c r="F105" s="103"/>
      <c r="G105" s="115"/>
    </row>
    <row r="106" spans="1:7">
      <c r="A106" s="123" t="s">
        <v>66</v>
      </c>
      <c r="B106" s="114"/>
      <c r="C106" s="103"/>
      <c r="D106" s="115"/>
      <c r="E106" s="114"/>
      <c r="F106" s="103"/>
      <c r="G106" s="115"/>
    </row>
    <row r="107" spans="1:7">
      <c r="A107" s="123" t="s">
        <v>48</v>
      </c>
      <c r="B107" s="114"/>
      <c r="C107" s="103"/>
      <c r="D107" s="115"/>
      <c r="E107" s="114"/>
      <c r="F107" s="103"/>
      <c r="G107" s="115"/>
    </row>
    <row r="108" spans="1:7" ht="28.5">
      <c r="A108" s="124" t="s">
        <v>86</v>
      </c>
      <c r="B108" s="116"/>
      <c r="C108" s="104"/>
      <c r="D108" s="117"/>
      <c r="E108" s="116"/>
      <c r="F108" s="104"/>
      <c r="G108" s="115"/>
    </row>
    <row r="109" spans="1:7">
      <c r="A109" s="122" t="s">
        <v>65</v>
      </c>
      <c r="B109" s="116"/>
      <c r="C109" s="104"/>
      <c r="D109" s="117"/>
      <c r="E109" s="116"/>
      <c r="F109" s="104"/>
      <c r="G109" s="115"/>
    </row>
    <row r="110" spans="1:7">
      <c r="A110" s="122" t="s">
        <v>57</v>
      </c>
      <c r="B110" s="116"/>
      <c r="C110" s="104"/>
      <c r="D110" s="117"/>
      <c r="E110" s="116"/>
      <c r="F110" s="104"/>
      <c r="G110" s="115"/>
    </row>
    <row r="111" spans="1:7">
      <c r="A111" s="122" t="s">
        <v>63</v>
      </c>
      <c r="B111" s="116">
        <v>1136</v>
      </c>
      <c r="C111" s="104">
        <v>1</v>
      </c>
      <c r="D111" s="117"/>
      <c r="E111" s="116">
        <v>4</v>
      </c>
      <c r="F111" s="104"/>
      <c r="G111" s="115"/>
    </row>
    <row r="112" spans="1:7">
      <c r="A112" s="122" t="s">
        <v>47</v>
      </c>
      <c r="B112" s="116">
        <v>35</v>
      </c>
      <c r="C112" s="104"/>
      <c r="D112" s="117"/>
      <c r="E112" s="116"/>
      <c r="F112" s="104"/>
      <c r="G112" s="115"/>
    </row>
    <row r="113" spans="1:7" ht="30">
      <c r="A113" s="122" t="s">
        <v>61</v>
      </c>
      <c r="B113" s="1300">
        <v>5</v>
      </c>
      <c r="C113" s="104"/>
      <c r="D113" s="117"/>
      <c r="E113" s="116"/>
      <c r="F113" s="104"/>
      <c r="G113" s="115"/>
    </row>
    <row r="114" spans="1:7" ht="30">
      <c r="A114" s="122" t="s">
        <v>60</v>
      </c>
      <c r="B114" s="1301"/>
      <c r="C114" s="104"/>
      <c r="D114" s="117"/>
      <c r="E114" s="116"/>
      <c r="F114" s="104"/>
      <c r="G114" s="115"/>
    </row>
    <row r="115" spans="1:7" ht="30">
      <c r="A115" s="122" t="s">
        <v>62</v>
      </c>
      <c r="B115" s="1301"/>
      <c r="C115" s="104"/>
      <c r="D115" s="117"/>
      <c r="E115" s="116"/>
      <c r="F115" s="104"/>
      <c r="G115" s="115"/>
    </row>
    <row r="116" spans="1:7" ht="30">
      <c r="A116" s="122" t="s">
        <v>59</v>
      </c>
      <c r="B116" s="1302"/>
      <c r="C116" s="104"/>
      <c r="D116" s="117"/>
      <c r="E116" s="116"/>
      <c r="F116" s="104"/>
      <c r="G116" s="115"/>
    </row>
    <row r="117" spans="1:7">
      <c r="A117" s="122" t="s">
        <v>64</v>
      </c>
      <c r="B117" s="116"/>
      <c r="C117" s="104"/>
      <c r="D117" s="117"/>
      <c r="E117" s="116"/>
      <c r="F117" s="104"/>
      <c r="G117" s="115"/>
    </row>
    <row r="118" spans="1:7" ht="16.5" thickBot="1">
      <c r="A118" s="125" t="s">
        <v>87</v>
      </c>
      <c r="B118" s="118">
        <f t="shared" ref="B118:D118" si="6">SUM(B109:B117)</f>
        <v>1176</v>
      </c>
      <c r="C118" s="118">
        <f t="shared" si="6"/>
        <v>1</v>
      </c>
      <c r="D118" s="118">
        <f t="shared" si="6"/>
        <v>0</v>
      </c>
      <c r="E118" s="118">
        <f>SUM(E109:E117)</f>
        <v>4</v>
      </c>
      <c r="F118" s="118">
        <f t="shared" ref="F118:G118" si="7">SUM(F109:F117)</f>
        <v>0</v>
      </c>
      <c r="G118" s="118">
        <f t="shared" si="7"/>
        <v>0</v>
      </c>
    </row>
    <row r="119" spans="1:7" ht="16.5" thickBot="1">
      <c r="A119" s="112" t="s">
        <v>58</v>
      </c>
      <c r="B119" s="119">
        <f t="shared" ref="B119:D119" si="8">B118+B108+B101</f>
        <v>1176</v>
      </c>
      <c r="C119" s="119">
        <f t="shared" si="8"/>
        <v>1</v>
      </c>
      <c r="D119" s="119">
        <f t="shared" si="8"/>
        <v>0</v>
      </c>
      <c r="E119" s="119">
        <f>E118+E108+E101</f>
        <v>4</v>
      </c>
      <c r="F119" s="119">
        <f t="shared" ref="F119:G119" si="9">F118+F108+F101</f>
        <v>0</v>
      </c>
      <c r="G119" s="119">
        <f t="shared" si="9"/>
        <v>0</v>
      </c>
    </row>
    <row r="122" spans="1:7">
      <c r="A122" s="1282" t="s">
        <v>26</v>
      </c>
      <c r="B122" s="1283"/>
      <c r="C122" s="1283"/>
      <c r="D122" s="1283"/>
      <c r="E122" s="1283"/>
      <c r="F122" s="1283"/>
      <c r="G122" s="1283"/>
    </row>
    <row r="123" spans="1:7">
      <c r="A123" s="1112" t="s">
        <v>27</v>
      </c>
      <c r="B123" s="1284"/>
      <c r="C123" s="1284"/>
      <c r="D123" s="1284"/>
      <c r="E123" s="1284"/>
      <c r="F123" s="1284"/>
      <c r="G123" s="1284"/>
    </row>
    <row r="124" spans="1:7" ht="17.25" thickBot="1">
      <c r="A124" s="1285"/>
      <c r="B124" s="1285"/>
      <c r="C124" s="1285"/>
      <c r="D124" s="1285"/>
      <c r="E124" s="1285"/>
      <c r="F124" s="1285"/>
      <c r="G124" s="1285"/>
    </row>
    <row r="125" spans="1:7" ht="21" thickBot="1">
      <c r="A125" s="1286" t="s">
        <v>84</v>
      </c>
      <c r="B125" s="1287"/>
      <c r="C125" s="1287"/>
      <c r="D125" s="1287"/>
      <c r="E125" s="1287"/>
      <c r="F125" s="1287"/>
      <c r="G125" s="1288"/>
    </row>
    <row r="126" spans="1:7" ht="16.5" thickBot="1">
      <c r="A126" s="33"/>
      <c r="B126" s="32"/>
      <c r="C126" s="32"/>
      <c r="D126" s="32"/>
      <c r="E126" s="32"/>
      <c r="F126" s="32"/>
      <c r="G126" s="32"/>
    </row>
    <row r="127" spans="1:7" ht="17.25" thickBot="1">
      <c r="A127" s="108" t="s">
        <v>501</v>
      </c>
      <c r="B127" s="106"/>
      <c r="C127" s="106"/>
      <c r="D127" s="106"/>
      <c r="E127" s="106"/>
      <c r="F127" s="106"/>
      <c r="G127" s="107"/>
    </row>
    <row r="128" spans="1:7" ht="16.5" thickBot="1"/>
    <row r="129" spans="1:7">
      <c r="A129" s="120" t="s">
        <v>83</v>
      </c>
      <c r="B129" s="1289" t="s">
        <v>189</v>
      </c>
      <c r="C129" s="1290"/>
      <c r="D129" s="1291"/>
      <c r="E129" s="1289" t="s">
        <v>190</v>
      </c>
      <c r="F129" s="1292"/>
      <c r="G129" s="1293"/>
    </row>
    <row r="130" spans="1:7">
      <c r="A130" s="121"/>
      <c r="B130" s="1294" t="s">
        <v>82</v>
      </c>
      <c r="C130" s="1295"/>
      <c r="D130" s="1296" t="s">
        <v>81</v>
      </c>
      <c r="E130" s="1294" t="s">
        <v>82</v>
      </c>
      <c r="F130" s="1295"/>
      <c r="G130" s="1296" t="s">
        <v>81</v>
      </c>
    </row>
    <row r="131" spans="1:7" ht="31.5">
      <c r="A131" s="122" t="s">
        <v>80</v>
      </c>
      <c r="B131" s="113" t="s">
        <v>94</v>
      </c>
      <c r="C131" s="105" t="s">
        <v>79</v>
      </c>
      <c r="D131" s="1297"/>
      <c r="E131" s="113" t="s">
        <v>94</v>
      </c>
      <c r="F131" s="105" t="s">
        <v>79</v>
      </c>
      <c r="G131" s="1297"/>
    </row>
    <row r="132" spans="1:7">
      <c r="A132" s="123" t="s">
        <v>78</v>
      </c>
      <c r="B132" s="114"/>
      <c r="C132" s="103"/>
      <c r="D132" s="115"/>
      <c r="E132" s="114"/>
      <c r="F132" s="103"/>
      <c r="G132" s="115"/>
    </row>
    <row r="133" spans="1:7">
      <c r="A133" s="123" t="s">
        <v>77</v>
      </c>
      <c r="B133" s="114"/>
      <c r="C133" s="103"/>
      <c r="D133" s="115"/>
      <c r="E133" s="114"/>
      <c r="F133" s="103"/>
      <c r="G133" s="115"/>
    </row>
    <row r="134" spans="1:7">
      <c r="A134" s="123" t="s">
        <v>76</v>
      </c>
      <c r="B134" s="114"/>
      <c r="C134" s="103"/>
      <c r="D134" s="115"/>
      <c r="E134" s="114"/>
      <c r="F134" s="103"/>
      <c r="G134" s="115"/>
    </row>
    <row r="135" spans="1:7">
      <c r="A135" s="123" t="s">
        <v>75</v>
      </c>
      <c r="B135" s="114"/>
      <c r="C135" s="103"/>
      <c r="D135" s="115"/>
      <c r="E135" s="114"/>
      <c r="F135" s="103"/>
      <c r="G135" s="115"/>
    </row>
    <row r="136" spans="1:7">
      <c r="A136" s="123" t="s">
        <v>74</v>
      </c>
      <c r="B136" s="114"/>
      <c r="C136" s="103"/>
      <c r="D136" s="115"/>
      <c r="E136" s="114"/>
      <c r="F136" s="103"/>
      <c r="G136" s="115"/>
    </row>
    <row r="137" spans="1:7">
      <c r="A137" s="123" t="s">
        <v>73</v>
      </c>
      <c r="B137" s="114"/>
      <c r="C137" s="103"/>
      <c r="D137" s="115"/>
      <c r="E137" s="114"/>
      <c r="F137" s="103"/>
      <c r="G137" s="115"/>
    </row>
    <row r="138" spans="1:7">
      <c r="A138" s="123" t="s">
        <v>72</v>
      </c>
      <c r="B138" s="114"/>
      <c r="C138" s="103"/>
      <c r="D138" s="115"/>
      <c r="E138" s="114"/>
      <c r="F138" s="103"/>
      <c r="G138" s="115"/>
    </row>
    <row r="139" spans="1:7">
      <c r="A139" s="123" t="s">
        <v>71</v>
      </c>
      <c r="B139" s="114"/>
      <c r="C139" s="103"/>
      <c r="D139" s="115"/>
      <c r="E139" s="114"/>
      <c r="F139" s="103"/>
      <c r="G139" s="115"/>
    </row>
    <row r="140" spans="1:7">
      <c r="A140" s="123" t="s">
        <v>64</v>
      </c>
      <c r="B140" s="114"/>
      <c r="C140" s="103"/>
      <c r="D140" s="115"/>
      <c r="E140" s="114"/>
      <c r="F140" s="103"/>
      <c r="G140" s="115"/>
    </row>
    <row r="141" spans="1:7" ht="28.5">
      <c r="A141" s="124" t="s">
        <v>85</v>
      </c>
      <c r="B141" s="116"/>
      <c r="C141" s="104"/>
      <c r="D141" s="117"/>
      <c r="E141" s="116"/>
      <c r="F141" s="104"/>
      <c r="G141" s="115"/>
    </row>
    <row r="142" spans="1:7">
      <c r="A142" s="123" t="s">
        <v>70</v>
      </c>
      <c r="B142" s="114"/>
      <c r="C142" s="103"/>
      <c r="D142" s="115"/>
      <c r="E142" s="114"/>
      <c r="F142" s="103"/>
      <c r="G142" s="115"/>
    </row>
    <row r="143" spans="1:7">
      <c r="A143" s="123" t="s">
        <v>69</v>
      </c>
      <c r="B143" s="114"/>
      <c r="C143" s="103"/>
      <c r="D143" s="115"/>
      <c r="E143" s="114"/>
      <c r="F143" s="103"/>
      <c r="G143" s="115"/>
    </row>
    <row r="144" spans="1:7">
      <c r="A144" s="123" t="s">
        <v>68</v>
      </c>
      <c r="B144" s="114"/>
      <c r="C144" s="103"/>
      <c r="D144" s="115"/>
      <c r="E144" s="114"/>
      <c r="F144" s="103"/>
      <c r="G144" s="115"/>
    </row>
    <row r="145" spans="1:7">
      <c r="A145" s="123" t="s">
        <v>67</v>
      </c>
      <c r="B145" s="114"/>
      <c r="C145" s="103"/>
      <c r="D145" s="115"/>
      <c r="E145" s="114"/>
      <c r="F145" s="103"/>
      <c r="G145" s="115"/>
    </row>
    <row r="146" spans="1:7">
      <c r="A146" s="123" t="s">
        <v>66</v>
      </c>
      <c r="B146" s="114"/>
      <c r="C146" s="103"/>
      <c r="D146" s="115"/>
      <c r="E146" s="114"/>
      <c r="F146" s="103"/>
      <c r="G146" s="115"/>
    </row>
    <row r="147" spans="1:7">
      <c r="A147" s="123" t="s">
        <v>48</v>
      </c>
      <c r="B147" s="114"/>
      <c r="C147" s="103"/>
      <c r="D147" s="115"/>
      <c r="E147" s="114"/>
      <c r="F147" s="103"/>
      <c r="G147" s="115"/>
    </row>
    <row r="148" spans="1:7" ht="28.5">
      <c r="A148" s="124" t="s">
        <v>86</v>
      </c>
      <c r="B148" s="116"/>
      <c r="C148" s="104"/>
      <c r="D148" s="117"/>
      <c r="E148" s="116"/>
      <c r="F148" s="104"/>
      <c r="G148" s="115"/>
    </row>
    <row r="149" spans="1:7">
      <c r="A149" s="122" t="s">
        <v>65</v>
      </c>
      <c r="B149" s="116"/>
      <c r="C149" s="104"/>
      <c r="D149" s="117"/>
      <c r="E149" s="116"/>
      <c r="F149" s="104"/>
      <c r="G149" s="115"/>
    </row>
    <row r="150" spans="1:7">
      <c r="A150" s="122" t="s">
        <v>57</v>
      </c>
      <c r="B150" s="116"/>
      <c r="C150" s="104"/>
      <c r="D150" s="117"/>
      <c r="E150" s="116"/>
      <c r="F150" s="104"/>
      <c r="G150" s="115"/>
    </row>
    <row r="151" spans="1:7">
      <c r="A151" s="122" t="s">
        <v>63</v>
      </c>
      <c r="B151" s="116">
        <v>159</v>
      </c>
      <c r="C151" s="104"/>
      <c r="D151" s="117"/>
      <c r="E151" s="116">
        <v>70</v>
      </c>
      <c r="F151" s="104"/>
      <c r="G151" s="115"/>
    </row>
    <row r="152" spans="1:7">
      <c r="A152" s="122" t="s">
        <v>47</v>
      </c>
      <c r="B152" s="116">
        <v>141</v>
      </c>
      <c r="C152" s="104"/>
      <c r="D152" s="117"/>
      <c r="E152" s="116">
        <v>9</v>
      </c>
      <c r="F152" s="104"/>
      <c r="G152" s="115"/>
    </row>
    <row r="153" spans="1:7" ht="30">
      <c r="A153" s="122" t="s">
        <v>61</v>
      </c>
      <c r="B153" s="1300">
        <v>17</v>
      </c>
      <c r="C153" s="104"/>
      <c r="D153" s="117"/>
      <c r="E153" s="1300">
        <v>14</v>
      </c>
      <c r="F153" s="104"/>
      <c r="G153" s="115"/>
    </row>
    <row r="154" spans="1:7" ht="30">
      <c r="A154" s="122" t="s">
        <v>60</v>
      </c>
      <c r="B154" s="1301"/>
      <c r="C154" s="104"/>
      <c r="D154" s="117"/>
      <c r="E154" s="1301"/>
      <c r="F154" s="104"/>
      <c r="G154" s="115"/>
    </row>
    <row r="155" spans="1:7" ht="30">
      <c r="A155" s="122" t="s">
        <v>62</v>
      </c>
      <c r="B155" s="1301"/>
      <c r="C155" s="104"/>
      <c r="D155" s="117"/>
      <c r="E155" s="1301"/>
      <c r="F155" s="104"/>
      <c r="G155" s="115"/>
    </row>
    <row r="156" spans="1:7" ht="30">
      <c r="A156" s="122" t="s">
        <v>59</v>
      </c>
      <c r="B156" s="1302"/>
      <c r="C156" s="104"/>
      <c r="D156" s="117"/>
      <c r="E156" s="1302"/>
      <c r="F156" s="104"/>
      <c r="G156" s="115"/>
    </row>
    <row r="157" spans="1:7">
      <c r="A157" s="122" t="s">
        <v>64</v>
      </c>
      <c r="B157" s="116"/>
      <c r="C157" s="104"/>
      <c r="D157" s="117"/>
      <c r="E157" s="116"/>
      <c r="F157" s="104"/>
      <c r="G157" s="115"/>
    </row>
    <row r="158" spans="1:7" ht="16.5" thickBot="1">
      <c r="A158" s="125" t="s">
        <v>87</v>
      </c>
      <c r="B158" s="118">
        <f t="shared" ref="B158:D158" si="10">SUM(B149:B157)</f>
        <v>317</v>
      </c>
      <c r="C158" s="118">
        <f t="shared" si="10"/>
        <v>0</v>
      </c>
      <c r="D158" s="118">
        <f t="shared" si="10"/>
        <v>0</v>
      </c>
      <c r="E158" s="118">
        <f>SUM(E149:E157)</f>
        <v>93</v>
      </c>
      <c r="F158" s="118">
        <f t="shared" ref="F158:G158" si="11">SUM(F149:F157)</f>
        <v>0</v>
      </c>
      <c r="G158" s="118">
        <f t="shared" si="11"/>
        <v>0</v>
      </c>
    </row>
    <row r="159" spans="1:7" ht="16.5" thickBot="1">
      <c r="A159" s="112" t="s">
        <v>58</v>
      </c>
      <c r="B159" s="119">
        <f t="shared" ref="B159:D159" si="12">B141+B148+B158</f>
        <v>317</v>
      </c>
      <c r="C159" s="119">
        <f t="shared" si="12"/>
        <v>0</v>
      </c>
      <c r="D159" s="119">
        <f t="shared" si="12"/>
        <v>0</v>
      </c>
      <c r="E159" s="119">
        <f>E141+E148+E158</f>
        <v>93</v>
      </c>
      <c r="F159" s="119">
        <f t="shared" ref="F159:G159" si="13">F141+F148+F158</f>
        <v>0</v>
      </c>
      <c r="G159" s="119">
        <f t="shared" si="13"/>
        <v>0</v>
      </c>
    </row>
    <row r="161" spans="1:7" ht="16.5" thickBot="1"/>
    <row r="162" spans="1:7">
      <c r="A162" s="120" t="s">
        <v>83</v>
      </c>
      <c r="B162" s="1289" t="s">
        <v>47</v>
      </c>
      <c r="C162" s="1290"/>
      <c r="D162" s="1291"/>
      <c r="E162" s="1289" t="s">
        <v>192</v>
      </c>
      <c r="F162" s="1292"/>
      <c r="G162" s="1293"/>
    </row>
    <row r="163" spans="1:7">
      <c r="A163" s="121"/>
      <c r="B163" s="1294" t="s">
        <v>82</v>
      </c>
      <c r="C163" s="1295"/>
      <c r="D163" s="1296" t="s">
        <v>81</v>
      </c>
      <c r="E163" s="1294" t="s">
        <v>82</v>
      </c>
      <c r="F163" s="1295"/>
      <c r="G163" s="1296" t="s">
        <v>81</v>
      </c>
    </row>
    <row r="164" spans="1:7" ht="31.5">
      <c r="A164" s="122" t="s">
        <v>80</v>
      </c>
      <c r="B164" s="113" t="s">
        <v>94</v>
      </c>
      <c r="C164" s="105" t="s">
        <v>79</v>
      </c>
      <c r="D164" s="1297"/>
      <c r="E164" s="113" t="s">
        <v>94</v>
      </c>
      <c r="F164" s="105" t="s">
        <v>79</v>
      </c>
      <c r="G164" s="1297"/>
    </row>
    <row r="165" spans="1:7">
      <c r="A165" s="123" t="s">
        <v>78</v>
      </c>
      <c r="B165" s="114"/>
      <c r="C165" s="103"/>
      <c r="D165" s="115"/>
      <c r="E165" s="114"/>
      <c r="F165" s="103"/>
      <c r="G165" s="115"/>
    </row>
    <row r="166" spans="1:7">
      <c r="A166" s="123" t="s">
        <v>77</v>
      </c>
      <c r="B166" s="114"/>
      <c r="C166" s="103"/>
      <c r="D166" s="115"/>
      <c r="E166" s="114"/>
      <c r="F166" s="103"/>
      <c r="G166" s="115"/>
    </row>
    <row r="167" spans="1:7">
      <c r="A167" s="123" t="s">
        <v>76</v>
      </c>
      <c r="B167" s="114"/>
      <c r="C167" s="103"/>
      <c r="D167" s="115"/>
      <c r="E167" s="114"/>
      <c r="F167" s="103"/>
      <c r="G167" s="115"/>
    </row>
    <row r="168" spans="1:7">
      <c r="A168" s="123" t="s">
        <v>75</v>
      </c>
      <c r="B168" s="114"/>
      <c r="C168" s="103"/>
      <c r="D168" s="115"/>
      <c r="E168" s="114"/>
      <c r="F168" s="103"/>
      <c r="G168" s="115"/>
    </row>
    <row r="169" spans="1:7">
      <c r="A169" s="123" t="s">
        <v>74</v>
      </c>
      <c r="B169" s="114"/>
      <c r="C169" s="103"/>
      <c r="D169" s="115"/>
      <c r="E169" s="114"/>
      <c r="F169" s="103"/>
      <c r="G169" s="115"/>
    </row>
    <row r="170" spans="1:7">
      <c r="A170" s="123" t="s">
        <v>73</v>
      </c>
      <c r="B170" s="114"/>
      <c r="C170" s="103"/>
      <c r="D170" s="115"/>
      <c r="E170" s="114"/>
      <c r="F170" s="103"/>
      <c r="G170" s="115"/>
    </row>
    <row r="171" spans="1:7">
      <c r="A171" s="123" t="s">
        <v>72</v>
      </c>
      <c r="B171" s="114"/>
      <c r="C171" s="103"/>
      <c r="D171" s="115"/>
      <c r="E171" s="114"/>
      <c r="F171" s="103"/>
      <c r="G171" s="115"/>
    </row>
    <row r="172" spans="1:7">
      <c r="A172" s="123" t="s">
        <v>71</v>
      </c>
      <c r="B172" s="114"/>
      <c r="C172" s="103"/>
      <c r="D172" s="115"/>
      <c r="E172" s="114"/>
      <c r="F172" s="103"/>
      <c r="G172" s="115"/>
    </row>
    <row r="173" spans="1:7">
      <c r="A173" s="123" t="s">
        <v>64</v>
      </c>
      <c r="B173" s="114"/>
      <c r="C173" s="103"/>
      <c r="D173" s="115"/>
      <c r="E173" s="114"/>
      <c r="F173" s="103"/>
      <c r="G173" s="115"/>
    </row>
    <row r="174" spans="1:7" ht="28.5">
      <c r="A174" s="124" t="s">
        <v>85</v>
      </c>
      <c r="B174" s="116"/>
      <c r="C174" s="104"/>
      <c r="D174" s="117"/>
      <c r="E174" s="116"/>
      <c r="F174" s="104"/>
      <c r="G174" s="115"/>
    </row>
    <row r="175" spans="1:7">
      <c r="A175" s="123" t="s">
        <v>70</v>
      </c>
      <c r="B175" s="114"/>
      <c r="C175" s="103"/>
      <c r="D175" s="115"/>
      <c r="E175" s="114"/>
      <c r="F175" s="103"/>
      <c r="G175" s="115"/>
    </row>
    <row r="176" spans="1:7">
      <c r="A176" s="123" t="s">
        <v>69</v>
      </c>
      <c r="B176" s="114"/>
      <c r="C176" s="103"/>
      <c r="D176" s="115"/>
      <c r="E176" s="114"/>
      <c r="F176" s="103"/>
      <c r="G176" s="115"/>
    </row>
    <row r="177" spans="1:7">
      <c r="A177" s="123" t="s">
        <v>68</v>
      </c>
      <c r="B177" s="114"/>
      <c r="C177" s="103"/>
      <c r="D177" s="115"/>
      <c r="E177" s="114"/>
      <c r="F177" s="103"/>
      <c r="G177" s="115"/>
    </row>
    <row r="178" spans="1:7">
      <c r="A178" s="123" t="s">
        <v>67</v>
      </c>
      <c r="B178" s="114"/>
      <c r="C178" s="103"/>
      <c r="D178" s="115"/>
      <c r="E178" s="114"/>
      <c r="F178" s="103"/>
      <c r="G178" s="115"/>
    </row>
    <row r="179" spans="1:7">
      <c r="A179" s="123" t="s">
        <v>66</v>
      </c>
      <c r="B179" s="114"/>
      <c r="C179" s="103"/>
      <c r="D179" s="115"/>
      <c r="E179" s="114"/>
      <c r="F179" s="103"/>
      <c r="G179" s="115"/>
    </row>
    <row r="180" spans="1:7">
      <c r="A180" s="123" t="s">
        <v>48</v>
      </c>
      <c r="B180" s="114"/>
      <c r="C180" s="103"/>
      <c r="D180" s="115"/>
      <c r="E180" s="114"/>
      <c r="F180" s="103"/>
      <c r="G180" s="115"/>
    </row>
    <row r="181" spans="1:7" ht="28.5">
      <c r="A181" s="124" t="s">
        <v>86</v>
      </c>
      <c r="B181" s="116"/>
      <c r="C181" s="104"/>
      <c r="D181" s="117"/>
      <c r="E181" s="116"/>
      <c r="F181" s="104"/>
      <c r="G181" s="115"/>
    </row>
    <row r="182" spans="1:7">
      <c r="A182" s="122" t="s">
        <v>65</v>
      </c>
      <c r="B182" s="116"/>
      <c r="C182" s="104"/>
      <c r="D182" s="117"/>
      <c r="E182" s="116"/>
      <c r="F182" s="104"/>
      <c r="G182" s="115"/>
    </row>
    <row r="183" spans="1:7">
      <c r="A183" s="122" t="s">
        <v>57</v>
      </c>
      <c r="B183" s="116"/>
      <c r="C183" s="104"/>
      <c r="D183" s="117"/>
      <c r="E183" s="116"/>
      <c r="F183" s="104"/>
      <c r="G183" s="115"/>
    </row>
    <row r="184" spans="1:7">
      <c r="A184" s="122" t="s">
        <v>63</v>
      </c>
      <c r="B184" s="116">
        <v>3</v>
      </c>
      <c r="C184" s="104"/>
      <c r="D184" s="117"/>
      <c r="E184" s="116">
        <v>158</v>
      </c>
      <c r="F184" s="104"/>
      <c r="G184" s="115"/>
    </row>
    <row r="185" spans="1:7">
      <c r="A185" s="122" t="s">
        <v>47</v>
      </c>
      <c r="B185" s="116">
        <v>3</v>
      </c>
      <c r="C185" s="104"/>
      <c r="D185" s="117"/>
      <c r="E185" s="116">
        <v>18</v>
      </c>
      <c r="F185" s="104"/>
      <c r="G185" s="115"/>
    </row>
    <row r="186" spans="1:7" ht="30">
      <c r="A186" s="122" t="s">
        <v>61</v>
      </c>
      <c r="B186" s="116"/>
      <c r="C186" s="104"/>
      <c r="D186" s="117"/>
      <c r="E186" s="116">
        <v>5</v>
      </c>
      <c r="F186" s="104"/>
      <c r="G186" s="115"/>
    </row>
    <row r="187" spans="1:7" ht="30">
      <c r="A187" s="122" t="s">
        <v>60</v>
      </c>
      <c r="B187" s="116"/>
      <c r="C187" s="104"/>
      <c r="D187" s="117"/>
      <c r="E187" s="116"/>
      <c r="F187" s="104"/>
      <c r="G187" s="115"/>
    </row>
    <row r="188" spans="1:7" ht="30">
      <c r="A188" s="122" t="s">
        <v>62</v>
      </c>
      <c r="B188" s="116"/>
      <c r="C188" s="104"/>
      <c r="D188" s="117"/>
      <c r="E188" s="116"/>
      <c r="F188" s="104"/>
      <c r="G188" s="115"/>
    </row>
    <row r="189" spans="1:7" ht="30">
      <c r="A189" s="122" t="s">
        <v>59</v>
      </c>
      <c r="B189" s="116"/>
      <c r="C189" s="104"/>
      <c r="D189" s="117"/>
      <c r="E189" s="116"/>
      <c r="F189" s="104"/>
      <c r="G189" s="115"/>
    </row>
    <row r="190" spans="1:7">
      <c r="A190" s="122" t="s">
        <v>64</v>
      </c>
      <c r="B190" s="116"/>
      <c r="C190" s="104"/>
      <c r="D190" s="117"/>
      <c r="E190" s="116"/>
      <c r="F190" s="104"/>
      <c r="G190" s="115"/>
    </row>
    <row r="191" spans="1:7" ht="16.5" thickBot="1">
      <c r="A191" s="125" t="s">
        <v>87</v>
      </c>
      <c r="B191" s="118">
        <f>SUM(B182:B190)</f>
        <v>6</v>
      </c>
      <c r="C191" s="118">
        <f t="shared" ref="C191:G191" si="14">SUM(C182:C190)</f>
        <v>0</v>
      </c>
      <c r="D191" s="118">
        <f t="shared" si="14"/>
        <v>0</v>
      </c>
      <c r="E191" s="781">
        <f t="shared" si="14"/>
        <v>181</v>
      </c>
      <c r="F191" s="781">
        <f t="shared" si="14"/>
        <v>0</v>
      </c>
      <c r="G191" s="781">
        <f t="shared" si="14"/>
        <v>0</v>
      </c>
    </row>
    <row r="192" spans="1:7" ht="16.5" thickBot="1">
      <c r="A192" s="112" t="s">
        <v>58</v>
      </c>
      <c r="B192" s="119">
        <f>B191+B181+B174</f>
        <v>6</v>
      </c>
      <c r="C192" s="119">
        <f t="shared" ref="C192:D192" si="15">C191+C181+C174</f>
        <v>0</v>
      </c>
      <c r="D192" s="119">
        <f t="shared" si="15"/>
        <v>0</v>
      </c>
      <c r="E192" s="119">
        <f t="shared" ref="E192:G192" si="16">E174+E181+E191</f>
        <v>181</v>
      </c>
      <c r="F192" s="119">
        <f t="shared" si="16"/>
        <v>0</v>
      </c>
      <c r="G192" s="119">
        <f t="shared" si="16"/>
        <v>0</v>
      </c>
    </row>
    <row r="196" spans="1:7">
      <c r="A196" s="1282" t="s">
        <v>26</v>
      </c>
      <c r="B196" s="1283"/>
      <c r="C196" s="1283"/>
      <c r="D196" s="1283"/>
      <c r="E196" s="1283"/>
      <c r="F196" s="1283"/>
      <c r="G196" s="1283"/>
    </row>
    <row r="197" spans="1:7">
      <c r="A197" s="1112" t="s">
        <v>27</v>
      </c>
      <c r="B197" s="1284"/>
      <c r="C197" s="1284"/>
      <c r="D197" s="1284"/>
      <c r="E197" s="1284"/>
      <c r="F197" s="1284"/>
      <c r="G197" s="1284"/>
    </row>
    <row r="198" spans="1:7" ht="17.25" thickBot="1">
      <c r="A198" s="1285"/>
      <c r="B198" s="1285"/>
      <c r="C198" s="1285"/>
      <c r="D198" s="1285"/>
      <c r="E198" s="1285"/>
      <c r="F198" s="1285"/>
      <c r="G198" s="1285"/>
    </row>
    <row r="199" spans="1:7" ht="21" thickBot="1">
      <c r="A199" s="1286" t="s">
        <v>84</v>
      </c>
      <c r="B199" s="1287"/>
      <c r="C199" s="1287"/>
      <c r="D199" s="1287"/>
      <c r="E199" s="1287"/>
      <c r="F199" s="1287"/>
      <c r="G199" s="1288"/>
    </row>
    <row r="200" spans="1:7" ht="16.5" thickBot="1">
      <c r="A200" s="33"/>
      <c r="B200" s="32"/>
      <c r="C200" s="32"/>
      <c r="D200" s="32"/>
      <c r="E200" s="32"/>
      <c r="F200" s="32"/>
      <c r="G200" s="32"/>
    </row>
    <row r="201" spans="1:7" ht="17.25" thickBot="1">
      <c r="A201" s="108" t="s">
        <v>501</v>
      </c>
      <c r="B201" s="106"/>
      <c r="C201" s="106"/>
      <c r="D201" s="106"/>
      <c r="E201" s="106"/>
      <c r="F201" s="106"/>
      <c r="G201" s="107"/>
    </row>
    <row r="202" spans="1:7" ht="16.5" thickBot="1"/>
    <row r="203" spans="1:7">
      <c r="A203" s="120" t="s">
        <v>83</v>
      </c>
      <c r="B203" s="1289" t="s">
        <v>491</v>
      </c>
      <c r="C203" s="1290"/>
      <c r="D203" s="1291"/>
      <c r="E203" s="1289" t="s">
        <v>492</v>
      </c>
      <c r="F203" s="1292"/>
      <c r="G203" s="1293"/>
    </row>
    <row r="204" spans="1:7">
      <c r="A204" s="121"/>
      <c r="B204" s="1294" t="s">
        <v>82</v>
      </c>
      <c r="C204" s="1295"/>
      <c r="D204" s="1296" t="s">
        <v>81</v>
      </c>
      <c r="E204" s="1294" t="s">
        <v>82</v>
      </c>
      <c r="F204" s="1295"/>
      <c r="G204" s="1296" t="s">
        <v>81</v>
      </c>
    </row>
    <row r="205" spans="1:7" ht="31.5">
      <c r="A205" s="122" t="s">
        <v>80</v>
      </c>
      <c r="B205" s="113" t="s">
        <v>94</v>
      </c>
      <c r="C205" s="105" t="s">
        <v>79</v>
      </c>
      <c r="D205" s="1297"/>
      <c r="E205" s="113" t="s">
        <v>94</v>
      </c>
      <c r="F205" s="105" t="s">
        <v>79</v>
      </c>
      <c r="G205" s="1297"/>
    </row>
    <row r="206" spans="1:7">
      <c r="A206" s="123" t="s">
        <v>78</v>
      </c>
      <c r="B206" s="114"/>
      <c r="C206" s="103"/>
      <c r="D206" s="115"/>
      <c r="E206" s="114"/>
      <c r="F206" s="103"/>
      <c r="G206" s="388"/>
    </row>
    <row r="207" spans="1:7">
      <c r="A207" s="123" t="s">
        <v>77</v>
      </c>
      <c r="B207" s="114"/>
      <c r="C207" s="103"/>
      <c r="D207" s="115"/>
      <c r="E207" s="114"/>
      <c r="F207" s="103"/>
      <c r="G207" s="388"/>
    </row>
    <row r="208" spans="1:7">
      <c r="A208" s="123" t="s">
        <v>76</v>
      </c>
      <c r="B208" s="114"/>
      <c r="C208" s="103"/>
      <c r="D208" s="115"/>
      <c r="E208" s="114"/>
      <c r="F208" s="103"/>
      <c r="G208" s="388"/>
    </row>
    <row r="209" spans="1:7">
      <c r="A209" s="123" t="s">
        <v>75</v>
      </c>
      <c r="B209" s="114"/>
      <c r="C209" s="103"/>
      <c r="D209" s="115"/>
      <c r="E209" s="114"/>
      <c r="F209" s="103"/>
      <c r="G209" s="388"/>
    </row>
    <row r="210" spans="1:7">
      <c r="A210" s="123" t="s">
        <v>74</v>
      </c>
      <c r="B210" s="114"/>
      <c r="C210" s="103"/>
      <c r="D210" s="115"/>
      <c r="E210" s="114"/>
      <c r="F210" s="103"/>
      <c r="G210" s="388"/>
    </row>
    <row r="211" spans="1:7">
      <c r="A211" s="123" t="s">
        <v>73</v>
      </c>
      <c r="B211" s="114"/>
      <c r="C211" s="103"/>
      <c r="D211" s="115"/>
      <c r="E211" s="114"/>
      <c r="F211" s="103"/>
      <c r="G211" s="388"/>
    </row>
    <row r="212" spans="1:7">
      <c r="A212" s="123" t="s">
        <v>72</v>
      </c>
      <c r="B212" s="114"/>
      <c r="C212" s="103"/>
      <c r="D212" s="115"/>
      <c r="E212" s="114"/>
      <c r="F212" s="103"/>
      <c r="G212" s="388"/>
    </row>
    <row r="213" spans="1:7">
      <c r="A213" s="123" t="s">
        <v>71</v>
      </c>
      <c r="B213" s="114"/>
      <c r="C213" s="103"/>
      <c r="D213" s="115"/>
      <c r="E213" s="114"/>
      <c r="F213" s="103"/>
      <c r="G213" s="388"/>
    </row>
    <row r="214" spans="1:7">
      <c r="A214" s="123" t="s">
        <v>64</v>
      </c>
      <c r="B214" s="114"/>
      <c r="C214" s="103"/>
      <c r="D214" s="115"/>
      <c r="E214" s="114"/>
      <c r="F214" s="103"/>
      <c r="G214" s="388"/>
    </row>
    <row r="215" spans="1:7" ht="28.5">
      <c r="A215" s="124" t="s">
        <v>85</v>
      </c>
      <c r="B215" s="116"/>
      <c r="C215" s="104"/>
      <c r="D215" s="117"/>
      <c r="E215" s="116"/>
      <c r="F215" s="104"/>
      <c r="G215" s="388"/>
    </row>
    <row r="216" spans="1:7">
      <c r="A216" s="123" t="s">
        <v>70</v>
      </c>
      <c r="B216" s="114"/>
      <c r="C216" s="103"/>
      <c r="D216" s="115"/>
      <c r="E216" s="114"/>
      <c r="F216" s="103"/>
      <c r="G216" s="388"/>
    </row>
    <row r="217" spans="1:7">
      <c r="A217" s="123" t="s">
        <v>69</v>
      </c>
      <c r="B217" s="114"/>
      <c r="C217" s="103"/>
      <c r="D217" s="115"/>
      <c r="E217" s="114"/>
      <c r="F217" s="103"/>
      <c r="G217" s="388"/>
    </row>
    <row r="218" spans="1:7">
      <c r="A218" s="123" t="s">
        <v>68</v>
      </c>
      <c r="B218" s="114"/>
      <c r="C218" s="103"/>
      <c r="D218" s="115"/>
      <c r="E218" s="114"/>
      <c r="F218" s="103"/>
      <c r="G218" s="388"/>
    </row>
    <row r="219" spans="1:7">
      <c r="A219" s="123" t="s">
        <v>67</v>
      </c>
      <c r="B219" s="114"/>
      <c r="C219" s="103"/>
      <c r="D219" s="115"/>
      <c r="E219" s="114"/>
      <c r="F219" s="103"/>
      <c r="G219" s="388"/>
    </row>
    <row r="220" spans="1:7">
      <c r="A220" s="123" t="s">
        <v>66</v>
      </c>
      <c r="B220" s="114"/>
      <c r="C220" s="103"/>
      <c r="D220" s="115"/>
      <c r="E220" s="114"/>
      <c r="F220" s="103"/>
      <c r="G220" s="388"/>
    </row>
    <row r="221" spans="1:7">
      <c r="A221" s="123" t="s">
        <v>48</v>
      </c>
      <c r="B221" s="114"/>
      <c r="C221" s="103"/>
      <c r="D221" s="115"/>
      <c r="E221" s="114"/>
      <c r="F221" s="103"/>
      <c r="G221" s="388"/>
    </row>
    <row r="222" spans="1:7" ht="28.5">
      <c r="A222" s="124" t="s">
        <v>86</v>
      </c>
      <c r="B222" s="116"/>
      <c r="C222" s="104"/>
      <c r="D222" s="117"/>
      <c r="E222" s="116"/>
      <c r="F222" s="104"/>
      <c r="G222" s="388"/>
    </row>
    <row r="223" spans="1:7">
      <c r="A223" s="122" t="s">
        <v>65</v>
      </c>
      <c r="B223" s="116"/>
      <c r="C223" s="104"/>
      <c r="D223" s="117">
        <v>1</v>
      </c>
      <c r="E223" s="116">
        <v>456</v>
      </c>
      <c r="F223" s="104">
        <v>1</v>
      </c>
      <c r="G223" s="388">
        <v>7</v>
      </c>
    </row>
    <row r="224" spans="1:7">
      <c r="A224" s="122" t="s">
        <v>57</v>
      </c>
      <c r="B224" s="116"/>
      <c r="C224" s="104"/>
      <c r="D224" s="117">
        <v>33</v>
      </c>
      <c r="E224" s="116">
        <v>100</v>
      </c>
      <c r="F224" s="104"/>
      <c r="G224" s="388"/>
    </row>
    <row r="225" spans="1:7">
      <c r="A225" s="122" t="s">
        <v>63</v>
      </c>
      <c r="B225" s="116">
        <v>476</v>
      </c>
      <c r="C225" s="104"/>
      <c r="D225" s="117">
        <v>23</v>
      </c>
      <c r="E225" s="116">
        <v>25</v>
      </c>
      <c r="F225" s="104"/>
      <c r="G225" s="388">
        <v>1</v>
      </c>
    </row>
    <row r="226" spans="1:7">
      <c r="A226" s="122" t="s">
        <v>47</v>
      </c>
      <c r="B226" s="116">
        <v>23</v>
      </c>
      <c r="C226" s="104"/>
      <c r="D226" s="117">
        <v>7</v>
      </c>
      <c r="E226" s="116">
        <v>1</v>
      </c>
      <c r="F226" s="104">
        <v>1</v>
      </c>
      <c r="G226" s="388"/>
    </row>
    <row r="227" spans="1:7" ht="30">
      <c r="A227" s="122" t="s">
        <v>61</v>
      </c>
      <c r="B227" s="1300">
        <v>18</v>
      </c>
      <c r="C227" s="104"/>
      <c r="D227" s="1303">
        <v>2</v>
      </c>
      <c r="E227" s="116"/>
      <c r="F227" s="104"/>
      <c r="G227" s="388"/>
    </row>
    <row r="228" spans="1:7" ht="30">
      <c r="A228" s="122" t="s">
        <v>60</v>
      </c>
      <c r="B228" s="1301"/>
      <c r="C228" s="104"/>
      <c r="D228" s="1304"/>
      <c r="E228" s="116"/>
      <c r="F228" s="104"/>
      <c r="G228" s="388"/>
    </row>
    <row r="229" spans="1:7" ht="30">
      <c r="A229" s="122" t="s">
        <v>62</v>
      </c>
      <c r="B229" s="1301"/>
      <c r="C229" s="104"/>
      <c r="D229" s="1304"/>
      <c r="E229" s="116"/>
      <c r="F229" s="104"/>
      <c r="G229" s="115"/>
    </row>
    <row r="230" spans="1:7" ht="30">
      <c r="A230" s="122" t="s">
        <v>59</v>
      </c>
      <c r="B230" s="1302"/>
      <c r="C230" s="104"/>
      <c r="D230" s="1305"/>
      <c r="E230" s="116"/>
      <c r="F230" s="104"/>
      <c r="G230" s="115"/>
    </row>
    <row r="231" spans="1:7">
      <c r="A231" s="122" t="s">
        <v>64</v>
      </c>
      <c r="B231" s="116">
        <v>1461</v>
      </c>
      <c r="C231" s="104"/>
      <c r="D231" s="117">
        <v>12</v>
      </c>
      <c r="E231" s="116">
        <v>95</v>
      </c>
      <c r="F231" s="104"/>
      <c r="G231" s="115"/>
    </row>
    <row r="232" spans="1:7" ht="16.5" thickBot="1">
      <c r="A232" s="125" t="s">
        <v>87</v>
      </c>
      <c r="B232" s="118">
        <f t="shared" ref="B232:D232" si="17">SUM(B223:B231)</f>
        <v>1978</v>
      </c>
      <c r="C232" s="118">
        <f t="shared" si="17"/>
        <v>0</v>
      </c>
      <c r="D232" s="118">
        <f t="shared" si="17"/>
        <v>78</v>
      </c>
      <c r="E232" s="118">
        <f>SUM(E223:E231)</f>
        <v>677</v>
      </c>
      <c r="F232" s="118">
        <f t="shared" ref="F232:G232" si="18">SUM(F223:F231)</f>
        <v>2</v>
      </c>
      <c r="G232" s="118">
        <f t="shared" si="18"/>
        <v>8</v>
      </c>
    </row>
    <row r="233" spans="1:7" ht="16.5" thickBot="1">
      <c r="A233" s="112" t="s">
        <v>58</v>
      </c>
      <c r="B233" s="119">
        <f t="shared" ref="B233:D233" si="19">B232+B222+B215</f>
        <v>1978</v>
      </c>
      <c r="C233" s="119">
        <f t="shared" si="19"/>
        <v>0</v>
      </c>
      <c r="D233" s="119">
        <f t="shared" si="19"/>
        <v>78</v>
      </c>
      <c r="E233" s="119">
        <f>E232+E222+E215</f>
        <v>677</v>
      </c>
      <c r="F233" s="119">
        <f t="shared" ref="F233:G233" si="20">F232+F222+F215</f>
        <v>2</v>
      </c>
      <c r="G233" s="119">
        <f t="shared" si="20"/>
        <v>8</v>
      </c>
    </row>
    <row r="238" spans="1:7">
      <c r="A238" s="1282" t="s">
        <v>26</v>
      </c>
      <c r="B238" s="1283"/>
      <c r="C238" s="1283"/>
      <c r="D238" s="1283"/>
      <c r="E238" s="1283"/>
      <c r="F238" s="1283"/>
      <c r="G238" s="1283"/>
    </row>
    <row r="239" spans="1:7">
      <c r="A239" s="1112" t="s">
        <v>27</v>
      </c>
      <c r="B239" s="1284"/>
      <c r="C239" s="1284"/>
      <c r="D239" s="1284"/>
      <c r="E239" s="1284"/>
      <c r="F239" s="1284"/>
      <c r="G239" s="1284"/>
    </row>
    <row r="240" spans="1:7" ht="17.25" thickBot="1">
      <c r="A240" s="1285"/>
      <c r="B240" s="1285"/>
      <c r="C240" s="1285"/>
      <c r="D240" s="1285"/>
      <c r="E240" s="1285"/>
      <c r="F240" s="1285"/>
      <c r="G240" s="1285"/>
    </row>
    <row r="241" spans="1:7" ht="21" thickBot="1">
      <c r="A241" s="1286" t="s">
        <v>84</v>
      </c>
      <c r="B241" s="1287"/>
      <c r="C241" s="1287"/>
      <c r="D241" s="1287"/>
      <c r="E241" s="1287"/>
      <c r="F241" s="1287"/>
      <c r="G241" s="1288"/>
    </row>
    <row r="242" spans="1:7" ht="16.5" thickBot="1">
      <c r="A242" s="33"/>
      <c r="B242" s="32"/>
      <c r="C242" s="32"/>
      <c r="D242" s="32"/>
      <c r="E242" s="32"/>
      <c r="F242" s="32"/>
      <c r="G242" s="32"/>
    </row>
    <row r="243" spans="1:7" ht="17.25" thickBot="1">
      <c r="A243" s="108" t="s">
        <v>501</v>
      </c>
      <c r="B243" s="106"/>
      <c r="C243" s="106"/>
      <c r="D243" s="106"/>
      <c r="E243" s="106"/>
      <c r="F243" s="106"/>
      <c r="G243" s="107"/>
    </row>
    <row r="244" spans="1:7" ht="16.5" thickBot="1"/>
    <row r="245" spans="1:7">
      <c r="A245" s="120" t="s">
        <v>83</v>
      </c>
      <c r="B245" s="1289" t="s">
        <v>493</v>
      </c>
      <c r="C245" s="1290"/>
      <c r="D245" s="1291"/>
      <c r="E245" s="1289" t="s">
        <v>494</v>
      </c>
      <c r="F245" s="1292"/>
      <c r="G245" s="1293"/>
    </row>
    <row r="246" spans="1:7">
      <c r="A246" s="121"/>
      <c r="B246" s="1294" t="s">
        <v>82</v>
      </c>
      <c r="C246" s="1295"/>
      <c r="D246" s="1296" t="s">
        <v>81</v>
      </c>
      <c r="E246" s="1294" t="s">
        <v>82</v>
      </c>
      <c r="F246" s="1295"/>
      <c r="G246" s="1296" t="s">
        <v>81</v>
      </c>
    </row>
    <row r="247" spans="1:7" ht="31.5">
      <c r="A247" s="122" t="s">
        <v>80</v>
      </c>
      <c r="B247" s="113" t="s">
        <v>94</v>
      </c>
      <c r="C247" s="105" t="s">
        <v>79</v>
      </c>
      <c r="D247" s="1297"/>
      <c r="E247" s="113" t="s">
        <v>94</v>
      </c>
      <c r="F247" s="105" t="s">
        <v>79</v>
      </c>
      <c r="G247" s="1297"/>
    </row>
    <row r="248" spans="1:7">
      <c r="A248" s="123" t="s">
        <v>78</v>
      </c>
      <c r="B248" s="114"/>
      <c r="C248" s="389">
        <v>1</v>
      </c>
      <c r="D248" s="115"/>
      <c r="E248" s="114"/>
      <c r="F248" s="103"/>
      <c r="G248" s="115"/>
    </row>
    <row r="249" spans="1:7">
      <c r="A249" s="123" t="s">
        <v>77</v>
      </c>
      <c r="B249" s="114"/>
      <c r="C249" s="103"/>
      <c r="D249" s="115"/>
      <c r="E249" s="114"/>
      <c r="F249" s="103"/>
      <c r="G249" s="115"/>
    </row>
    <row r="250" spans="1:7">
      <c r="A250" s="123" t="s">
        <v>76</v>
      </c>
      <c r="B250" s="114"/>
      <c r="C250" s="103"/>
      <c r="D250" s="115"/>
      <c r="E250" s="114"/>
      <c r="F250" s="103"/>
      <c r="G250" s="115"/>
    </row>
    <row r="251" spans="1:7">
      <c r="A251" s="123" t="s">
        <v>75</v>
      </c>
      <c r="B251" s="114"/>
      <c r="C251" s="103"/>
      <c r="D251" s="115"/>
      <c r="E251" s="114"/>
      <c r="F251" s="103"/>
      <c r="G251" s="115"/>
    </row>
    <row r="252" spans="1:7">
      <c r="A252" s="123" t="s">
        <v>74</v>
      </c>
      <c r="B252" s="114"/>
      <c r="C252" s="103"/>
      <c r="D252" s="115"/>
      <c r="E252" s="114"/>
      <c r="F252" s="103"/>
      <c r="G252" s="115"/>
    </row>
    <row r="253" spans="1:7">
      <c r="A253" s="123" t="s">
        <v>73</v>
      </c>
      <c r="B253" s="114"/>
      <c r="C253" s="103"/>
      <c r="D253" s="115"/>
      <c r="E253" s="114"/>
      <c r="F253" s="103"/>
      <c r="G253" s="115"/>
    </row>
    <row r="254" spans="1:7">
      <c r="A254" s="123" t="s">
        <v>72</v>
      </c>
      <c r="B254" s="114"/>
      <c r="C254" s="103"/>
      <c r="D254" s="115"/>
      <c r="E254" s="114"/>
      <c r="F254" s="103"/>
      <c r="G254" s="115"/>
    </row>
    <row r="255" spans="1:7">
      <c r="A255" s="123" t="s">
        <v>71</v>
      </c>
      <c r="B255" s="114"/>
      <c r="C255" s="103"/>
      <c r="D255" s="115"/>
      <c r="E255" s="114"/>
      <c r="F255" s="103"/>
      <c r="G255" s="115"/>
    </row>
    <row r="256" spans="1:7">
      <c r="A256" s="123" t="s">
        <v>64</v>
      </c>
      <c r="B256" s="114"/>
      <c r="C256" s="103"/>
      <c r="D256" s="115"/>
      <c r="E256" s="114"/>
      <c r="F256" s="103"/>
      <c r="G256" s="115"/>
    </row>
    <row r="257" spans="1:7" ht="28.5">
      <c r="A257" s="124" t="s">
        <v>85</v>
      </c>
      <c r="B257" s="104">
        <f>SUM(B248:B256)</f>
        <v>0</v>
      </c>
      <c r="C257" s="104">
        <f>SUM(C248:C256)</f>
        <v>1</v>
      </c>
      <c r="D257" s="104">
        <f t="shared" ref="D257:G257" si="21">SUM(D248:D256)</f>
        <v>0</v>
      </c>
      <c r="E257" s="104">
        <f t="shared" si="21"/>
        <v>0</v>
      </c>
      <c r="F257" s="104">
        <f t="shared" si="21"/>
        <v>0</v>
      </c>
      <c r="G257" s="104">
        <f t="shared" si="21"/>
        <v>0</v>
      </c>
    </row>
    <row r="258" spans="1:7">
      <c r="A258" s="123" t="s">
        <v>70</v>
      </c>
      <c r="B258" s="114"/>
      <c r="C258" s="103"/>
      <c r="D258" s="115"/>
      <c r="E258" s="114"/>
      <c r="F258" s="103"/>
      <c r="G258" s="115"/>
    </row>
    <row r="259" spans="1:7">
      <c r="A259" s="123" t="s">
        <v>69</v>
      </c>
      <c r="B259" s="114"/>
      <c r="C259" s="103"/>
      <c r="D259" s="115"/>
      <c r="E259" s="114"/>
      <c r="F259" s="103"/>
      <c r="G259" s="388"/>
    </row>
    <row r="260" spans="1:7">
      <c r="A260" s="123" t="s">
        <v>68</v>
      </c>
      <c r="B260" s="114"/>
      <c r="C260" s="103"/>
      <c r="D260" s="115"/>
      <c r="E260" s="114"/>
      <c r="F260" s="103"/>
      <c r="G260" s="388"/>
    </row>
    <row r="261" spans="1:7">
      <c r="A261" s="123" t="s">
        <v>67</v>
      </c>
      <c r="B261" s="114"/>
      <c r="C261" s="103"/>
      <c r="D261" s="115"/>
      <c r="E261" s="114"/>
      <c r="F261" s="103"/>
      <c r="G261" s="388"/>
    </row>
    <row r="262" spans="1:7">
      <c r="A262" s="123" t="s">
        <v>66</v>
      </c>
      <c r="B262" s="114"/>
      <c r="C262" s="103"/>
      <c r="D262" s="115"/>
      <c r="E262" s="114"/>
      <c r="F262" s="103"/>
      <c r="G262" s="388"/>
    </row>
    <row r="263" spans="1:7">
      <c r="A263" s="123" t="s">
        <v>48</v>
      </c>
      <c r="B263" s="114"/>
      <c r="C263" s="103"/>
      <c r="D263" s="115"/>
      <c r="E263" s="114"/>
      <c r="F263" s="103"/>
      <c r="G263" s="388"/>
    </row>
    <row r="264" spans="1:7" ht="28.5">
      <c r="A264" s="124" t="s">
        <v>86</v>
      </c>
      <c r="B264" s="116"/>
      <c r="C264" s="104"/>
      <c r="D264" s="117"/>
      <c r="E264" s="116"/>
      <c r="F264" s="104"/>
      <c r="G264" s="388"/>
    </row>
    <row r="265" spans="1:7">
      <c r="A265" s="122" t="s">
        <v>65</v>
      </c>
      <c r="B265" s="116">
        <v>355</v>
      </c>
      <c r="C265" s="104"/>
      <c r="D265" s="117">
        <v>17</v>
      </c>
      <c r="E265" s="116">
        <v>281</v>
      </c>
      <c r="F265" s="104"/>
      <c r="G265" s="388">
        <v>2</v>
      </c>
    </row>
    <row r="266" spans="1:7">
      <c r="A266" s="122" t="s">
        <v>57</v>
      </c>
      <c r="B266" s="116">
        <v>139</v>
      </c>
      <c r="C266" s="104">
        <v>1</v>
      </c>
      <c r="D266" s="117"/>
      <c r="E266" s="116">
        <v>197</v>
      </c>
      <c r="F266" s="104"/>
      <c r="G266" s="388">
        <v>5</v>
      </c>
    </row>
    <row r="267" spans="1:7">
      <c r="A267" s="122" t="s">
        <v>63</v>
      </c>
      <c r="B267" s="116"/>
      <c r="C267" s="104"/>
      <c r="D267" s="117">
        <v>2</v>
      </c>
      <c r="E267" s="116">
        <v>5</v>
      </c>
      <c r="F267" s="104"/>
      <c r="G267" s="388"/>
    </row>
    <row r="268" spans="1:7">
      <c r="A268" s="122" t="s">
        <v>47</v>
      </c>
      <c r="B268" s="116"/>
      <c r="C268" s="104"/>
      <c r="D268" s="117"/>
      <c r="E268" s="116"/>
      <c r="F268" s="104"/>
      <c r="G268" s="388"/>
    </row>
    <row r="269" spans="1:7" ht="30">
      <c r="A269" s="122" t="s">
        <v>61</v>
      </c>
      <c r="B269" s="116"/>
      <c r="C269" s="104"/>
      <c r="D269" s="117"/>
      <c r="E269" s="116"/>
      <c r="F269" s="104"/>
      <c r="G269" s="388"/>
    </row>
    <row r="270" spans="1:7" ht="30">
      <c r="A270" s="122" t="s">
        <v>60</v>
      </c>
      <c r="B270" s="116"/>
      <c r="C270" s="104"/>
      <c r="D270" s="117"/>
      <c r="E270" s="116"/>
      <c r="F270" s="104"/>
      <c r="G270" s="388"/>
    </row>
    <row r="271" spans="1:7" ht="30">
      <c r="A271" s="122" t="s">
        <v>62</v>
      </c>
      <c r="B271" s="116"/>
      <c r="C271" s="104"/>
      <c r="D271" s="117"/>
      <c r="E271" s="116"/>
      <c r="F271" s="104"/>
      <c r="G271" s="388"/>
    </row>
    <row r="272" spans="1:7" ht="30">
      <c r="A272" s="122" t="s">
        <v>59</v>
      </c>
      <c r="B272" s="116"/>
      <c r="C272" s="104"/>
      <c r="D272" s="117"/>
      <c r="E272" s="116"/>
      <c r="F272" s="104"/>
      <c r="G272" s="388"/>
    </row>
    <row r="273" spans="1:7">
      <c r="A273" s="122" t="s">
        <v>64</v>
      </c>
      <c r="B273" s="116">
        <v>6</v>
      </c>
      <c r="C273" s="104">
        <v>1</v>
      </c>
      <c r="D273" s="117"/>
      <c r="E273" s="116">
        <v>10</v>
      </c>
      <c r="F273" s="104"/>
      <c r="G273" s="388"/>
    </row>
    <row r="274" spans="1:7" ht="16.5" thickBot="1">
      <c r="A274" s="125" t="s">
        <v>87</v>
      </c>
      <c r="B274" s="118">
        <f t="shared" ref="B274:D274" si="22">SUM(B265:B273)</f>
        <v>500</v>
      </c>
      <c r="C274" s="118">
        <f t="shared" si="22"/>
        <v>2</v>
      </c>
      <c r="D274" s="118">
        <f t="shared" si="22"/>
        <v>19</v>
      </c>
      <c r="E274" s="118">
        <f>SUM(E265:E273)</f>
        <v>493</v>
      </c>
      <c r="F274" s="118">
        <f t="shared" ref="F274:G274" si="23">SUM(F265:F273)</f>
        <v>0</v>
      </c>
      <c r="G274" s="118">
        <f t="shared" si="23"/>
        <v>7</v>
      </c>
    </row>
    <row r="275" spans="1:7" ht="16.5" thickBot="1">
      <c r="A275" s="112" t="s">
        <v>58</v>
      </c>
      <c r="B275" s="119">
        <f t="shared" ref="B275:D275" si="24">B274+B264+B257</f>
        <v>500</v>
      </c>
      <c r="C275" s="119">
        <f t="shared" si="24"/>
        <v>3</v>
      </c>
      <c r="D275" s="119">
        <f t="shared" si="24"/>
        <v>19</v>
      </c>
      <c r="E275" s="119">
        <f>E274+E264+E257</f>
        <v>493</v>
      </c>
      <c r="F275" s="119">
        <f t="shared" ref="F275:G275" si="25">F274+F264+F257</f>
        <v>0</v>
      </c>
      <c r="G275" s="119">
        <f t="shared" si="25"/>
        <v>7</v>
      </c>
    </row>
    <row r="276" spans="1:7">
      <c r="A276" s="390"/>
      <c r="B276" s="391"/>
      <c r="C276" s="391"/>
      <c r="D276" s="391"/>
      <c r="E276" s="391"/>
      <c r="F276" s="391"/>
      <c r="G276" s="391"/>
    </row>
    <row r="277" spans="1:7">
      <c r="A277" s="390"/>
      <c r="B277" s="391"/>
      <c r="C277" s="391">
        <f>B275+C275+D275</f>
        <v>522</v>
      </c>
      <c r="D277" s="391"/>
      <c r="E277" s="391"/>
      <c r="F277" s="391"/>
      <c r="G277" s="391"/>
    </row>
    <row r="278" spans="1:7">
      <c r="A278" s="390"/>
      <c r="B278" s="391"/>
      <c r="C278" s="391"/>
      <c r="D278" s="391"/>
      <c r="E278" s="391"/>
      <c r="F278" s="391"/>
      <c r="G278" s="391"/>
    </row>
    <row r="279" spans="1:7">
      <c r="A279" s="1282" t="s">
        <v>26</v>
      </c>
      <c r="B279" s="1283"/>
      <c r="C279" s="1283"/>
      <c r="D279" s="1283"/>
      <c r="E279" s="1283"/>
      <c r="F279" s="1283"/>
      <c r="G279" s="1283"/>
    </row>
    <row r="280" spans="1:7">
      <c r="A280" s="1112" t="s">
        <v>27</v>
      </c>
      <c r="B280" s="1284"/>
      <c r="C280" s="1284"/>
      <c r="D280" s="1284"/>
      <c r="E280" s="1284"/>
      <c r="F280" s="1284"/>
      <c r="G280" s="1284"/>
    </row>
    <row r="281" spans="1:7" ht="17.25" thickBot="1">
      <c r="A281" s="1285"/>
      <c r="B281" s="1285"/>
      <c r="C281" s="1285"/>
      <c r="D281" s="1285"/>
      <c r="E281" s="1285"/>
      <c r="F281" s="1285"/>
      <c r="G281" s="1285"/>
    </row>
    <row r="282" spans="1:7" ht="21" thickBot="1">
      <c r="A282" s="1286" t="s">
        <v>84</v>
      </c>
      <c r="B282" s="1287"/>
      <c r="C282" s="1287"/>
      <c r="D282" s="1287"/>
      <c r="E282" s="1287"/>
      <c r="F282" s="1287"/>
      <c r="G282" s="1288"/>
    </row>
    <row r="283" spans="1:7" ht="16.5" thickBot="1">
      <c r="A283" s="33"/>
      <c r="B283" s="32"/>
      <c r="C283" s="32"/>
      <c r="D283" s="32"/>
      <c r="E283" s="32"/>
      <c r="F283" s="32"/>
      <c r="G283" s="32"/>
    </row>
    <row r="284" spans="1:7" ht="17.25" thickBot="1">
      <c r="A284" s="108" t="s">
        <v>501</v>
      </c>
      <c r="B284" s="106"/>
      <c r="C284" s="106"/>
      <c r="D284" s="106"/>
      <c r="E284" s="106"/>
      <c r="F284" s="106"/>
      <c r="G284" s="107"/>
    </row>
    <row r="285" spans="1:7" ht="16.5" thickBot="1"/>
    <row r="286" spans="1:7">
      <c r="A286" s="120" t="s">
        <v>83</v>
      </c>
      <c r="B286" s="1289" t="s">
        <v>495</v>
      </c>
      <c r="C286" s="1290"/>
      <c r="D286" s="1291"/>
      <c r="E286" s="1289"/>
      <c r="F286" s="1292"/>
      <c r="G286" s="1293"/>
    </row>
    <row r="287" spans="1:7">
      <c r="A287" s="121"/>
      <c r="B287" s="1294" t="s">
        <v>82</v>
      </c>
      <c r="C287" s="1295"/>
      <c r="D287" s="1296" t="s">
        <v>81</v>
      </c>
      <c r="E287" s="1294" t="s">
        <v>82</v>
      </c>
      <c r="F287" s="1295"/>
      <c r="G287" s="1296" t="s">
        <v>81</v>
      </c>
    </row>
    <row r="288" spans="1:7" ht="31.5">
      <c r="A288" s="122" t="s">
        <v>80</v>
      </c>
      <c r="B288" s="113" t="s">
        <v>94</v>
      </c>
      <c r="C288" s="105" t="s">
        <v>79</v>
      </c>
      <c r="D288" s="1297"/>
      <c r="E288" s="113" t="s">
        <v>94</v>
      </c>
      <c r="F288" s="105" t="s">
        <v>79</v>
      </c>
      <c r="G288" s="1297"/>
    </row>
    <row r="289" spans="1:7">
      <c r="A289" s="123" t="s">
        <v>78</v>
      </c>
      <c r="B289" s="114"/>
      <c r="C289" s="103"/>
      <c r="D289" s="115"/>
      <c r="E289" s="114"/>
      <c r="F289" s="103"/>
      <c r="G289" s="115"/>
    </row>
    <row r="290" spans="1:7">
      <c r="A290" s="123" t="s">
        <v>77</v>
      </c>
      <c r="B290" s="114"/>
      <c r="C290" s="103"/>
      <c r="D290" s="115"/>
      <c r="E290" s="114"/>
      <c r="F290" s="103"/>
      <c r="G290" s="115"/>
    </row>
    <row r="291" spans="1:7">
      <c r="A291" s="123" t="s">
        <v>76</v>
      </c>
      <c r="B291" s="114"/>
      <c r="C291" s="103"/>
      <c r="D291" s="115"/>
      <c r="E291" s="114"/>
      <c r="F291" s="103"/>
      <c r="G291" s="115"/>
    </row>
    <row r="292" spans="1:7">
      <c r="A292" s="123" t="s">
        <v>75</v>
      </c>
      <c r="B292" s="114"/>
      <c r="C292" s="103"/>
      <c r="D292" s="115"/>
      <c r="E292" s="114"/>
      <c r="F292" s="103"/>
      <c r="G292" s="115"/>
    </row>
    <row r="293" spans="1:7">
      <c r="A293" s="123" t="s">
        <v>74</v>
      </c>
      <c r="B293" s="114"/>
      <c r="C293" s="103"/>
      <c r="D293" s="115"/>
      <c r="E293" s="114"/>
      <c r="F293" s="103"/>
      <c r="G293" s="115"/>
    </row>
    <row r="294" spans="1:7">
      <c r="A294" s="123" t="s">
        <v>73</v>
      </c>
      <c r="B294" s="114"/>
      <c r="C294" s="103"/>
      <c r="D294" s="115"/>
      <c r="E294" s="114"/>
      <c r="F294" s="103"/>
      <c r="G294" s="115"/>
    </row>
    <row r="295" spans="1:7">
      <c r="A295" s="123" t="s">
        <v>72</v>
      </c>
      <c r="B295" s="114"/>
      <c r="C295" s="103"/>
      <c r="D295" s="115"/>
      <c r="E295" s="114"/>
      <c r="F295" s="103"/>
      <c r="G295" s="115"/>
    </row>
    <row r="296" spans="1:7">
      <c r="A296" s="123" t="s">
        <v>71</v>
      </c>
      <c r="B296" s="114"/>
      <c r="C296" s="103"/>
      <c r="D296" s="115"/>
      <c r="E296" s="114"/>
      <c r="F296" s="103"/>
      <c r="G296" s="115"/>
    </row>
    <row r="297" spans="1:7">
      <c r="A297" s="123" t="s">
        <v>64</v>
      </c>
      <c r="B297" s="114"/>
      <c r="C297" s="103"/>
      <c r="D297" s="115"/>
      <c r="E297" s="114"/>
      <c r="F297" s="103"/>
      <c r="G297" s="115"/>
    </row>
    <row r="298" spans="1:7" ht="28.5">
      <c r="A298" s="124" t="s">
        <v>85</v>
      </c>
      <c r="B298" s="116"/>
      <c r="C298" s="104"/>
      <c r="D298" s="117"/>
      <c r="E298" s="116"/>
      <c r="F298" s="104"/>
      <c r="G298" s="115"/>
    </row>
    <row r="299" spans="1:7">
      <c r="A299" s="123" t="s">
        <v>70</v>
      </c>
      <c r="B299" s="114"/>
      <c r="C299" s="103"/>
      <c r="D299" s="115"/>
      <c r="E299" s="114"/>
      <c r="F299" s="103"/>
      <c r="G299" s="115"/>
    </row>
    <row r="300" spans="1:7">
      <c r="A300" s="123" t="s">
        <v>69</v>
      </c>
      <c r="B300" s="114"/>
      <c r="C300" s="103"/>
      <c r="D300" s="115"/>
      <c r="E300" s="114"/>
      <c r="F300" s="103"/>
      <c r="G300" s="115"/>
    </row>
    <row r="301" spans="1:7">
      <c r="A301" s="123" t="s">
        <v>68</v>
      </c>
      <c r="B301" s="114"/>
      <c r="C301" s="103"/>
      <c r="D301" s="115"/>
      <c r="E301" s="114"/>
      <c r="F301" s="103"/>
      <c r="G301" s="115"/>
    </row>
    <row r="302" spans="1:7">
      <c r="A302" s="123" t="s">
        <v>67</v>
      </c>
      <c r="B302" s="114"/>
      <c r="C302" s="103"/>
      <c r="D302" s="115"/>
      <c r="E302" s="114"/>
      <c r="F302" s="103"/>
      <c r="G302" s="115"/>
    </row>
    <row r="303" spans="1:7">
      <c r="A303" s="123" t="s">
        <v>66</v>
      </c>
      <c r="B303" s="114"/>
      <c r="C303" s="103"/>
      <c r="D303" s="115"/>
      <c r="E303" s="114"/>
      <c r="F303" s="103"/>
      <c r="G303" s="115"/>
    </row>
    <row r="304" spans="1:7">
      <c r="A304" s="123" t="s">
        <v>48</v>
      </c>
      <c r="B304" s="114"/>
      <c r="C304" s="103"/>
      <c r="D304" s="115"/>
      <c r="E304" s="114"/>
      <c r="F304" s="103"/>
      <c r="G304" s="115"/>
    </row>
    <row r="305" spans="1:7" ht="28.5">
      <c r="A305" s="124" t="s">
        <v>86</v>
      </c>
      <c r="B305" s="116"/>
      <c r="C305" s="104"/>
      <c r="D305" s="117"/>
      <c r="E305" s="116"/>
      <c r="F305" s="104"/>
      <c r="G305" s="115"/>
    </row>
    <row r="306" spans="1:7">
      <c r="A306" s="122" t="s">
        <v>65</v>
      </c>
      <c r="B306" s="116">
        <v>47</v>
      </c>
      <c r="C306" s="104"/>
      <c r="D306" s="117"/>
      <c r="E306" s="116"/>
      <c r="F306" s="104"/>
      <c r="G306" s="115"/>
    </row>
    <row r="307" spans="1:7">
      <c r="A307" s="122" t="s">
        <v>57</v>
      </c>
      <c r="B307" s="116">
        <v>4</v>
      </c>
      <c r="C307" s="104"/>
      <c r="D307" s="117"/>
      <c r="E307" s="116"/>
      <c r="F307" s="104"/>
      <c r="G307" s="115"/>
    </row>
    <row r="308" spans="1:7">
      <c r="A308" s="122" t="s">
        <v>63</v>
      </c>
      <c r="B308" s="116">
        <v>8</v>
      </c>
      <c r="C308" s="104"/>
      <c r="D308" s="117"/>
      <c r="E308" s="116"/>
      <c r="F308" s="104"/>
      <c r="G308" s="115"/>
    </row>
    <row r="309" spans="1:7">
      <c r="A309" s="122" t="s">
        <v>47</v>
      </c>
      <c r="B309" s="116"/>
      <c r="C309" s="104"/>
      <c r="D309" s="117"/>
      <c r="E309" s="116"/>
      <c r="F309" s="104"/>
      <c r="G309" s="115"/>
    </row>
    <row r="310" spans="1:7" ht="30">
      <c r="A310" s="122" t="s">
        <v>61</v>
      </c>
      <c r="B310" s="1300">
        <v>2</v>
      </c>
      <c r="C310" s="104"/>
      <c r="D310" s="117"/>
      <c r="E310" s="116"/>
      <c r="F310" s="104"/>
      <c r="G310" s="115"/>
    </row>
    <row r="311" spans="1:7" ht="30">
      <c r="A311" s="122" t="s">
        <v>60</v>
      </c>
      <c r="B311" s="1301"/>
      <c r="C311" s="104"/>
      <c r="D311" s="117"/>
      <c r="E311" s="116"/>
      <c r="F311" s="104"/>
      <c r="G311" s="115"/>
    </row>
    <row r="312" spans="1:7" ht="30">
      <c r="A312" s="122" t="s">
        <v>62</v>
      </c>
      <c r="B312" s="1301"/>
      <c r="C312" s="104"/>
      <c r="D312" s="117"/>
      <c r="E312" s="116"/>
      <c r="F312" s="104"/>
      <c r="G312" s="115"/>
    </row>
    <row r="313" spans="1:7" ht="30">
      <c r="A313" s="122" t="s">
        <v>59</v>
      </c>
      <c r="B313" s="1302"/>
      <c r="C313" s="104"/>
      <c r="D313" s="117"/>
      <c r="E313" s="116"/>
      <c r="F313" s="104"/>
      <c r="G313" s="115"/>
    </row>
    <row r="314" spans="1:7">
      <c r="A314" s="122" t="s">
        <v>64</v>
      </c>
      <c r="B314" s="116">
        <v>20</v>
      </c>
      <c r="C314" s="104"/>
      <c r="D314" s="117"/>
      <c r="E314" s="116"/>
      <c r="F314" s="104"/>
      <c r="G314" s="115"/>
    </row>
    <row r="315" spans="1:7" ht="16.5" thickBot="1">
      <c r="A315" s="125" t="s">
        <v>87</v>
      </c>
      <c r="B315" s="118">
        <f>SUM(B306:B314)</f>
        <v>81</v>
      </c>
      <c r="C315" s="118">
        <f t="shared" ref="C315:D315" si="26">SUM(C306:C314)</f>
        <v>0</v>
      </c>
      <c r="D315" s="118">
        <f t="shared" si="26"/>
        <v>0</v>
      </c>
      <c r="E315" s="118"/>
      <c r="F315" s="109"/>
      <c r="G315" s="126"/>
    </row>
    <row r="316" spans="1:7" ht="16.5" thickBot="1">
      <c r="A316" s="112" t="s">
        <v>58</v>
      </c>
      <c r="B316" s="119">
        <f>B315+B305+B298</f>
        <v>81</v>
      </c>
      <c r="C316" s="119">
        <f t="shared" ref="C316:D316" si="27">C315+C305+C298</f>
        <v>0</v>
      </c>
      <c r="D316" s="119">
        <f t="shared" si="27"/>
        <v>0</v>
      </c>
      <c r="E316" s="119"/>
      <c r="F316" s="110"/>
      <c r="G316" s="111"/>
    </row>
    <row r="319" spans="1:7">
      <c r="A319" s="1282" t="s">
        <v>26</v>
      </c>
      <c r="B319" s="1283"/>
      <c r="C319" s="1283"/>
      <c r="D319" s="1283"/>
      <c r="E319" s="1283"/>
      <c r="F319" s="1283"/>
      <c r="G319" s="1283"/>
    </row>
    <row r="320" spans="1:7">
      <c r="A320" s="1112" t="s">
        <v>27</v>
      </c>
      <c r="B320" s="1284"/>
      <c r="C320" s="1284"/>
      <c r="D320" s="1284"/>
      <c r="E320" s="1284"/>
      <c r="F320" s="1284"/>
      <c r="G320" s="1284"/>
    </row>
    <row r="321" spans="1:7" ht="17.25" thickBot="1">
      <c r="A321" s="1285"/>
      <c r="B321" s="1285"/>
      <c r="C321" s="1285"/>
      <c r="D321" s="1285"/>
      <c r="E321" s="1285"/>
      <c r="F321" s="1285"/>
      <c r="G321" s="1285"/>
    </row>
    <row r="322" spans="1:7" ht="21" thickBot="1">
      <c r="A322" s="1286" t="s">
        <v>84</v>
      </c>
      <c r="B322" s="1287"/>
      <c r="C322" s="1287"/>
      <c r="D322" s="1287"/>
      <c r="E322" s="1287"/>
      <c r="F322" s="1287"/>
      <c r="G322" s="1288"/>
    </row>
    <row r="323" spans="1:7" ht="16.5" thickBot="1">
      <c r="A323" s="33"/>
      <c r="B323" s="32"/>
      <c r="C323" s="32"/>
      <c r="D323" s="32"/>
      <c r="E323" s="32"/>
      <c r="F323" s="32"/>
      <c r="G323" s="32"/>
    </row>
    <row r="324" spans="1:7" ht="17.25" thickBot="1">
      <c r="A324" s="108" t="s">
        <v>501</v>
      </c>
      <c r="B324" s="106"/>
      <c r="C324" s="106"/>
      <c r="D324" s="106"/>
      <c r="E324" s="106"/>
      <c r="F324" s="106"/>
      <c r="G324" s="107"/>
    </row>
    <row r="325" spans="1:7" ht="16.5" thickBot="1"/>
    <row r="326" spans="1:7">
      <c r="A326" s="120" t="s">
        <v>83</v>
      </c>
      <c r="B326" s="1289" t="s">
        <v>496</v>
      </c>
      <c r="C326" s="1290"/>
      <c r="D326" s="1291"/>
      <c r="E326" s="1289" t="s">
        <v>497</v>
      </c>
      <c r="F326" s="1292"/>
      <c r="G326" s="1293"/>
    </row>
    <row r="327" spans="1:7">
      <c r="A327" s="121"/>
      <c r="B327" s="1294" t="s">
        <v>82</v>
      </c>
      <c r="C327" s="1295"/>
      <c r="D327" s="1296" t="s">
        <v>81</v>
      </c>
      <c r="E327" s="1294" t="s">
        <v>82</v>
      </c>
      <c r="F327" s="1295"/>
      <c r="G327" s="1296" t="s">
        <v>81</v>
      </c>
    </row>
    <row r="328" spans="1:7" ht="31.5">
      <c r="A328" s="122" t="s">
        <v>80</v>
      </c>
      <c r="B328" s="113" t="s">
        <v>94</v>
      </c>
      <c r="C328" s="105" t="s">
        <v>79</v>
      </c>
      <c r="D328" s="1297"/>
      <c r="E328" s="113" t="s">
        <v>94</v>
      </c>
      <c r="F328" s="105" t="s">
        <v>79</v>
      </c>
      <c r="G328" s="1297"/>
    </row>
    <row r="329" spans="1:7">
      <c r="A329" s="123" t="s">
        <v>78</v>
      </c>
      <c r="B329" s="114"/>
      <c r="C329" s="103"/>
      <c r="D329" s="115"/>
      <c r="E329" s="114"/>
      <c r="F329" s="103"/>
      <c r="G329" s="115"/>
    </row>
    <row r="330" spans="1:7">
      <c r="A330" s="123" t="s">
        <v>77</v>
      </c>
      <c r="B330" s="114"/>
      <c r="C330" s="103"/>
      <c r="D330" s="115"/>
      <c r="E330" s="114"/>
      <c r="F330" s="103"/>
      <c r="G330" s="115"/>
    </row>
    <row r="331" spans="1:7">
      <c r="A331" s="123" t="s">
        <v>76</v>
      </c>
      <c r="B331" s="114"/>
      <c r="C331" s="103"/>
      <c r="D331" s="115"/>
      <c r="E331" s="114"/>
      <c r="F331" s="103"/>
      <c r="G331" s="115"/>
    </row>
    <row r="332" spans="1:7">
      <c r="A332" s="123" t="s">
        <v>75</v>
      </c>
      <c r="B332" s="114"/>
      <c r="C332" s="103"/>
      <c r="D332" s="115"/>
      <c r="E332" s="114"/>
      <c r="F332" s="103"/>
      <c r="G332" s="115"/>
    </row>
    <row r="333" spans="1:7">
      <c r="A333" s="123" t="s">
        <v>74</v>
      </c>
      <c r="B333" s="114"/>
      <c r="C333" s="103"/>
      <c r="D333" s="115"/>
      <c r="E333" s="114"/>
      <c r="F333" s="103"/>
      <c r="G333" s="115"/>
    </row>
    <row r="334" spans="1:7">
      <c r="A334" s="123" t="s">
        <v>73</v>
      </c>
      <c r="B334" s="114"/>
      <c r="C334" s="103"/>
      <c r="D334" s="115"/>
      <c r="E334" s="114"/>
      <c r="F334" s="103"/>
      <c r="G334" s="115"/>
    </row>
    <row r="335" spans="1:7">
      <c r="A335" s="123" t="s">
        <v>72</v>
      </c>
      <c r="B335" s="114"/>
      <c r="C335" s="103"/>
      <c r="D335" s="115"/>
      <c r="E335" s="114"/>
      <c r="F335" s="103"/>
      <c r="G335" s="115"/>
    </row>
    <row r="336" spans="1:7">
      <c r="A336" s="123" t="s">
        <v>71</v>
      </c>
      <c r="B336" s="114"/>
      <c r="C336" s="103"/>
      <c r="D336" s="115"/>
      <c r="E336" s="114"/>
      <c r="F336" s="103"/>
      <c r="G336" s="115"/>
    </row>
    <row r="337" spans="1:7">
      <c r="A337" s="123" t="s">
        <v>64</v>
      </c>
      <c r="B337" s="114"/>
      <c r="C337" s="103"/>
      <c r="D337" s="115"/>
      <c r="E337" s="114"/>
      <c r="F337" s="103"/>
      <c r="G337" s="115"/>
    </row>
    <row r="338" spans="1:7" ht="28.5">
      <c r="A338" s="124" t="s">
        <v>85</v>
      </c>
      <c r="B338" s="116"/>
      <c r="C338" s="104"/>
      <c r="D338" s="117"/>
      <c r="E338" s="116"/>
      <c r="F338" s="104"/>
      <c r="G338" s="115"/>
    </row>
    <row r="339" spans="1:7">
      <c r="A339" s="123" t="s">
        <v>70</v>
      </c>
      <c r="B339" s="114"/>
      <c r="C339" s="103"/>
      <c r="D339" s="115"/>
      <c r="E339" s="114"/>
      <c r="F339" s="103"/>
      <c r="G339" s="115"/>
    </row>
    <row r="340" spans="1:7">
      <c r="A340" s="123" t="s">
        <v>69</v>
      </c>
      <c r="B340" s="114"/>
      <c r="C340" s="103"/>
      <c r="D340" s="115"/>
      <c r="E340" s="114"/>
      <c r="F340" s="103"/>
      <c r="G340" s="115"/>
    </row>
    <row r="341" spans="1:7">
      <c r="A341" s="123" t="s">
        <v>68</v>
      </c>
      <c r="B341" s="114"/>
      <c r="C341" s="103"/>
      <c r="D341" s="115"/>
      <c r="E341" s="114"/>
      <c r="F341" s="103"/>
      <c r="G341" s="115"/>
    </row>
    <row r="342" spans="1:7">
      <c r="A342" s="123" t="s">
        <v>67</v>
      </c>
      <c r="B342" s="114"/>
      <c r="C342" s="103"/>
      <c r="D342" s="115"/>
      <c r="E342" s="114"/>
      <c r="F342" s="103"/>
      <c r="G342" s="115"/>
    </row>
    <row r="343" spans="1:7">
      <c r="A343" s="123" t="s">
        <v>66</v>
      </c>
      <c r="B343" s="114"/>
      <c r="C343" s="103"/>
      <c r="D343" s="115"/>
      <c r="E343" s="114"/>
      <c r="F343" s="103"/>
      <c r="G343" s="115"/>
    </row>
    <row r="344" spans="1:7">
      <c r="A344" s="123" t="s">
        <v>48</v>
      </c>
      <c r="B344" s="114"/>
      <c r="C344" s="103"/>
      <c r="D344" s="115"/>
      <c r="E344" s="114"/>
      <c r="F344" s="103"/>
      <c r="G344" s="115"/>
    </row>
    <row r="345" spans="1:7" ht="28.5">
      <c r="A345" s="124" t="s">
        <v>86</v>
      </c>
      <c r="B345" s="116"/>
      <c r="C345" s="104"/>
      <c r="D345" s="117"/>
      <c r="E345" s="116"/>
      <c r="F345" s="104"/>
      <c r="G345" s="115"/>
    </row>
    <row r="346" spans="1:7">
      <c r="A346" s="122" t="s">
        <v>65</v>
      </c>
      <c r="B346" s="116">
        <v>36</v>
      </c>
      <c r="C346" s="104">
        <v>1</v>
      </c>
      <c r="D346" s="117">
        <v>7</v>
      </c>
      <c r="E346" s="116">
        <v>15</v>
      </c>
      <c r="F346" s="104"/>
      <c r="G346" s="115"/>
    </row>
    <row r="347" spans="1:7">
      <c r="A347" s="122" t="s">
        <v>57</v>
      </c>
      <c r="B347" s="116">
        <v>149</v>
      </c>
      <c r="C347" s="104"/>
      <c r="D347" s="117">
        <v>1</v>
      </c>
      <c r="E347" s="116">
        <v>178</v>
      </c>
      <c r="F347" s="104"/>
      <c r="G347" s="115"/>
    </row>
    <row r="348" spans="1:7">
      <c r="A348" s="122" t="s">
        <v>63</v>
      </c>
      <c r="B348" s="116">
        <v>7</v>
      </c>
      <c r="C348" s="104"/>
      <c r="D348" s="117">
        <v>2</v>
      </c>
      <c r="E348" s="116">
        <v>8</v>
      </c>
      <c r="F348" s="104"/>
      <c r="G348" s="115"/>
    </row>
    <row r="349" spans="1:7">
      <c r="A349" s="122" t="s">
        <v>47</v>
      </c>
      <c r="B349" s="116"/>
      <c r="C349" s="104"/>
      <c r="D349" s="117">
        <v>1</v>
      </c>
      <c r="E349" s="116"/>
      <c r="F349" s="104"/>
      <c r="G349" s="115"/>
    </row>
    <row r="350" spans="1:7" ht="30">
      <c r="A350" s="122" t="s">
        <v>61</v>
      </c>
      <c r="B350" s="116"/>
      <c r="C350" s="104"/>
      <c r="D350" s="117"/>
      <c r="E350" s="116"/>
      <c r="F350" s="104"/>
      <c r="G350" s="115"/>
    </row>
    <row r="351" spans="1:7" ht="30">
      <c r="A351" s="122" t="s">
        <v>60</v>
      </c>
      <c r="B351" s="116"/>
      <c r="C351" s="104"/>
      <c r="D351" s="117"/>
      <c r="E351" s="116"/>
      <c r="F351" s="104"/>
      <c r="G351" s="115"/>
    </row>
    <row r="352" spans="1:7" ht="30">
      <c r="A352" s="122" t="s">
        <v>62</v>
      </c>
      <c r="B352" s="116"/>
      <c r="C352" s="104"/>
      <c r="D352" s="117"/>
      <c r="E352" s="116"/>
      <c r="F352" s="104"/>
      <c r="G352" s="115"/>
    </row>
    <row r="353" spans="1:7" ht="30">
      <c r="A353" s="122" t="s">
        <v>59</v>
      </c>
      <c r="B353" s="116"/>
      <c r="C353" s="104"/>
      <c r="D353" s="117"/>
      <c r="E353" s="116"/>
      <c r="F353" s="104"/>
      <c r="G353" s="115"/>
    </row>
    <row r="354" spans="1:7">
      <c r="A354" s="122" t="s">
        <v>64</v>
      </c>
      <c r="B354" s="116">
        <v>2</v>
      </c>
      <c r="C354" s="104"/>
      <c r="D354" s="117"/>
      <c r="E354" s="116">
        <v>1</v>
      </c>
      <c r="F354" s="104"/>
      <c r="G354" s="115"/>
    </row>
    <row r="355" spans="1:7" ht="16.5" thickBot="1">
      <c r="A355" s="125" t="s">
        <v>87</v>
      </c>
      <c r="B355" s="118">
        <f t="shared" ref="B355:D355" si="28">SUM(B346:B354)</f>
        <v>194</v>
      </c>
      <c r="C355" s="118">
        <f t="shared" si="28"/>
        <v>1</v>
      </c>
      <c r="D355" s="118">
        <f t="shared" si="28"/>
        <v>11</v>
      </c>
      <c r="E355" s="118">
        <f>SUM(E346:E354)</f>
        <v>202</v>
      </c>
      <c r="F355" s="118">
        <f t="shared" ref="F355:G355" si="29">SUM(F346:F354)</f>
        <v>0</v>
      </c>
      <c r="G355" s="118">
        <f t="shared" si="29"/>
        <v>0</v>
      </c>
    </row>
    <row r="356" spans="1:7" ht="16.5" thickBot="1">
      <c r="A356" s="112" t="s">
        <v>58</v>
      </c>
      <c r="B356" s="119">
        <f t="shared" ref="B356:D356" si="30">B355+B345+B338</f>
        <v>194</v>
      </c>
      <c r="C356" s="119">
        <f t="shared" si="30"/>
        <v>1</v>
      </c>
      <c r="D356" s="119">
        <f t="shared" si="30"/>
        <v>11</v>
      </c>
      <c r="E356" s="119">
        <f>E355+E345+E338</f>
        <v>202</v>
      </c>
      <c r="F356" s="119">
        <f t="shared" ref="F356:G356" si="31">F355+F345+F338</f>
        <v>0</v>
      </c>
      <c r="G356" s="119">
        <f t="shared" si="31"/>
        <v>0</v>
      </c>
    </row>
    <row r="357" spans="1:7">
      <c r="A357" s="390"/>
      <c r="B357" s="391"/>
      <c r="C357" s="391"/>
      <c r="D357" s="391"/>
      <c r="E357" s="391"/>
      <c r="F357" s="391"/>
      <c r="G357" s="391"/>
    </row>
    <row r="358" spans="1:7">
      <c r="A358" s="390"/>
      <c r="B358" s="391"/>
      <c r="C358" s="391"/>
      <c r="D358" s="391"/>
      <c r="E358" s="391"/>
      <c r="F358" s="391"/>
      <c r="G358" s="391"/>
    </row>
    <row r="359" spans="1:7">
      <c r="A359" s="390"/>
      <c r="B359" s="391"/>
      <c r="C359" s="391"/>
      <c r="D359" s="391"/>
      <c r="E359" s="391"/>
      <c r="F359" s="391"/>
      <c r="G359" s="391"/>
    </row>
    <row r="360" spans="1:7">
      <c r="A360" s="1282" t="s">
        <v>26</v>
      </c>
      <c r="B360" s="1283"/>
      <c r="C360" s="1283"/>
      <c r="D360" s="1283"/>
      <c r="E360" s="1283"/>
      <c r="F360" s="1283"/>
      <c r="G360" s="1283"/>
    </row>
    <row r="361" spans="1:7">
      <c r="A361" s="1112" t="s">
        <v>27</v>
      </c>
      <c r="B361" s="1284"/>
      <c r="C361" s="1284"/>
      <c r="D361" s="1284"/>
      <c r="E361" s="1284"/>
      <c r="F361" s="1284"/>
      <c r="G361" s="1284"/>
    </row>
    <row r="362" spans="1:7" ht="17.25" thickBot="1">
      <c r="A362" s="1285"/>
      <c r="B362" s="1285"/>
      <c r="C362" s="1285"/>
      <c r="D362" s="1285"/>
      <c r="E362" s="1285"/>
      <c r="F362" s="1285"/>
      <c r="G362" s="1285"/>
    </row>
    <row r="363" spans="1:7" ht="21" thickBot="1">
      <c r="A363" s="1286" t="s">
        <v>84</v>
      </c>
      <c r="B363" s="1287"/>
      <c r="C363" s="1287"/>
      <c r="D363" s="1287"/>
      <c r="E363" s="1287"/>
      <c r="F363" s="1287"/>
      <c r="G363" s="1288"/>
    </row>
    <row r="364" spans="1:7" ht="16.5" thickBot="1">
      <c r="A364" s="33"/>
      <c r="B364" s="32"/>
      <c r="C364" s="32"/>
      <c r="D364" s="32"/>
      <c r="E364" s="32"/>
      <c r="F364" s="32"/>
      <c r="G364" s="32"/>
    </row>
    <row r="365" spans="1:7" ht="17.25" thickBot="1">
      <c r="A365" s="108" t="s">
        <v>501</v>
      </c>
      <c r="B365" s="106"/>
      <c r="C365" s="106"/>
      <c r="D365" s="106"/>
      <c r="E365" s="106"/>
      <c r="F365" s="106"/>
      <c r="G365" s="107"/>
    </row>
    <row r="366" spans="1:7" ht="16.5" thickBot="1"/>
    <row r="367" spans="1:7">
      <c r="A367" s="120" t="s">
        <v>83</v>
      </c>
      <c r="B367" s="1289" t="s">
        <v>498</v>
      </c>
      <c r="C367" s="1290"/>
      <c r="D367" s="1291"/>
      <c r="E367" s="1289" t="s">
        <v>499</v>
      </c>
      <c r="F367" s="1292"/>
      <c r="G367" s="1293"/>
    </row>
    <row r="368" spans="1:7">
      <c r="A368" s="121"/>
      <c r="B368" s="1294" t="s">
        <v>82</v>
      </c>
      <c r="C368" s="1295"/>
      <c r="D368" s="1296" t="s">
        <v>81</v>
      </c>
      <c r="E368" s="1294" t="s">
        <v>82</v>
      </c>
      <c r="F368" s="1295"/>
      <c r="G368" s="1296" t="s">
        <v>81</v>
      </c>
    </row>
    <row r="369" spans="1:7" ht="31.5">
      <c r="A369" s="122" t="s">
        <v>80</v>
      </c>
      <c r="B369" s="113" t="s">
        <v>94</v>
      </c>
      <c r="C369" s="105" t="s">
        <v>79</v>
      </c>
      <c r="D369" s="1297"/>
      <c r="E369" s="113" t="s">
        <v>94</v>
      </c>
      <c r="F369" s="105" t="s">
        <v>79</v>
      </c>
      <c r="G369" s="1297"/>
    </row>
    <row r="370" spans="1:7">
      <c r="A370" s="123" t="s">
        <v>78</v>
      </c>
      <c r="B370" s="114"/>
      <c r="C370" s="103"/>
      <c r="D370" s="115"/>
      <c r="E370" s="114"/>
      <c r="F370" s="103"/>
      <c r="G370" s="115"/>
    </row>
    <row r="371" spans="1:7">
      <c r="A371" s="123" t="s">
        <v>77</v>
      </c>
      <c r="B371" s="114"/>
      <c r="C371" s="103"/>
      <c r="D371" s="115"/>
      <c r="E371" s="114"/>
      <c r="F371" s="103"/>
      <c r="G371" s="115"/>
    </row>
    <row r="372" spans="1:7">
      <c r="A372" s="123" t="s">
        <v>76</v>
      </c>
      <c r="B372" s="114"/>
      <c r="C372" s="103"/>
      <c r="D372" s="115"/>
      <c r="E372" s="114"/>
      <c r="F372" s="103"/>
      <c r="G372" s="115"/>
    </row>
    <row r="373" spans="1:7">
      <c r="A373" s="123" t="s">
        <v>75</v>
      </c>
      <c r="B373" s="114"/>
      <c r="C373" s="103"/>
      <c r="D373" s="115"/>
      <c r="E373" s="114"/>
      <c r="F373" s="103"/>
      <c r="G373" s="115"/>
    </row>
    <row r="374" spans="1:7">
      <c r="A374" s="123" t="s">
        <v>74</v>
      </c>
      <c r="B374" s="114"/>
      <c r="C374" s="103"/>
      <c r="D374" s="115"/>
      <c r="E374" s="114"/>
      <c r="F374" s="103"/>
      <c r="G374" s="115"/>
    </row>
    <row r="375" spans="1:7">
      <c r="A375" s="123" t="s">
        <v>73</v>
      </c>
      <c r="B375" s="114"/>
      <c r="C375" s="103"/>
      <c r="D375" s="115"/>
      <c r="E375" s="114"/>
      <c r="F375" s="103"/>
      <c r="G375" s="115"/>
    </row>
    <row r="376" spans="1:7">
      <c r="A376" s="123" t="s">
        <v>72</v>
      </c>
      <c r="B376" s="114"/>
      <c r="C376" s="103"/>
      <c r="D376" s="115"/>
      <c r="E376" s="114"/>
      <c r="F376" s="103"/>
      <c r="G376" s="115"/>
    </row>
    <row r="377" spans="1:7">
      <c r="A377" s="123" t="s">
        <v>71</v>
      </c>
      <c r="B377" s="114"/>
      <c r="C377" s="103"/>
      <c r="D377" s="115"/>
      <c r="E377" s="114"/>
      <c r="F377" s="103"/>
      <c r="G377" s="115"/>
    </row>
    <row r="378" spans="1:7">
      <c r="A378" s="123" t="s">
        <v>64</v>
      </c>
      <c r="B378" s="114"/>
      <c r="C378" s="103"/>
      <c r="D378" s="115"/>
      <c r="E378" s="114"/>
      <c r="F378" s="103"/>
      <c r="G378" s="115"/>
    </row>
    <row r="379" spans="1:7" ht="28.5">
      <c r="A379" s="124" t="s">
        <v>85</v>
      </c>
      <c r="B379" s="116"/>
      <c r="C379" s="104"/>
      <c r="D379" s="117"/>
      <c r="E379" s="116"/>
      <c r="F379" s="104"/>
      <c r="G379" s="115"/>
    </row>
    <row r="380" spans="1:7">
      <c r="A380" s="123" t="s">
        <v>70</v>
      </c>
      <c r="B380" s="114"/>
      <c r="C380" s="103"/>
      <c r="D380" s="115"/>
      <c r="E380" s="114"/>
      <c r="F380" s="103"/>
      <c r="G380" s="115"/>
    </row>
    <row r="381" spans="1:7">
      <c r="A381" s="123" t="s">
        <v>69</v>
      </c>
      <c r="B381" s="114"/>
      <c r="C381" s="103"/>
      <c r="D381" s="115"/>
      <c r="E381" s="114"/>
      <c r="F381" s="103"/>
      <c r="G381" s="115"/>
    </row>
    <row r="382" spans="1:7">
      <c r="A382" s="123" t="s">
        <v>68</v>
      </c>
      <c r="B382" s="114"/>
      <c r="C382" s="103"/>
      <c r="D382" s="115"/>
      <c r="E382" s="114"/>
      <c r="F382" s="103"/>
      <c r="G382" s="115"/>
    </row>
    <row r="383" spans="1:7">
      <c r="A383" s="123" t="s">
        <v>67</v>
      </c>
      <c r="B383" s="114"/>
      <c r="C383" s="103"/>
      <c r="D383" s="115"/>
      <c r="E383" s="114"/>
      <c r="F383" s="103"/>
      <c r="G383" s="115"/>
    </row>
    <row r="384" spans="1:7">
      <c r="A384" s="123" t="s">
        <v>66</v>
      </c>
      <c r="B384" s="114"/>
      <c r="C384" s="103"/>
      <c r="D384" s="115"/>
      <c r="E384" s="114"/>
      <c r="F384" s="103"/>
      <c r="G384" s="115"/>
    </row>
    <row r="385" spans="1:7">
      <c r="A385" s="123" t="s">
        <v>48</v>
      </c>
      <c r="B385" s="114"/>
      <c r="C385" s="103"/>
      <c r="D385" s="115"/>
      <c r="E385" s="114"/>
      <c r="F385" s="103"/>
      <c r="G385" s="115"/>
    </row>
    <row r="386" spans="1:7" ht="28.5">
      <c r="A386" s="124" t="s">
        <v>86</v>
      </c>
      <c r="B386" s="116"/>
      <c r="C386" s="104"/>
      <c r="D386" s="117"/>
      <c r="E386" s="116"/>
      <c r="F386" s="104"/>
      <c r="G386" s="115"/>
    </row>
    <row r="387" spans="1:7">
      <c r="A387" s="122" t="s">
        <v>65</v>
      </c>
      <c r="B387" s="116">
        <v>128</v>
      </c>
      <c r="C387" s="104"/>
      <c r="D387" s="117"/>
      <c r="E387" s="116">
        <v>374</v>
      </c>
      <c r="F387" s="104"/>
      <c r="G387" s="115"/>
    </row>
    <row r="388" spans="1:7">
      <c r="A388" s="122" t="s">
        <v>57</v>
      </c>
      <c r="B388" s="116">
        <v>20</v>
      </c>
      <c r="C388" s="104"/>
      <c r="D388" s="117"/>
      <c r="E388" s="116">
        <v>69</v>
      </c>
      <c r="F388" s="104"/>
      <c r="G388" s="115"/>
    </row>
    <row r="389" spans="1:7">
      <c r="A389" s="122" t="s">
        <v>63</v>
      </c>
      <c r="B389" s="116">
        <v>1</v>
      </c>
      <c r="C389" s="104"/>
      <c r="D389" s="117"/>
      <c r="E389" s="116">
        <v>18</v>
      </c>
      <c r="F389" s="104"/>
      <c r="G389" s="115"/>
    </row>
    <row r="390" spans="1:7">
      <c r="A390" s="122" t="s">
        <v>47</v>
      </c>
      <c r="B390" s="116"/>
      <c r="C390" s="104"/>
      <c r="D390" s="117"/>
      <c r="E390" s="116"/>
      <c r="F390" s="104"/>
      <c r="G390" s="115"/>
    </row>
    <row r="391" spans="1:7" ht="30">
      <c r="A391" s="122" t="s">
        <v>61</v>
      </c>
      <c r="B391" s="116"/>
      <c r="C391" s="104"/>
      <c r="D391" s="117"/>
      <c r="E391" s="116"/>
      <c r="F391" s="104"/>
      <c r="G391" s="115"/>
    </row>
    <row r="392" spans="1:7" ht="30">
      <c r="A392" s="122" t="s">
        <v>60</v>
      </c>
      <c r="B392" s="116"/>
      <c r="C392" s="104"/>
      <c r="D392" s="117"/>
      <c r="E392" s="116"/>
      <c r="F392" s="104"/>
      <c r="G392" s="115"/>
    </row>
    <row r="393" spans="1:7" ht="30">
      <c r="A393" s="122" t="s">
        <v>62</v>
      </c>
      <c r="B393" s="116"/>
      <c r="C393" s="104"/>
      <c r="D393" s="117"/>
      <c r="E393" s="116"/>
      <c r="F393" s="104"/>
      <c r="G393" s="115"/>
    </row>
    <row r="394" spans="1:7" ht="30">
      <c r="A394" s="122" t="s">
        <v>59</v>
      </c>
      <c r="B394" s="116"/>
      <c r="C394" s="104"/>
      <c r="D394" s="117"/>
      <c r="E394" s="116"/>
      <c r="F394" s="104"/>
      <c r="G394" s="115"/>
    </row>
    <row r="395" spans="1:7">
      <c r="A395" s="122" t="s">
        <v>64</v>
      </c>
      <c r="B395" s="116">
        <v>4</v>
      </c>
      <c r="C395" s="104"/>
      <c r="D395" s="117"/>
      <c r="E395" s="116">
        <v>42</v>
      </c>
      <c r="F395" s="104"/>
      <c r="G395" s="115"/>
    </row>
    <row r="396" spans="1:7" ht="16.5" thickBot="1">
      <c r="A396" s="125" t="s">
        <v>87</v>
      </c>
      <c r="B396" s="118">
        <f t="shared" ref="B396:D396" si="32">SUM(B387:B395)</f>
        <v>153</v>
      </c>
      <c r="C396" s="118">
        <f t="shared" si="32"/>
        <v>0</v>
      </c>
      <c r="D396" s="118">
        <f t="shared" si="32"/>
        <v>0</v>
      </c>
      <c r="E396" s="118">
        <f>SUM(E387:E395)</f>
        <v>503</v>
      </c>
      <c r="F396" s="118">
        <f t="shared" ref="F396:G396" si="33">SUM(F387:F395)</f>
        <v>0</v>
      </c>
      <c r="G396" s="118">
        <f t="shared" si="33"/>
        <v>0</v>
      </c>
    </row>
    <row r="397" spans="1:7" ht="16.5" thickBot="1">
      <c r="A397" s="112" t="s">
        <v>58</v>
      </c>
      <c r="B397" s="119">
        <f t="shared" ref="B397:D397" si="34">B396+B386+B379</f>
        <v>153</v>
      </c>
      <c r="C397" s="119">
        <f t="shared" si="34"/>
        <v>0</v>
      </c>
      <c r="D397" s="119">
        <f t="shared" si="34"/>
        <v>0</v>
      </c>
      <c r="E397" s="119">
        <f>E396+E386+E379</f>
        <v>503</v>
      </c>
      <c r="F397" s="119">
        <f t="shared" ref="F397:G397" si="35">F396+F386+F379</f>
        <v>0</v>
      </c>
      <c r="G397" s="119">
        <f t="shared" si="35"/>
        <v>0</v>
      </c>
    </row>
    <row r="401" spans="1:7">
      <c r="A401" s="1282" t="s">
        <v>26</v>
      </c>
      <c r="B401" s="1283"/>
      <c r="C401" s="1283"/>
      <c r="D401" s="1283"/>
      <c r="E401" s="1283"/>
      <c r="F401" s="1283"/>
      <c r="G401" s="1283"/>
    </row>
    <row r="402" spans="1:7">
      <c r="A402" s="1112" t="s">
        <v>27</v>
      </c>
      <c r="B402" s="1284"/>
      <c r="C402" s="1284"/>
      <c r="D402" s="1284"/>
      <c r="E402" s="1284"/>
      <c r="F402" s="1284"/>
      <c r="G402" s="1284"/>
    </row>
    <row r="403" spans="1:7" ht="17.25" thickBot="1">
      <c r="A403" s="1285"/>
      <c r="B403" s="1285"/>
      <c r="C403" s="1285"/>
      <c r="D403" s="1285"/>
      <c r="E403" s="1285"/>
      <c r="F403" s="1285"/>
      <c r="G403" s="1285"/>
    </row>
    <row r="404" spans="1:7" ht="21" thickBot="1">
      <c r="A404" s="1286" t="s">
        <v>84</v>
      </c>
      <c r="B404" s="1287"/>
      <c r="C404" s="1287"/>
      <c r="D404" s="1287"/>
      <c r="E404" s="1287"/>
      <c r="F404" s="1287"/>
      <c r="G404" s="1288"/>
    </row>
    <row r="405" spans="1:7" ht="16.5" thickBot="1">
      <c r="A405" s="33"/>
      <c r="B405" s="32"/>
      <c r="C405" s="32"/>
      <c r="D405" s="32"/>
      <c r="E405" s="32"/>
      <c r="F405" s="32"/>
      <c r="G405" s="32"/>
    </row>
    <row r="406" spans="1:7" ht="17.25" thickBot="1">
      <c r="A406" s="108" t="s">
        <v>501</v>
      </c>
      <c r="B406" s="106"/>
      <c r="C406" s="106"/>
      <c r="D406" s="106"/>
      <c r="E406" s="106"/>
      <c r="F406" s="106"/>
      <c r="G406" s="107"/>
    </row>
    <row r="407" spans="1:7" ht="16.5" thickBot="1"/>
    <row r="408" spans="1:7">
      <c r="A408" s="120" t="s">
        <v>83</v>
      </c>
      <c r="B408" s="1289" t="s">
        <v>500</v>
      </c>
      <c r="C408" s="1290"/>
      <c r="D408" s="1291"/>
      <c r="E408" s="1289"/>
      <c r="F408" s="1292"/>
      <c r="G408" s="1293"/>
    </row>
    <row r="409" spans="1:7">
      <c r="A409" s="121"/>
      <c r="B409" s="1294" t="s">
        <v>82</v>
      </c>
      <c r="C409" s="1295"/>
      <c r="D409" s="1296" t="s">
        <v>81</v>
      </c>
      <c r="E409" s="1294" t="s">
        <v>82</v>
      </c>
      <c r="F409" s="1295"/>
      <c r="G409" s="1296" t="s">
        <v>81</v>
      </c>
    </row>
    <row r="410" spans="1:7" ht="31.5">
      <c r="A410" s="122" t="s">
        <v>80</v>
      </c>
      <c r="B410" s="113" t="s">
        <v>94</v>
      </c>
      <c r="C410" s="105" t="s">
        <v>79</v>
      </c>
      <c r="D410" s="1297"/>
      <c r="E410" s="113" t="s">
        <v>94</v>
      </c>
      <c r="F410" s="105" t="s">
        <v>79</v>
      </c>
      <c r="G410" s="1297"/>
    </row>
    <row r="411" spans="1:7">
      <c r="A411" s="123" t="s">
        <v>78</v>
      </c>
      <c r="B411" s="114"/>
      <c r="C411" s="103"/>
      <c r="D411" s="115"/>
      <c r="E411" s="114"/>
      <c r="F411" s="103"/>
      <c r="G411" s="115"/>
    </row>
    <row r="412" spans="1:7">
      <c r="A412" s="123" t="s">
        <v>77</v>
      </c>
      <c r="B412" s="114"/>
      <c r="C412" s="103"/>
      <c r="D412" s="115"/>
      <c r="E412" s="114"/>
      <c r="F412" s="103"/>
      <c r="G412" s="115"/>
    </row>
    <row r="413" spans="1:7">
      <c r="A413" s="123" t="s">
        <v>76</v>
      </c>
      <c r="B413" s="114"/>
      <c r="C413" s="103"/>
      <c r="D413" s="115"/>
      <c r="E413" s="114"/>
      <c r="F413" s="103"/>
      <c r="G413" s="115"/>
    </row>
    <row r="414" spans="1:7">
      <c r="A414" s="123" t="s">
        <v>75</v>
      </c>
      <c r="B414" s="114"/>
      <c r="C414" s="103"/>
      <c r="D414" s="115"/>
      <c r="E414" s="114"/>
      <c r="F414" s="103"/>
      <c r="G414" s="115"/>
    </row>
    <row r="415" spans="1:7">
      <c r="A415" s="123" t="s">
        <v>74</v>
      </c>
      <c r="B415" s="114"/>
      <c r="C415" s="103"/>
      <c r="D415" s="115"/>
      <c r="E415" s="114"/>
      <c r="F415" s="103"/>
      <c r="G415" s="115"/>
    </row>
    <row r="416" spans="1:7">
      <c r="A416" s="123" t="s">
        <v>73</v>
      </c>
      <c r="B416" s="114"/>
      <c r="C416" s="103"/>
      <c r="D416" s="115"/>
      <c r="E416" s="114"/>
      <c r="F416" s="103"/>
      <c r="G416" s="115"/>
    </row>
    <row r="417" spans="1:7">
      <c r="A417" s="123" t="s">
        <v>72</v>
      </c>
      <c r="B417" s="114"/>
      <c r="C417" s="103"/>
      <c r="D417" s="115"/>
      <c r="E417" s="114"/>
      <c r="F417" s="103"/>
      <c r="G417" s="115"/>
    </row>
    <row r="418" spans="1:7">
      <c r="A418" s="123" t="s">
        <v>71</v>
      </c>
      <c r="B418" s="114"/>
      <c r="C418" s="103"/>
      <c r="D418" s="115"/>
      <c r="E418" s="114"/>
      <c r="F418" s="103"/>
      <c r="G418" s="115"/>
    </row>
    <row r="419" spans="1:7">
      <c r="A419" s="123" t="s">
        <v>64</v>
      </c>
      <c r="B419" s="114"/>
      <c r="C419" s="103"/>
      <c r="D419" s="115"/>
      <c r="E419" s="114"/>
      <c r="F419" s="103"/>
      <c r="G419" s="115"/>
    </row>
    <row r="420" spans="1:7" ht="28.5">
      <c r="A420" s="124" t="s">
        <v>85</v>
      </c>
      <c r="B420" s="116">
        <f>SUM(B411:B419)</f>
        <v>0</v>
      </c>
      <c r="C420" s="116">
        <f t="shared" ref="C420:G420" si="36">SUM(C411:C419)</f>
        <v>0</v>
      </c>
      <c r="D420" s="116">
        <f t="shared" si="36"/>
        <v>0</v>
      </c>
      <c r="E420" s="116">
        <f t="shared" si="36"/>
        <v>0</v>
      </c>
      <c r="F420" s="116">
        <f t="shared" si="36"/>
        <v>0</v>
      </c>
      <c r="G420" s="116">
        <f t="shared" si="36"/>
        <v>0</v>
      </c>
    </row>
    <row r="421" spans="1:7">
      <c r="A421" s="123" t="s">
        <v>70</v>
      </c>
      <c r="B421" s="114"/>
      <c r="C421" s="103"/>
      <c r="D421" s="115"/>
      <c r="E421" s="114"/>
      <c r="F421" s="103"/>
      <c r="G421" s="115"/>
    </row>
    <row r="422" spans="1:7">
      <c r="A422" s="123" t="s">
        <v>69</v>
      </c>
      <c r="B422" s="114"/>
      <c r="C422" s="103"/>
      <c r="D422" s="115"/>
      <c r="E422" s="114"/>
      <c r="F422" s="103"/>
      <c r="G422" s="115"/>
    </row>
    <row r="423" spans="1:7">
      <c r="A423" s="123" t="s">
        <v>68</v>
      </c>
      <c r="B423" s="114"/>
      <c r="C423" s="103"/>
      <c r="D423" s="115"/>
      <c r="E423" s="114"/>
      <c r="F423" s="103"/>
      <c r="G423" s="115"/>
    </row>
    <row r="424" spans="1:7">
      <c r="A424" s="123" t="s">
        <v>67</v>
      </c>
      <c r="B424" s="114"/>
      <c r="C424" s="103"/>
      <c r="D424" s="115"/>
      <c r="E424" s="114"/>
      <c r="F424" s="103"/>
      <c r="G424" s="115"/>
    </row>
    <row r="425" spans="1:7">
      <c r="A425" s="123" t="s">
        <v>66</v>
      </c>
      <c r="B425" s="114"/>
      <c r="C425" s="103"/>
      <c r="D425" s="115"/>
      <c r="E425" s="114"/>
      <c r="F425" s="103"/>
      <c r="G425" s="115"/>
    </row>
    <row r="426" spans="1:7">
      <c r="A426" s="123" t="s">
        <v>48</v>
      </c>
      <c r="B426" s="114"/>
      <c r="C426" s="103"/>
      <c r="D426" s="115"/>
      <c r="E426" s="114"/>
      <c r="F426" s="103"/>
      <c r="G426" s="115"/>
    </row>
    <row r="427" spans="1:7" ht="28.5">
      <c r="A427" s="124" t="s">
        <v>86</v>
      </c>
      <c r="B427" s="116">
        <f>SUM(B421:B426)</f>
        <v>0</v>
      </c>
      <c r="C427" s="116">
        <f t="shared" ref="C427:G427" si="37">SUM(C421:C426)</f>
        <v>0</v>
      </c>
      <c r="D427" s="116">
        <f t="shared" si="37"/>
        <v>0</v>
      </c>
      <c r="E427" s="116">
        <f t="shared" si="37"/>
        <v>0</v>
      </c>
      <c r="F427" s="116">
        <f t="shared" si="37"/>
        <v>0</v>
      </c>
      <c r="G427" s="116">
        <f t="shared" si="37"/>
        <v>0</v>
      </c>
    </row>
    <row r="428" spans="1:7">
      <c r="A428" s="122" t="s">
        <v>65</v>
      </c>
      <c r="B428" s="116"/>
      <c r="C428" s="104"/>
      <c r="D428" s="117"/>
      <c r="E428" s="116"/>
      <c r="F428" s="104"/>
      <c r="G428" s="115"/>
    </row>
    <row r="429" spans="1:7">
      <c r="A429" s="122" t="s">
        <v>57</v>
      </c>
      <c r="B429" s="116"/>
      <c r="C429" s="104"/>
      <c r="D429" s="117"/>
      <c r="E429" s="116"/>
      <c r="F429" s="104"/>
      <c r="G429" s="115"/>
    </row>
    <row r="430" spans="1:7">
      <c r="A430" s="122" t="s">
        <v>63</v>
      </c>
      <c r="B430" s="116">
        <v>131</v>
      </c>
      <c r="C430" s="104"/>
      <c r="D430" s="117"/>
      <c r="E430" s="116"/>
      <c r="F430" s="104"/>
      <c r="G430" s="115"/>
    </row>
    <row r="431" spans="1:7">
      <c r="A431" s="122" t="s">
        <v>47</v>
      </c>
      <c r="B431" s="116">
        <v>18</v>
      </c>
      <c r="C431" s="104"/>
      <c r="D431" s="117"/>
      <c r="E431" s="116"/>
      <c r="F431" s="104"/>
      <c r="G431" s="115"/>
    </row>
    <row r="432" spans="1:7" ht="30">
      <c r="A432" s="122" t="s">
        <v>61</v>
      </c>
      <c r="B432" s="1300">
        <v>2</v>
      </c>
      <c r="C432" s="1306"/>
      <c r="D432" s="1303"/>
      <c r="E432" s="116"/>
      <c r="F432" s="104"/>
      <c r="G432" s="115"/>
    </row>
    <row r="433" spans="1:7" ht="30">
      <c r="A433" s="122" t="s">
        <v>60</v>
      </c>
      <c r="B433" s="1301"/>
      <c r="C433" s="1307"/>
      <c r="D433" s="1304"/>
      <c r="E433" s="116"/>
      <c r="F433" s="104"/>
      <c r="G433" s="115"/>
    </row>
    <row r="434" spans="1:7" ht="30">
      <c r="A434" s="122" t="s">
        <v>62</v>
      </c>
      <c r="B434" s="1301"/>
      <c r="C434" s="1307"/>
      <c r="D434" s="1304"/>
      <c r="E434" s="116"/>
      <c r="F434" s="104"/>
      <c r="G434" s="115"/>
    </row>
    <row r="435" spans="1:7" ht="30">
      <c r="A435" s="122" t="s">
        <v>59</v>
      </c>
      <c r="B435" s="1302"/>
      <c r="C435" s="1308"/>
      <c r="D435" s="1305"/>
      <c r="E435" s="116"/>
      <c r="F435" s="104"/>
      <c r="G435" s="115"/>
    </row>
    <row r="436" spans="1:7">
      <c r="A436" s="122" t="s">
        <v>64</v>
      </c>
      <c r="B436" s="116"/>
      <c r="C436" s="104"/>
      <c r="D436" s="117"/>
      <c r="E436" s="116"/>
      <c r="F436" s="104"/>
      <c r="G436" s="115"/>
    </row>
    <row r="437" spans="1:7" ht="16.5" thickBot="1">
      <c r="A437" s="125" t="s">
        <v>87</v>
      </c>
      <c r="B437" s="118">
        <v>151</v>
      </c>
      <c r="C437" s="109">
        <f>SUM(C428:C436)</f>
        <v>0</v>
      </c>
      <c r="D437" s="109">
        <f t="shared" ref="D437:G437" si="38">SUM(D428:D436)</f>
        <v>0</v>
      </c>
      <c r="E437" s="109">
        <f t="shared" si="38"/>
        <v>0</v>
      </c>
      <c r="F437" s="109">
        <f t="shared" si="38"/>
        <v>0</v>
      </c>
      <c r="G437" s="109">
        <f t="shared" si="38"/>
        <v>0</v>
      </c>
    </row>
    <row r="438" spans="1:7" ht="16.5" thickBot="1">
      <c r="A438" s="112" t="s">
        <v>58</v>
      </c>
      <c r="B438" s="119">
        <f>B430+B431+B432</f>
        <v>151</v>
      </c>
      <c r="C438" s="119">
        <f t="shared" ref="C438:G438" si="39">SUM(C420+C427+C437)</f>
        <v>0</v>
      </c>
      <c r="D438" s="119">
        <f t="shared" si="39"/>
        <v>0</v>
      </c>
      <c r="E438" s="119">
        <f t="shared" si="39"/>
        <v>0</v>
      </c>
      <c r="F438" s="119">
        <f t="shared" si="39"/>
        <v>0</v>
      </c>
      <c r="G438" s="119">
        <f t="shared" si="39"/>
        <v>0</v>
      </c>
    </row>
    <row r="440" spans="1:7">
      <c r="A440" s="1282" t="s">
        <v>26</v>
      </c>
      <c r="B440" s="1283"/>
      <c r="C440" s="1283"/>
      <c r="D440" s="1283"/>
      <c r="E440" s="1283"/>
      <c r="F440" s="1283"/>
      <c r="G440" s="1283"/>
    </row>
    <row r="441" spans="1:7">
      <c r="A441" s="1112" t="s">
        <v>27</v>
      </c>
      <c r="B441" s="1284"/>
      <c r="C441" s="1284"/>
      <c r="D441" s="1284"/>
      <c r="E441" s="1284"/>
      <c r="F441" s="1284"/>
      <c r="G441" s="1284"/>
    </row>
    <row r="442" spans="1:7" ht="17.25" thickBot="1">
      <c r="A442" s="1285"/>
      <c r="B442" s="1285"/>
      <c r="C442" s="1285"/>
      <c r="D442" s="1285"/>
      <c r="E442" s="1285"/>
      <c r="F442" s="1285"/>
      <c r="G442" s="1285"/>
    </row>
    <row r="443" spans="1:7" ht="21" thickBot="1">
      <c r="A443" s="1286" t="s">
        <v>84</v>
      </c>
      <c r="B443" s="1287"/>
      <c r="C443" s="1287"/>
      <c r="D443" s="1287"/>
      <c r="E443" s="1287"/>
      <c r="F443" s="1287"/>
      <c r="G443" s="1288"/>
    </row>
    <row r="444" spans="1:7" ht="16.5" thickBot="1">
      <c r="A444" s="622"/>
      <c r="B444" s="621"/>
      <c r="C444" s="621"/>
      <c r="D444" s="621"/>
      <c r="E444" s="621"/>
      <c r="F444" s="621"/>
      <c r="G444" s="621"/>
    </row>
    <row r="445" spans="1:7" ht="17.25" thickBot="1">
      <c r="A445" s="108" t="s">
        <v>501</v>
      </c>
      <c r="B445" s="106"/>
      <c r="C445" s="106"/>
      <c r="D445" s="106"/>
      <c r="E445" s="106"/>
      <c r="F445" s="106"/>
      <c r="G445" s="107"/>
    </row>
    <row r="446" spans="1:7" ht="16.5" thickBot="1"/>
    <row r="447" spans="1:7">
      <c r="A447" s="1298" t="s">
        <v>778</v>
      </c>
      <c r="B447" s="1289"/>
      <c r="C447" s="1290"/>
      <c r="D447" s="1291"/>
      <c r="E447" s="1289"/>
      <c r="F447" s="1292"/>
      <c r="G447" s="1293"/>
    </row>
    <row r="448" spans="1:7">
      <c r="A448" s="1299"/>
      <c r="B448" s="1294" t="s">
        <v>82</v>
      </c>
      <c r="C448" s="1295"/>
      <c r="D448" s="1296" t="s">
        <v>81</v>
      </c>
      <c r="E448" s="1294" t="s">
        <v>82</v>
      </c>
      <c r="F448" s="1295"/>
      <c r="G448" s="1296" t="s">
        <v>81</v>
      </c>
    </row>
    <row r="449" spans="1:7" ht="31.5">
      <c r="A449" s="122"/>
      <c r="B449" s="113" t="s">
        <v>94</v>
      </c>
      <c r="C449" s="105" t="s">
        <v>79</v>
      </c>
      <c r="D449" s="1297"/>
      <c r="E449" s="113" t="s">
        <v>94</v>
      </c>
      <c r="F449" s="105" t="s">
        <v>79</v>
      </c>
      <c r="G449" s="1297"/>
    </row>
    <row r="450" spans="1:7">
      <c r="A450" s="123" t="s">
        <v>1050</v>
      </c>
      <c r="B450" s="1087">
        <f>B38+E38+B78</f>
        <v>1888</v>
      </c>
      <c r="C450" s="1087">
        <f t="shared" ref="C450:D450" si="40">C38+F38+C78</f>
        <v>1</v>
      </c>
      <c r="D450" s="1087">
        <f t="shared" si="40"/>
        <v>0</v>
      </c>
      <c r="E450" s="114"/>
      <c r="F450" s="103"/>
      <c r="G450" s="115"/>
    </row>
    <row r="451" spans="1:7" ht="30">
      <c r="A451" s="1086" t="s">
        <v>1051</v>
      </c>
      <c r="B451" s="1087">
        <f>B119+E119</f>
        <v>1180</v>
      </c>
      <c r="C451" s="1087">
        <f t="shared" ref="C451:D451" si="41">C119+F119</f>
        <v>1</v>
      </c>
      <c r="D451" s="1087">
        <f t="shared" si="41"/>
        <v>0</v>
      </c>
      <c r="E451" s="114"/>
      <c r="F451" s="103"/>
      <c r="G451" s="115"/>
    </row>
    <row r="452" spans="1:7">
      <c r="A452" s="123" t="s">
        <v>1052</v>
      </c>
      <c r="B452" s="1087">
        <f>B159+E159+B192+E192</f>
        <v>597</v>
      </c>
      <c r="C452" s="1087">
        <f t="shared" ref="C452:D452" si="42">C159+F159+C192+F192</f>
        <v>0</v>
      </c>
      <c r="D452" s="1087">
        <f t="shared" si="42"/>
        <v>0</v>
      </c>
      <c r="E452" s="114"/>
      <c r="F452" s="103"/>
      <c r="G452" s="115"/>
    </row>
    <row r="453" spans="1:7">
      <c r="A453" s="123" t="s">
        <v>491</v>
      </c>
      <c r="B453" s="1087">
        <f>B233</f>
        <v>1978</v>
      </c>
      <c r="C453" s="1087">
        <f t="shared" ref="C453:D453" si="43">C233</f>
        <v>0</v>
      </c>
      <c r="D453" s="1087">
        <f t="shared" si="43"/>
        <v>78</v>
      </c>
      <c r="E453" s="114"/>
      <c r="F453" s="103"/>
      <c r="G453" s="115"/>
    </row>
    <row r="454" spans="1:7">
      <c r="A454" s="123" t="s">
        <v>1053</v>
      </c>
      <c r="B454" s="1087">
        <f>E233</f>
        <v>677</v>
      </c>
      <c r="C454" s="1087">
        <f t="shared" ref="C454:D454" si="44">F233</f>
        <v>2</v>
      </c>
      <c r="D454" s="1087">
        <f t="shared" si="44"/>
        <v>8</v>
      </c>
      <c r="E454" s="114"/>
      <c r="F454" s="103"/>
      <c r="G454" s="115"/>
    </row>
    <row r="455" spans="1:7" ht="30">
      <c r="A455" s="1086" t="s">
        <v>1054</v>
      </c>
      <c r="B455" s="1087">
        <f>B275+E275+B316</f>
        <v>1074</v>
      </c>
      <c r="C455" s="1087">
        <f t="shared" ref="C455:D455" si="45">C275+F275+C316</f>
        <v>3</v>
      </c>
      <c r="D455" s="1087">
        <f t="shared" si="45"/>
        <v>26</v>
      </c>
      <c r="E455" s="114"/>
      <c r="F455" s="103"/>
      <c r="G455" s="115"/>
    </row>
    <row r="456" spans="1:7">
      <c r="A456" s="123" t="s">
        <v>1055</v>
      </c>
      <c r="B456" s="1087">
        <f>B356+E356+B397+E397</f>
        <v>1052</v>
      </c>
      <c r="C456" s="1087">
        <f t="shared" ref="C456:D456" si="46">C356+F356+C397+F397</f>
        <v>1</v>
      </c>
      <c r="D456" s="1087">
        <f t="shared" si="46"/>
        <v>11</v>
      </c>
      <c r="E456" s="114"/>
      <c r="F456" s="103"/>
      <c r="G456" s="115"/>
    </row>
    <row r="457" spans="1:7">
      <c r="A457" s="123" t="s">
        <v>1056</v>
      </c>
      <c r="B457" s="1087">
        <f>B438</f>
        <v>151</v>
      </c>
      <c r="C457" s="1087">
        <f t="shared" ref="C457:D457" si="47">C438</f>
        <v>0</v>
      </c>
      <c r="D457" s="1087">
        <f t="shared" si="47"/>
        <v>0</v>
      </c>
      <c r="E457" s="114"/>
      <c r="F457" s="103"/>
      <c r="G457" s="115"/>
    </row>
    <row r="458" spans="1:7" ht="16.5" thickBot="1">
      <c r="A458" s="1088" t="s">
        <v>106</v>
      </c>
      <c r="B458" s="1089">
        <f>SUM(B450:B457)</f>
        <v>8597</v>
      </c>
      <c r="C458" s="1089">
        <f t="shared" ref="C458:D458" si="48">SUM(C450:C457)</f>
        <v>8</v>
      </c>
      <c r="D458" s="1089">
        <f t="shared" si="48"/>
        <v>123</v>
      </c>
      <c r="E458" s="1090"/>
      <c r="F458" s="1091"/>
      <c r="G458" s="1092"/>
    </row>
    <row r="459" spans="1:7">
      <c r="B459" s="101">
        <f>B458+C458+D458</f>
        <v>8728</v>
      </c>
    </row>
  </sheetData>
  <mergeCells count="129">
    <mergeCell ref="A279:G279"/>
    <mergeCell ref="A280:G280"/>
    <mergeCell ref="A281:G281"/>
    <mergeCell ref="A282:G282"/>
    <mergeCell ref="A319:G319"/>
    <mergeCell ref="B286:D286"/>
    <mergeCell ref="E286:G286"/>
    <mergeCell ref="B287:C287"/>
    <mergeCell ref="D287:D288"/>
    <mergeCell ref="E287:F287"/>
    <mergeCell ref="G287:G288"/>
    <mergeCell ref="B432:B435"/>
    <mergeCell ref="C432:C435"/>
    <mergeCell ref="D432:D435"/>
    <mergeCell ref="A41:G41"/>
    <mergeCell ref="A42:G42"/>
    <mergeCell ref="A43:G43"/>
    <mergeCell ref="A44:G44"/>
    <mergeCell ref="A82:G82"/>
    <mergeCell ref="A83:G83"/>
    <mergeCell ref="A84:G84"/>
    <mergeCell ref="A85:G85"/>
    <mergeCell ref="A122:G122"/>
    <mergeCell ref="A123:G123"/>
    <mergeCell ref="A124:G124"/>
    <mergeCell ref="B408:D408"/>
    <mergeCell ref="E408:G408"/>
    <mergeCell ref="B409:C409"/>
    <mergeCell ref="D409:D410"/>
    <mergeCell ref="E409:F409"/>
    <mergeCell ref="A402:G402"/>
    <mergeCell ref="A403:G403"/>
    <mergeCell ref="A404:G404"/>
    <mergeCell ref="A360:G360"/>
    <mergeCell ref="A361:G361"/>
    <mergeCell ref="G409:G410"/>
    <mergeCell ref="B367:D367"/>
    <mergeCell ref="E367:G367"/>
    <mergeCell ref="B368:C368"/>
    <mergeCell ref="D368:D369"/>
    <mergeCell ref="E368:F368"/>
    <mergeCell ref="G368:G369"/>
    <mergeCell ref="B310:B313"/>
    <mergeCell ref="B326:D326"/>
    <mergeCell ref="E326:G326"/>
    <mergeCell ref="B327:C327"/>
    <mergeCell ref="D327:D328"/>
    <mergeCell ref="E327:F327"/>
    <mergeCell ref="G327:G328"/>
    <mergeCell ref="A320:G320"/>
    <mergeCell ref="A321:G321"/>
    <mergeCell ref="A322:G322"/>
    <mergeCell ref="A362:G362"/>
    <mergeCell ref="A363:G363"/>
    <mergeCell ref="A401:G401"/>
    <mergeCell ref="B227:B230"/>
    <mergeCell ref="D227:D230"/>
    <mergeCell ref="B245:D245"/>
    <mergeCell ref="E245:G245"/>
    <mergeCell ref="B246:C246"/>
    <mergeCell ref="D246:D247"/>
    <mergeCell ref="E246:F246"/>
    <mergeCell ref="G246:G247"/>
    <mergeCell ref="A238:G238"/>
    <mergeCell ref="A239:G239"/>
    <mergeCell ref="A240:G240"/>
    <mergeCell ref="A241:G241"/>
    <mergeCell ref="B203:D203"/>
    <mergeCell ref="E203:G203"/>
    <mergeCell ref="B204:C204"/>
    <mergeCell ref="D204:D205"/>
    <mergeCell ref="E204:F204"/>
    <mergeCell ref="G204:G205"/>
    <mergeCell ref="B153:B156"/>
    <mergeCell ref="E153:E156"/>
    <mergeCell ref="B162:D162"/>
    <mergeCell ref="E162:G162"/>
    <mergeCell ref="B163:C163"/>
    <mergeCell ref="D163:D164"/>
    <mergeCell ref="E163:F163"/>
    <mergeCell ref="G163:G164"/>
    <mergeCell ref="A196:G196"/>
    <mergeCell ref="A197:G197"/>
    <mergeCell ref="A198:G198"/>
    <mergeCell ref="A199:G199"/>
    <mergeCell ref="B129:D129"/>
    <mergeCell ref="E129:G129"/>
    <mergeCell ref="B130:C130"/>
    <mergeCell ref="D130:D131"/>
    <mergeCell ref="E130:F130"/>
    <mergeCell ref="G130:G131"/>
    <mergeCell ref="B113:B116"/>
    <mergeCell ref="B89:D89"/>
    <mergeCell ref="E89:G89"/>
    <mergeCell ref="B90:C90"/>
    <mergeCell ref="D90:D91"/>
    <mergeCell ref="E90:F90"/>
    <mergeCell ref="G90:G91"/>
    <mergeCell ref="A125:G125"/>
    <mergeCell ref="B72:B75"/>
    <mergeCell ref="B48:D48"/>
    <mergeCell ref="E48:G48"/>
    <mergeCell ref="B49:C49"/>
    <mergeCell ref="D49:D50"/>
    <mergeCell ref="E49:F49"/>
    <mergeCell ref="G49:G50"/>
    <mergeCell ref="B9:C9"/>
    <mergeCell ref="D9:D10"/>
    <mergeCell ref="E9:F9"/>
    <mergeCell ref="G9:G10"/>
    <mergeCell ref="B32:B35"/>
    <mergeCell ref="E32:E35"/>
    <mergeCell ref="A1:G1"/>
    <mergeCell ref="A2:G2"/>
    <mergeCell ref="A3:G3"/>
    <mergeCell ref="A4:G4"/>
    <mergeCell ref="B8:D8"/>
    <mergeCell ref="E8:G8"/>
    <mergeCell ref="A440:G440"/>
    <mergeCell ref="A441:G441"/>
    <mergeCell ref="A442:G442"/>
    <mergeCell ref="A443:G443"/>
    <mergeCell ref="B447:D447"/>
    <mergeCell ref="E447:G447"/>
    <mergeCell ref="B448:C448"/>
    <mergeCell ref="D448:D449"/>
    <mergeCell ref="E448:F448"/>
    <mergeCell ref="G448:G449"/>
    <mergeCell ref="A447:A448"/>
  </mergeCells>
  <pageMargins left="0.59055118110236227" right="0.59055118110236227" top="0.39370078740157483" bottom="0.39370078740157483" header="0.51181102362204722" footer="0.51181102362204722"/>
  <pageSetup paperSize="9" scale="85" orientation="portrait" horizontalDpi="300" verticalDpi="300" r:id="rId1"/>
  <headerFooter alignWithMargins="0">
    <oddFooter>&amp;LMESRS/DDP/SDPP/Enquête n°2. Janvier 2017.&amp;C&amp;P/&amp;N</oddFooter>
  </headerFooter>
  <rowBreaks count="10" manualBreakCount="10">
    <brk id="40" max="16383" man="1"/>
    <brk id="81" max="16383" man="1"/>
    <brk id="121" max="16383" man="1"/>
    <brk id="160" max="16383" man="1"/>
    <brk id="195" max="16383" man="1"/>
    <brk id="237" max="16383" man="1"/>
    <brk id="278" max="16383" man="1"/>
    <brk id="318" max="16383" man="1"/>
    <brk id="359" max="16383" man="1"/>
    <brk id="40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IQ73"/>
  <sheetViews>
    <sheetView view="pageBreakPreview" topLeftCell="A42" zoomScale="85" zoomScaleNormal="80" zoomScaleSheetLayoutView="85" workbookViewId="0"/>
  </sheetViews>
  <sheetFormatPr baseColWidth="10" defaultColWidth="9.625" defaultRowHeight="15.75"/>
  <cols>
    <col min="1" max="1" width="32.375" style="3" customWidth="1"/>
    <col min="2" max="2" width="3.625" style="2" customWidth="1"/>
    <col min="3" max="7" width="6.125" style="3" customWidth="1"/>
    <col min="8" max="8" width="1.5" style="3" customWidth="1"/>
    <col min="9" max="10" width="6.125" style="3" customWidth="1"/>
    <col min="11" max="11" width="1.5" style="3" customWidth="1"/>
    <col min="12" max="13" width="6.125" style="3" customWidth="1"/>
    <col min="14" max="14" width="1.5" style="3" customWidth="1"/>
    <col min="15" max="17" width="6.125" style="3" customWidth="1"/>
    <col min="18" max="19" width="9.625" style="3" customWidth="1"/>
    <col min="20" max="20" width="22" style="3" hidden="1" customWidth="1"/>
    <col min="21" max="21" width="3.125" style="2" hidden="1" customWidth="1"/>
    <col min="22" max="38" width="5.125" style="3" hidden="1" customWidth="1"/>
    <col min="39" max="41" width="6.625" style="3" hidden="1" customWidth="1"/>
    <col min="42" max="48" width="0" style="3" hidden="1" customWidth="1"/>
    <col min="49" max="16384" width="9.625" style="3"/>
  </cols>
  <sheetData>
    <row r="1" spans="1:251">
      <c r="A1" s="224" t="s">
        <v>142</v>
      </c>
      <c r="B1" s="170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T1" s="23"/>
      <c r="U1" s="24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</row>
    <row r="2" spans="1:251">
      <c r="A2" s="224" t="s">
        <v>146</v>
      </c>
      <c r="B2" s="170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T2" s="23"/>
      <c r="U2" s="24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</row>
    <row r="3" spans="1:251">
      <c r="A3" s="169"/>
      <c r="B3" s="170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T3" s="23"/>
      <c r="U3" s="24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</row>
    <row r="4" spans="1:251" ht="18.75">
      <c r="A4" s="1315" t="s">
        <v>26</v>
      </c>
      <c r="B4" s="1315"/>
      <c r="C4" s="1315"/>
      <c r="D4" s="1315"/>
      <c r="E4" s="1315"/>
      <c r="F4" s="1315"/>
      <c r="G4" s="1315"/>
      <c r="H4" s="1315"/>
      <c r="I4" s="1315"/>
      <c r="J4" s="1315"/>
      <c r="K4" s="1315"/>
      <c r="L4" s="1315"/>
      <c r="M4" s="1315"/>
      <c r="N4" s="1315"/>
      <c r="O4" s="1315"/>
      <c r="P4" s="1315"/>
      <c r="Q4" s="1315"/>
      <c r="T4" s="23"/>
      <c r="U4" s="24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</row>
    <row r="5" spans="1:251" s="4" customFormat="1" ht="16.5" thickBot="1">
      <c r="A5" s="1309" t="s">
        <v>27</v>
      </c>
      <c r="B5" s="1309"/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3"/>
      <c r="S5" s="3"/>
      <c r="T5" s="23"/>
      <c r="U5" s="24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</row>
    <row r="6" spans="1:251" s="4" customFormat="1" ht="24" thickBot="1">
      <c r="A6" s="1310" t="s">
        <v>51</v>
      </c>
      <c r="B6" s="1311"/>
      <c r="C6" s="1311"/>
      <c r="D6" s="1311"/>
      <c r="E6" s="1311"/>
      <c r="F6" s="1311"/>
      <c r="G6" s="1311"/>
      <c r="H6" s="1311"/>
      <c r="I6" s="1311"/>
      <c r="J6" s="1311"/>
      <c r="K6" s="1311"/>
      <c r="L6" s="1311"/>
      <c r="M6" s="1311"/>
      <c r="N6" s="1311"/>
      <c r="O6" s="1311"/>
      <c r="P6" s="1311"/>
      <c r="Q6" s="1312"/>
      <c r="R6" s="3"/>
      <c r="S6" s="3"/>
      <c r="T6" s="23"/>
      <c r="U6" s="24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</row>
    <row r="7" spans="1:251" s="4" customFormat="1" ht="18" customHeight="1" thickBot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3"/>
      <c r="S7" s="3"/>
      <c r="T7" s="23"/>
      <c r="U7" s="24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</row>
    <row r="8" spans="1:251" ht="16.5">
      <c r="A8" s="158" t="s">
        <v>149</v>
      </c>
      <c r="B8" s="159"/>
      <c r="C8" s="159" t="s">
        <v>135</v>
      </c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60"/>
      <c r="P8" s="160"/>
      <c r="Q8" s="161"/>
    </row>
    <row r="9" spans="1:251" ht="27.75" customHeight="1" thickBot="1">
      <c r="A9" s="162" t="s">
        <v>150</v>
      </c>
      <c r="B9" s="163"/>
      <c r="C9" s="163" t="s">
        <v>133</v>
      </c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164"/>
      <c r="Q9" s="165"/>
    </row>
    <row r="10" spans="1:251" ht="26.25" customHeight="1" thickBot="1">
      <c r="A10" s="156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51" s="4" customFormat="1" ht="23.25" customHeight="1" thickBot="1">
      <c r="A11" s="157"/>
      <c r="B11" s="157"/>
      <c r="C11" s="166" t="s">
        <v>28</v>
      </c>
      <c r="D11" s="166"/>
      <c r="E11" s="167"/>
      <c r="F11" s="167" t="s">
        <v>134</v>
      </c>
      <c r="G11" s="167"/>
      <c r="H11" s="167"/>
      <c r="I11" s="167"/>
      <c r="J11" s="167"/>
      <c r="K11" s="167"/>
      <c r="L11" s="167"/>
      <c r="M11" s="167"/>
      <c r="N11" s="167"/>
      <c r="O11" s="168"/>
      <c r="P11" s="168"/>
      <c r="Q11" s="157"/>
      <c r="R11" s="3"/>
      <c r="S11" s="3"/>
      <c r="T11" s="23"/>
      <c r="U11" s="24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</row>
    <row r="12" spans="1:251" ht="16.5" thickBot="1">
      <c r="A12" s="169"/>
      <c r="B12" s="170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251" ht="19.5" thickBot="1">
      <c r="A13" s="172"/>
      <c r="B13" s="173"/>
      <c r="C13" s="174"/>
      <c r="D13" s="175" t="s">
        <v>2</v>
      </c>
      <c r="E13" s="175"/>
      <c r="F13" s="175"/>
      <c r="G13" s="176"/>
      <c r="H13" s="177"/>
      <c r="I13" s="1313" t="s">
        <v>34</v>
      </c>
      <c r="J13" s="1314"/>
      <c r="K13" s="177"/>
      <c r="L13" s="1313" t="s">
        <v>35</v>
      </c>
      <c r="M13" s="1314"/>
      <c r="N13" s="177"/>
      <c r="O13" s="178"/>
      <c r="P13" s="179" t="s">
        <v>9</v>
      </c>
      <c r="Q13" s="176"/>
    </row>
    <row r="14" spans="1:251" ht="73.5" thickBot="1">
      <c r="A14" s="180" t="s">
        <v>39</v>
      </c>
      <c r="B14" s="181"/>
      <c r="C14" s="182" t="s">
        <v>92</v>
      </c>
      <c r="D14" s="183" t="s">
        <v>93</v>
      </c>
      <c r="E14" s="184" t="s">
        <v>29</v>
      </c>
      <c r="F14" s="184" t="s">
        <v>30</v>
      </c>
      <c r="G14" s="185" t="s">
        <v>31</v>
      </c>
      <c r="H14" s="186"/>
      <c r="I14" s="182" t="s">
        <v>15</v>
      </c>
      <c r="J14" s="185" t="s">
        <v>32</v>
      </c>
      <c r="K14" s="186"/>
      <c r="L14" s="182" t="s">
        <v>15</v>
      </c>
      <c r="M14" s="185" t="s">
        <v>32</v>
      </c>
      <c r="N14" s="186"/>
      <c r="O14" s="182" t="s">
        <v>15</v>
      </c>
      <c r="P14" s="184" t="s">
        <v>32</v>
      </c>
      <c r="Q14" s="187" t="s">
        <v>9</v>
      </c>
    </row>
    <row r="15" spans="1:251" s="4" customFormat="1" ht="5.25" customHeight="1" thickBot="1">
      <c r="A15" s="188"/>
      <c r="B15" s="189"/>
      <c r="C15" s="190"/>
      <c r="D15" s="190"/>
      <c r="E15" s="190"/>
      <c r="F15" s="190"/>
      <c r="G15" s="190"/>
      <c r="H15" s="191"/>
      <c r="I15" s="190"/>
      <c r="J15" s="190"/>
      <c r="K15" s="191"/>
      <c r="L15" s="190"/>
      <c r="M15" s="190"/>
      <c r="N15" s="191"/>
      <c r="O15" s="190"/>
      <c r="P15" s="190"/>
      <c r="Q15" s="190"/>
      <c r="R15" s="3"/>
      <c r="S15" s="3"/>
      <c r="T15" s="23"/>
      <c r="U15" s="24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</row>
    <row r="16" spans="1:251">
      <c r="A16" s="192"/>
      <c r="B16" s="193" t="s">
        <v>19</v>
      </c>
      <c r="C16" s="194"/>
      <c r="D16" s="195"/>
      <c r="E16" s="195"/>
      <c r="F16" s="195"/>
      <c r="G16" s="196"/>
      <c r="H16" s="191"/>
      <c r="I16" s="194"/>
      <c r="J16" s="196"/>
      <c r="K16" s="191"/>
      <c r="L16" s="194"/>
      <c r="M16" s="196"/>
      <c r="N16" s="191"/>
      <c r="O16" s="197">
        <f>C16+I16+L16</f>
        <v>0</v>
      </c>
      <c r="P16" s="198">
        <f>D16+E16+F16+G16+J16+M16</f>
        <v>0</v>
      </c>
      <c r="Q16" s="199">
        <f>SUM(O16:P16)</f>
        <v>0</v>
      </c>
    </row>
    <row r="17" spans="1:251">
      <c r="A17" s="200" t="s">
        <v>124</v>
      </c>
      <c r="B17" s="201" t="s">
        <v>21</v>
      </c>
      <c r="C17" s="202"/>
      <c r="D17" s="203"/>
      <c r="E17" s="203"/>
      <c r="F17" s="203"/>
      <c r="G17" s="204"/>
      <c r="H17" s="191"/>
      <c r="I17" s="202"/>
      <c r="J17" s="204"/>
      <c r="K17" s="191"/>
      <c r="L17" s="202"/>
      <c r="M17" s="204"/>
      <c r="N17" s="191"/>
      <c r="O17" s="205">
        <f t="shared" ref="O17:O18" si="0">C17+I17+L17</f>
        <v>0</v>
      </c>
      <c r="P17" s="206">
        <f t="shared" ref="P17:P18" si="1">D17+E17+F17+G17+J17+M17</f>
        <v>0</v>
      </c>
      <c r="Q17" s="207">
        <f t="shared" ref="Q17:Q18" si="2">SUM(O17:P17)</f>
        <v>0</v>
      </c>
    </row>
    <row r="18" spans="1:251" ht="16.5" thickBot="1">
      <c r="A18" s="208"/>
      <c r="B18" s="209" t="s">
        <v>22</v>
      </c>
      <c r="C18" s="210"/>
      <c r="D18" s="211"/>
      <c r="E18" s="211"/>
      <c r="F18" s="211"/>
      <c r="G18" s="212"/>
      <c r="H18" s="191"/>
      <c r="I18" s="210"/>
      <c r="J18" s="212"/>
      <c r="K18" s="191"/>
      <c r="L18" s="210"/>
      <c r="M18" s="212"/>
      <c r="N18" s="191"/>
      <c r="O18" s="213">
        <f t="shared" si="0"/>
        <v>0</v>
      </c>
      <c r="P18" s="214">
        <f t="shared" si="1"/>
        <v>0</v>
      </c>
      <c r="Q18" s="215">
        <f t="shared" si="2"/>
        <v>0</v>
      </c>
    </row>
    <row r="19" spans="1:251" s="4" customFormat="1" ht="5.25" customHeight="1" thickBot="1">
      <c r="A19" s="188"/>
      <c r="B19" s="189"/>
      <c r="C19" s="190"/>
      <c r="D19" s="190"/>
      <c r="E19" s="190"/>
      <c r="F19" s="190"/>
      <c r="G19" s="190"/>
      <c r="H19" s="191"/>
      <c r="I19" s="190"/>
      <c r="J19" s="190"/>
      <c r="K19" s="191"/>
      <c r="L19" s="190"/>
      <c r="M19" s="190"/>
      <c r="N19" s="191"/>
      <c r="O19" s="190"/>
      <c r="P19" s="190"/>
      <c r="Q19" s="190"/>
      <c r="R19" s="3"/>
      <c r="S19" s="3"/>
      <c r="T19" s="23"/>
      <c r="U19" s="24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</row>
    <row r="20" spans="1:251">
      <c r="A20" s="192"/>
      <c r="B20" s="193" t="s">
        <v>19</v>
      </c>
      <c r="C20" s="194"/>
      <c r="D20" s="195"/>
      <c r="E20" s="195"/>
      <c r="F20" s="195"/>
      <c r="G20" s="196"/>
      <c r="H20" s="191"/>
      <c r="I20" s="194"/>
      <c r="J20" s="196"/>
      <c r="K20" s="191"/>
      <c r="L20" s="194"/>
      <c r="M20" s="196"/>
      <c r="N20" s="191"/>
      <c r="O20" s="197">
        <f>C20+I20+L20</f>
        <v>0</v>
      </c>
      <c r="P20" s="198">
        <f>D20+E20+F20+G20+J20+M20</f>
        <v>0</v>
      </c>
      <c r="Q20" s="199">
        <f>SUM(O20:P20)</f>
        <v>0</v>
      </c>
    </row>
    <row r="21" spans="1:251">
      <c r="A21" s="200" t="s">
        <v>125</v>
      </c>
      <c r="B21" s="201" t="s">
        <v>21</v>
      </c>
      <c r="C21" s="202"/>
      <c r="D21" s="203"/>
      <c r="E21" s="203"/>
      <c r="F21" s="203"/>
      <c r="G21" s="204"/>
      <c r="H21" s="191"/>
      <c r="I21" s="202"/>
      <c r="J21" s="204"/>
      <c r="K21" s="191"/>
      <c r="L21" s="202"/>
      <c r="M21" s="204"/>
      <c r="N21" s="191"/>
      <c r="O21" s="205">
        <f t="shared" ref="O21:O22" si="3">C21+I21+L21</f>
        <v>0</v>
      </c>
      <c r="P21" s="206">
        <f t="shared" ref="P21:P22" si="4">D21+E21+F21+G21+J21+M21</f>
        <v>0</v>
      </c>
      <c r="Q21" s="207">
        <f t="shared" ref="Q21:Q22" si="5">SUM(O21:P21)</f>
        <v>0</v>
      </c>
    </row>
    <row r="22" spans="1:251" ht="16.5" thickBot="1">
      <c r="A22" s="208"/>
      <c r="B22" s="209" t="s">
        <v>22</v>
      </c>
      <c r="C22" s="210"/>
      <c r="D22" s="211"/>
      <c r="E22" s="211"/>
      <c r="F22" s="211"/>
      <c r="G22" s="212"/>
      <c r="H22" s="191"/>
      <c r="I22" s="210"/>
      <c r="J22" s="212"/>
      <c r="K22" s="191"/>
      <c r="L22" s="210"/>
      <c r="M22" s="212"/>
      <c r="N22" s="191"/>
      <c r="O22" s="213">
        <f t="shared" si="3"/>
        <v>0</v>
      </c>
      <c r="P22" s="214">
        <f t="shared" si="4"/>
        <v>0</v>
      </c>
      <c r="Q22" s="215">
        <f t="shared" si="5"/>
        <v>0</v>
      </c>
    </row>
    <row r="23" spans="1:251" s="4" customFormat="1" ht="5.25" customHeight="1" thickBot="1">
      <c r="A23" s="188"/>
      <c r="B23" s="189"/>
      <c r="C23" s="190"/>
      <c r="D23" s="190"/>
      <c r="E23" s="190"/>
      <c r="F23" s="190"/>
      <c r="G23" s="190"/>
      <c r="H23" s="191"/>
      <c r="I23" s="190"/>
      <c r="J23" s="190"/>
      <c r="K23" s="191"/>
      <c r="L23" s="190"/>
      <c r="M23" s="190"/>
      <c r="N23" s="191"/>
      <c r="O23" s="190"/>
      <c r="P23" s="190"/>
      <c r="Q23" s="190"/>
      <c r="R23" s="3"/>
      <c r="S23" s="3"/>
      <c r="T23" s="23"/>
      <c r="U23" s="24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</row>
    <row r="24" spans="1:251">
      <c r="A24" s="192"/>
      <c r="B24" s="193" t="s">
        <v>19</v>
      </c>
      <c r="C24" s="194"/>
      <c r="D24" s="195"/>
      <c r="E24" s="195"/>
      <c r="F24" s="195"/>
      <c r="G24" s="196"/>
      <c r="H24" s="191"/>
      <c r="I24" s="194"/>
      <c r="J24" s="196"/>
      <c r="K24" s="191"/>
      <c r="L24" s="194"/>
      <c r="M24" s="196"/>
      <c r="N24" s="191"/>
      <c r="O24" s="197">
        <f>C24+I24+L24</f>
        <v>0</v>
      </c>
      <c r="P24" s="198">
        <f>D24+E24+F24+G24+J24+M24</f>
        <v>0</v>
      </c>
      <c r="Q24" s="199">
        <f>SUM(O24:P24)</f>
        <v>0</v>
      </c>
    </row>
    <row r="25" spans="1:251">
      <c r="A25" s="200" t="s">
        <v>126</v>
      </c>
      <c r="B25" s="201" t="s">
        <v>21</v>
      </c>
      <c r="C25" s="202"/>
      <c r="D25" s="203"/>
      <c r="E25" s="203"/>
      <c r="F25" s="203"/>
      <c r="G25" s="204"/>
      <c r="H25" s="191"/>
      <c r="I25" s="202"/>
      <c r="J25" s="204"/>
      <c r="K25" s="191"/>
      <c r="L25" s="202"/>
      <c r="M25" s="204"/>
      <c r="N25" s="191"/>
      <c r="O25" s="205">
        <f t="shared" ref="O25:O26" si="6">C25+I25+L25</f>
        <v>0</v>
      </c>
      <c r="P25" s="206">
        <f t="shared" ref="P25:P26" si="7">D25+E25+F25+G25+J25+M25</f>
        <v>0</v>
      </c>
      <c r="Q25" s="207">
        <f t="shared" ref="Q25:Q26" si="8">SUM(O25:P25)</f>
        <v>0</v>
      </c>
    </row>
    <row r="26" spans="1:251" ht="16.5" thickBot="1">
      <c r="A26" s="208"/>
      <c r="B26" s="209" t="s">
        <v>22</v>
      </c>
      <c r="C26" s="210"/>
      <c r="D26" s="211"/>
      <c r="E26" s="211"/>
      <c r="F26" s="211"/>
      <c r="G26" s="212"/>
      <c r="H26" s="191"/>
      <c r="I26" s="210"/>
      <c r="J26" s="212"/>
      <c r="K26" s="191"/>
      <c r="L26" s="210"/>
      <c r="M26" s="212"/>
      <c r="N26" s="191"/>
      <c r="O26" s="213">
        <f t="shared" si="6"/>
        <v>0</v>
      </c>
      <c r="P26" s="214">
        <f t="shared" si="7"/>
        <v>0</v>
      </c>
      <c r="Q26" s="215">
        <f t="shared" si="8"/>
        <v>0</v>
      </c>
    </row>
    <row r="27" spans="1:251" s="4" customFormat="1" ht="5.25" customHeight="1" thickBot="1">
      <c r="A27" s="188"/>
      <c r="B27" s="189"/>
      <c r="C27" s="190"/>
      <c r="D27" s="190"/>
      <c r="E27" s="190"/>
      <c r="F27" s="190"/>
      <c r="G27" s="190"/>
      <c r="H27" s="191"/>
      <c r="I27" s="190"/>
      <c r="J27" s="190"/>
      <c r="K27" s="191"/>
      <c r="L27" s="190"/>
      <c r="M27" s="190"/>
      <c r="N27" s="191"/>
      <c r="O27" s="190"/>
      <c r="P27" s="190"/>
      <c r="Q27" s="190"/>
      <c r="R27" s="3"/>
      <c r="S27" s="3"/>
      <c r="T27" s="23"/>
      <c r="U27" s="24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</row>
    <row r="28" spans="1:251">
      <c r="A28" s="192"/>
      <c r="B28" s="193" t="s">
        <v>19</v>
      </c>
      <c r="C28" s="194"/>
      <c r="D28" s="195"/>
      <c r="E28" s="195"/>
      <c r="F28" s="195"/>
      <c r="G28" s="196"/>
      <c r="H28" s="191"/>
      <c r="I28" s="194"/>
      <c r="J28" s="196"/>
      <c r="K28" s="191"/>
      <c r="L28" s="194"/>
      <c r="M28" s="196"/>
      <c r="N28" s="191"/>
      <c r="O28" s="197">
        <f>C28+I28+L28</f>
        <v>0</v>
      </c>
      <c r="P28" s="198">
        <f>D28+E28+F28+G28+J28+M28</f>
        <v>0</v>
      </c>
      <c r="Q28" s="199">
        <f>SUM(O28:P28)</f>
        <v>0</v>
      </c>
    </row>
    <row r="29" spans="1:251">
      <c r="A29" s="200" t="s">
        <v>127</v>
      </c>
      <c r="B29" s="201" t="s">
        <v>21</v>
      </c>
      <c r="C29" s="202"/>
      <c r="D29" s="203"/>
      <c r="E29" s="203"/>
      <c r="F29" s="203"/>
      <c r="G29" s="204"/>
      <c r="H29" s="191"/>
      <c r="I29" s="202"/>
      <c r="J29" s="204"/>
      <c r="K29" s="191"/>
      <c r="L29" s="202"/>
      <c r="M29" s="204"/>
      <c r="N29" s="191"/>
      <c r="O29" s="205">
        <f t="shared" ref="O29:O30" si="9">C29+I29+L29</f>
        <v>0</v>
      </c>
      <c r="P29" s="206">
        <f t="shared" ref="P29:P30" si="10">D29+E29+F29+G29+J29+M29</f>
        <v>0</v>
      </c>
      <c r="Q29" s="207">
        <f t="shared" ref="Q29:Q30" si="11">SUM(O29:P29)</f>
        <v>0</v>
      </c>
    </row>
    <row r="30" spans="1:251" ht="16.5" thickBot="1">
      <c r="A30" s="208"/>
      <c r="B30" s="209" t="s">
        <v>22</v>
      </c>
      <c r="C30" s="210"/>
      <c r="D30" s="211"/>
      <c r="E30" s="211"/>
      <c r="F30" s="211"/>
      <c r="G30" s="212"/>
      <c r="H30" s="191"/>
      <c r="I30" s="210"/>
      <c r="J30" s="212"/>
      <c r="K30" s="191"/>
      <c r="L30" s="210"/>
      <c r="M30" s="212"/>
      <c r="N30" s="191"/>
      <c r="O30" s="213">
        <f t="shared" si="9"/>
        <v>0</v>
      </c>
      <c r="P30" s="214">
        <f t="shared" si="10"/>
        <v>0</v>
      </c>
      <c r="Q30" s="215">
        <f t="shared" si="11"/>
        <v>0</v>
      </c>
    </row>
    <row r="31" spans="1:251" s="4" customFormat="1" ht="5.25" customHeight="1" thickBot="1">
      <c r="A31" s="188"/>
      <c r="B31" s="189"/>
      <c r="C31" s="190"/>
      <c r="D31" s="190"/>
      <c r="E31" s="190"/>
      <c r="F31" s="190"/>
      <c r="G31" s="190"/>
      <c r="H31" s="191"/>
      <c r="I31" s="190"/>
      <c r="J31" s="190"/>
      <c r="K31" s="191"/>
      <c r="L31" s="190"/>
      <c r="M31" s="190"/>
      <c r="N31" s="191"/>
      <c r="O31" s="190"/>
      <c r="P31" s="190"/>
      <c r="Q31" s="190"/>
      <c r="R31" s="3"/>
      <c r="S31" s="3"/>
      <c r="T31" s="23"/>
      <c r="U31" s="24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</row>
    <row r="32" spans="1:251">
      <c r="A32" s="192"/>
      <c r="B32" s="193" t="s">
        <v>19</v>
      </c>
      <c r="C32" s="197"/>
      <c r="D32" s="198"/>
      <c r="E32" s="198"/>
      <c r="F32" s="198"/>
      <c r="G32" s="199"/>
      <c r="H32" s="191"/>
      <c r="I32" s="197">
        <f t="shared" ref="I32:J34" si="12">+I20+I24+I28</f>
        <v>0</v>
      </c>
      <c r="J32" s="199">
        <f t="shared" si="12"/>
        <v>0</v>
      </c>
      <c r="K32" s="191"/>
      <c r="L32" s="197">
        <f t="shared" ref="L32:M34" si="13">+L20+L24+L28</f>
        <v>0</v>
      </c>
      <c r="M32" s="199">
        <f t="shared" si="13"/>
        <v>0</v>
      </c>
      <c r="N32" s="191"/>
      <c r="O32" s="197">
        <f>C32+I32+L32</f>
        <v>0</v>
      </c>
      <c r="P32" s="198">
        <f>D32+E32+F32+G32+J32+M32</f>
        <v>0</v>
      </c>
      <c r="Q32" s="199">
        <f>SUM(O32:P32)</f>
        <v>0</v>
      </c>
    </row>
    <row r="33" spans="1:251">
      <c r="A33" s="216" t="s">
        <v>128</v>
      </c>
      <c r="B33" s="201" t="s">
        <v>21</v>
      </c>
      <c r="C33" s="205"/>
      <c r="D33" s="206"/>
      <c r="E33" s="206"/>
      <c r="F33" s="206"/>
      <c r="G33" s="207"/>
      <c r="H33" s="191"/>
      <c r="I33" s="205">
        <f t="shared" si="12"/>
        <v>0</v>
      </c>
      <c r="J33" s="207">
        <f t="shared" si="12"/>
        <v>0</v>
      </c>
      <c r="K33" s="191"/>
      <c r="L33" s="205">
        <f t="shared" si="13"/>
        <v>0</v>
      </c>
      <c r="M33" s="207">
        <f t="shared" si="13"/>
        <v>0</v>
      </c>
      <c r="N33" s="191"/>
      <c r="O33" s="205">
        <f t="shared" ref="O33:O34" si="14">C33+I33+L33</f>
        <v>0</v>
      </c>
      <c r="P33" s="206">
        <f t="shared" ref="P33:P34" si="15">D33+E33+F33+G33+J33+M33</f>
        <v>0</v>
      </c>
      <c r="Q33" s="207">
        <f t="shared" ref="Q33:Q34" si="16">SUM(O33:P33)</f>
        <v>0</v>
      </c>
    </row>
    <row r="34" spans="1:251" ht="16.5" thickBot="1">
      <c r="A34" s="208"/>
      <c r="B34" s="209" t="s">
        <v>22</v>
      </c>
      <c r="C34" s="213"/>
      <c r="D34" s="214"/>
      <c r="E34" s="214"/>
      <c r="F34" s="214"/>
      <c r="G34" s="215"/>
      <c r="H34" s="191"/>
      <c r="I34" s="213">
        <f t="shared" si="12"/>
        <v>0</v>
      </c>
      <c r="J34" s="215">
        <f t="shared" si="12"/>
        <v>0</v>
      </c>
      <c r="K34" s="191"/>
      <c r="L34" s="213">
        <f t="shared" si="13"/>
        <v>0</v>
      </c>
      <c r="M34" s="215">
        <f t="shared" si="13"/>
        <v>0</v>
      </c>
      <c r="N34" s="191"/>
      <c r="O34" s="213">
        <f t="shared" si="14"/>
        <v>0</v>
      </c>
      <c r="P34" s="214">
        <f t="shared" si="15"/>
        <v>0</v>
      </c>
      <c r="Q34" s="215">
        <f t="shared" si="16"/>
        <v>0</v>
      </c>
    </row>
    <row r="35" spans="1:251" s="4" customFormat="1" ht="5.25" customHeight="1" thickBot="1">
      <c r="A35" s="188"/>
      <c r="B35" s="189"/>
      <c r="C35" s="190"/>
      <c r="D35" s="190"/>
      <c r="E35" s="190"/>
      <c r="F35" s="190"/>
      <c r="G35" s="190"/>
      <c r="H35" s="191"/>
      <c r="I35" s="190"/>
      <c r="J35" s="190"/>
      <c r="K35" s="191"/>
      <c r="L35" s="190"/>
      <c r="M35" s="190"/>
      <c r="N35" s="191"/>
      <c r="O35" s="190"/>
      <c r="P35" s="190"/>
      <c r="Q35" s="190"/>
      <c r="R35" s="3"/>
      <c r="S35" s="3"/>
      <c r="T35" s="23"/>
      <c r="U35" s="24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</row>
    <row r="36" spans="1:251">
      <c r="A36" s="192"/>
      <c r="B36" s="193" t="s">
        <v>19</v>
      </c>
      <c r="C36" s="194"/>
      <c r="D36" s="195"/>
      <c r="E36" s="195"/>
      <c r="F36" s="195"/>
      <c r="G36" s="196"/>
      <c r="H36" s="191"/>
      <c r="I36" s="194"/>
      <c r="J36" s="196"/>
      <c r="K36" s="191"/>
      <c r="L36" s="194"/>
      <c r="M36" s="196"/>
      <c r="N36" s="191"/>
      <c r="O36" s="197">
        <f>C36+I36+L36</f>
        <v>0</v>
      </c>
      <c r="P36" s="198">
        <f>D36+E36+F36+G36+J36+M36</f>
        <v>0</v>
      </c>
      <c r="Q36" s="199">
        <f>SUM(O36:P36)</f>
        <v>0</v>
      </c>
    </row>
    <row r="37" spans="1:251">
      <c r="A37" s="200" t="s">
        <v>127</v>
      </c>
      <c r="B37" s="201" t="s">
        <v>21</v>
      </c>
      <c r="C37" s="202"/>
      <c r="D37" s="203"/>
      <c r="E37" s="203"/>
      <c r="F37" s="203"/>
      <c r="G37" s="204"/>
      <c r="H37" s="191"/>
      <c r="I37" s="202"/>
      <c r="J37" s="204"/>
      <c r="K37" s="191"/>
      <c r="L37" s="202"/>
      <c r="M37" s="204"/>
      <c r="N37" s="191"/>
      <c r="O37" s="205">
        <f t="shared" ref="O37:O38" si="17">C37+I37+L37</f>
        <v>0</v>
      </c>
      <c r="P37" s="206">
        <f t="shared" ref="P37:P38" si="18">D37+E37+F37+G37+J37+M37</f>
        <v>0</v>
      </c>
      <c r="Q37" s="207">
        <f t="shared" ref="Q37:Q38" si="19">SUM(O37:P37)</f>
        <v>0</v>
      </c>
    </row>
    <row r="38" spans="1:251" ht="16.5" thickBot="1">
      <c r="A38" s="208"/>
      <c r="B38" s="209" t="s">
        <v>22</v>
      </c>
      <c r="C38" s="210"/>
      <c r="D38" s="211"/>
      <c r="E38" s="211"/>
      <c r="F38" s="211"/>
      <c r="G38" s="212"/>
      <c r="H38" s="191"/>
      <c r="I38" s="210"/>
      <c r="J38" s="212"/>
      <c r="K38" s="191"/>
      <c r="L38" s="210"/>
      <c r="M38" s="212"/>
      <c r="N38" s="191"/>
      <c r="O38" s="213">
        <f t="shared" si="17"/>
        <v>0</v>
      </c>
      <c r="P38" s="214">
        <f t="shared" si="18"/>
        <v>0</v>
      </c>
      <c r="Q38" s="215">
        <f t="shared" si="19"/>
        <v>0</v>
      </c>
    </row>
    <row r="39" spans="1:251" s="4" customFormat="1" ht="5.25" customHeight="1" thickBot="1">
      <c r="A39" s="188"/>
      <c r="B39" s="189"/>
      <c r="C39" s="190"/>
      <c r="D39" s="190"/>
      <c r="E39" s="190"/>
      <c r="F39" s="190"/>
      <c r="G39" s="190"/>
      <c r="H39" s="191"/>
      <c r="I39" s="190"/>
      <c r="J39" s="190"/>
      <c r="K39" s="191"/>
      <c r="L39" s="190"/>
      <c r="M39" s="190"/>
      <c r="N39" s="191"/>
      <c r="O39" s="190"/>
      <c r="P39" s="190"/>
      <c r="Q39" s="190"/>
      <c r="R39" s="3"/>
      <c r="S39" s="3"/>
      <c r="T39" s="23"/>
      <c r="U39" s="24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</row>
    <row r="40" spans="1:251">
      <c r="A40" s="217"/>
      <c r="B40" s="193" t="s">
        <v>19</v>
      </c>
      <c r="C40" s="194"/>
      <c r="D40" s="195"/>
      <c r="E40" s="195"/>
      <c r="F40" s="195"/>
      <c r="G40" s="196"/>
      <c r="H40" s="191"/>
      <c r="I40" s="194"/>
      <c r="J40" s="196"/>
      <c r="K40" s="191"/>
      <c r="L40" s="194"/>
      <c r="M40" s="196"/>
      <c r="N40" s="191"/>
      <c r="O40" s="197">
        <f>C40+I40+L40</f>
        <v>0</v>
      </c>
      <c r="P40" s="198">
        <f>D40+E40+F40+G40+J40+M40</f>
        <v>0</v>
      </c>
      <c r="Q40" s="199">
        <f>SUM(O40:P40)</f>
        <v>0</v>
      </c>
    </row>
    <row r="41" spans="1:251">
      <c r="A41" s="200" t="s">
        <v>129</v>
      </c>
      <c r="B41" s="201" t="s">
        <v>21</v>
      </c>
      <c r="C41" s="202"/>
      <c r="D41" s="203"/>
      <c r="E41" s="203"/>
      <c r="F41" s="203"/>
      <c r="G41" s="204"/>
      <c r="H41" s="191"/>
      <c r="I41" s="202"/>
      <c r="J41" s="204"/>
      <c r="K41" s="191"/>
      <c r="L41" s="202"/>
      <c r="M41" s="204"/>
      <c r="N41" s="191"/>
      <c r="O41" s="205">
        <f t="shared" ref="O41:O42" si="20">C41+I41+L41</f>
        <v>0</v>
      </c>
      <c r="P41" s="206">
        <f t="shared" ref="P41:P42" si="21">D41+E41+F41+G41+J41+M41</f>
        <v>0</v>
      </c>
      <c r="Q41" s="207">
        <f t="shared" ref="Q41:Q42" si="22">SUM(O41:P41)</f>
        <v>0</v>
      </c>
    </row>
    <row r="42" spans="1:251" ht="16.5" thickBot="1">
      <c r="A42" s="208"/>
      <c r="B42" s="209" t="s">
        <v>22</v>
      </c>
      <c r="C42" s="210"/>
      <c r="D42" s="211"/>
      <c r="E42" s="211"/>
      <c r="F42" s="211"/>
      <c r="G42" s="212"/>
      <c r="H42" s="191"/>
      <c r="I42" s="210"/>
      <c r="J42" s="212"/>
      <c r="K42" s="191"/>
      <c r="L42" s="210"/>
      <c r="M42" s="212"/>
      <c r="N42" s="191"/>
      <c r="O42" s="213">
        <f t="shared" si="20"/>
        <v>0</v>
      </c>
      <c r="P42" s="214">
        <f t="shared" si="21"/>
        <v>0</v>
      </c>
      <c r="Q42" s="215">
        <f t="shared" si="22"/>
        <v>0</v>
      </c>
    </row>
    <row r="43" spans="1:251" s="4" customFormat="1" ht="5.25" customHeight="1" thickBot="1">
      <c r="A43" s="188"/>
      <c r="B43" s="189"/>
      <c r="C43" s="190"/>
      <c r="D43" s="190"/>
      <c r="E43" s="190"/>
      <c r="F43" s="190"/>
      <c r="G43" s="190"/>
      <c r="H43" s="191"/>
      <c r="I43" s="190"/>
      <c r="J43" s="190"/>
      <c r="K43" s="191"/>
      <c r="L43" s="190"/>
      <c r="M43" s="190"/>
      <c r="N43" s="191"/>
      <c r="O43" s="190"/>
      <c r="P43" s="190"/>
      <c r="Q43" s="190"/>
      <c r="R43" s="3"/>
      <c r="S43" s="3"/>
      <c r="T43" s="23"/>
      <c r="U43" s="24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</row>
    <row r="44" spans="1:251">
      <c r="A44" s="217"/>
      <c r="B44" s="193" t="s">
        <v>19</v>
      </c>
      <c r="C44" s="197"/>
      <c r="D44" s="198"/>
      <c r="E44" s="198"/>
      <c r="F44" s="198"/>
      <c r="G44" s="199"/>
      <c r="H44" s="191"/>
      <c r="I44" s="197">
        <f t="shared" ref="I44:J46" si="23">+I36+I40</f>
        <v>0</v>
      </c>
      <c r="J44" s="199">
        <f t="shared" si="23"/>
        <v>0</v>
      </c>
      <c r="K44" s="191"/>
      <c r="L44" s="197">
        <f t="shared" ref="L44:M46" si="24">+L36+L40</f>
        <v>0</v>
      </c>
      <c r="M44" s="199">
        <f t="shared" si="24"/>
        <v>0</v>
      </c>
      <c r="N44" s="191"/>
      <c r="O44" s="197">
        <f>C44+I44+L44</f>
        <v>0</v>
      </c>
      <c r="P44" s="198">
        <f>D44+E44+F44+G44+J44+M44</f>
        <v>0</v>
      </c>
      <c r="Q44" s="199">
        <f>SUM(O44:P44)</f>
        <v>0</v>
      </c>
    </row>
    <row r="45" spans="1:251">
      <c r="A45" s="216" t="s">
        <v>130</v>
      </c>
      <c r="B45" s="201" t="s">
        <v>21</v>
      </c>
      <c r="C45" s="205"/>
      <c r="D45" s="206"/>
      <c r="E45" s="206"/>
      <c r="F45" s="206"/>
      <c r="G45" s="207"/>
      <c r="H45" s="191"/>
      <c r="I45" s="205">
        <f t="shared" si="23"/>
        <v>0</v>
      </c>
      <c r="J45" s="207">
        <f t="shared" si="23"/>
        <v>0</v>
      </c>
      <c r="K45" s="191"/>
      <c r="L45" s="205">
        <f t="shared" si="24"/>
        <v>0</v>
      </c>
      <c r="M45" s="207">
        <f t="shared" si="24"/>
        <v>0</v>
      </c>
      <c r="N45" s="191"/>
      <c r="O45" s="205">
        <f t="shared" ref="O45:O46" si="25">C45+I45+L45</f>
        <v>0</v>
      </c>
      <c r="P45" s="206">
        <f t="shared" ref="P45:P46" si="26">D45+E45+F45+G45+J45+M45</f>
        <v>0</v>
      </c>
      <c r="Q45" s="207">
        <f t="shared" ref="Q45:Q46" si="27">SUM(O45:P45)</f>
        <v>0</v>
      </c>
    </row>
    <row r="46" spans="1:251" ht="16.5" thickBot="1">
      <c r="A46" s="208"/>
      <c r="B46" s="209" t="s">
        <v>22</v>
      </c>
      <c r="C46" s="213"/>
      <c r="D46" s="214"/>
      <c r="E46" s="214"/>
      <c r="F46" s="214"/>
      <c r="G46" s="215"/>
      <c r="H46" s="191"/>
      <c r="I46" s="213">
        <f t="shared" si="23"/>
        <v>0</v>
      </c>
      <c r="J46" s="215">
        <f t="shared" si="23"/>
        <v>0</v>
      </c>
      <c r="K46" s="191"/>
      <c r="L46" s="213">
        <f t="shared" si="24"/>
        <v>0</v>
      </c>
      <c r="M46" s="215">
        <f t="shared" si="24"/>
        <v>0</v>
      </c>
      <c r="N46" s="191"/>
      <c r="O46" s="213">
        <f t="shared" si="25"/>
        <v>0</v>
      </c>
      <c r="P46" s="214">
        <f t="shared" si="26"/>
        <v>0</v>
      </c>
      <c r="Q46" s="215">
        <f t="shared" si="27"/>
        <v>0</v>
      </c>
    </row>
    <row r="47" spans="1:251" s="4" customFormat="1" ht="5.25" customHeight="1" thickBot="1">
      <c r="A47" s="188"/>
      <c r="B47" s="189"/>
      <c r="C47" s="190"/>
      <c r="D47" s="190"/>
      <c r="E47" s="190"/>
      <c r="F47" s="190"/>
      <c r="G47" s="190"/>
      <c r="H47" s="191"/>
      <c r="I47" s="190"/>
      <c r="J47" s="190"/>
      <c r="K47" s="191"/>
      <c r="L47" s="190"/>
      <c r="M47" s="190"/>
      <c r="N47" s="191"/>
      <c r="O47" s="190"/>
      <c r="P47" s="190"/>
      <c r="Q47" s="190"/>
      <c r="R47" s="3"/>
      <c r="S47" s="3"/>
      <c r="T47" s="23"/>
      <c r="U47" s="24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</row>
    <row r="48" spans="1:251">
      <c r="A48" s="217" t="s">
        <v>136</v>
      </c>
      <c r="B48" s="193" t="s">
        <v>19</v>
      </c>
      <c r="C48" s="194"/>
      <c r="D48" s="195"/>
      <c r="E48" s="195"/>
      <c r="F48" s="195"/>
      <c r="G48" s="196"/>
      <c r="H48" s="191"/>
      <c r="I48" s="194"/>
      <c r="J48" s="196"/>
      <c r="K48" s="191"/>
      <c r="L48" s="194"/>
      <c r="M48" s="196"/>
      <c r="N48" s="191"/>
      <c r="O48" s="197">
        <f>C48+I48+L48</f>
        <v>0</v>
      </c>
      <c r="P48" s="198">
        <f>D48+E48+F48+G48+J48+M48</f>
        <v>0</v>
      </c>
      <c r="Q48" s="199">
        <f>SUM(O48:P48)</f>
        <v>0</v>
      </c>
    </row>
    <row r="49" spans="1:251">
      <c r="A49" s="200" t="s">
        <v>137</v>
      </c>
      <c r="B49" s="201" t="s">
        <v>21</v>
      </c>
      <c r="C49" s="202"/>
      <c r="D49" s="203"/>
      <c r="E49" s="203"/>
      <c r="F49" s="203"/>
      <c r="G49" s="204"/>
      <c r="H49" s="191"/>
      <c r="I49" s="202"/>
      <c r="J49" s="204"/>
      <c r="K49" s="191"/>
      <c r="L49" s="202"/>
      <c r="M49" s="204"/>
      <c r="N49" s="191"/>
      <c r="O49" s="205">
        <f t="shared" ref="O49:O50" si="28">C49+I49+L49</f>
        <v>0</v>
      </c>
      <c r="P49" s="206">
        <f t="shared" ref="P49:P50" si="29">D49+E49+F49+G49+J49+M49</f>
        <v>0</v>
      </c>
      <c r="Q49" s="207">
        <f t="shared" ref="Q49:Q50" si="30">SUM(O49:P49)</f>
        <v>0</v>
      </c>
    </row>
    <row r="50" spans="1:251" ht="16.5" thickBot="1">
      <c r="A50" s="208"/>
      <c r="B50" s="209" t="s">
        <v>22</v>
      </c>
      <c r="C50" s="210"/>
      <c r="D50" s="211"/>
      <c r="E50" s="211"/>
      <c r="F50" s="211"/>
      <c r="G50" s="212"/>
      <c r="H50" s="191"/>
      <c r="I50" s="210"/>
      <c r="J50" s="212"/>
      <c r="K50" s="191"/>
      <c r="L50" s="210"/>
      <c r="M50" s="212"/>
      <c r="N50" s="191"/>
      <c r="O50" s="213">
        <f t="shared" si="28"/>
        <v>0</v>
      </c>
      <c r="P50" s="214">
        <f t="shared" si="29"/>
        <v>0</v>
      </c>
      <c r="Q50" s="215">
        <f t="shared" si="30"/>
        <v>0</v>
      </c>
    </row>
    <row r="51" spans="1:251" s="4" customFormat="1" ht="5.25" customHeight="1" thickBot="1">
      <c r="A51" s="188"/>
      <c r="B51" s="189"/>
      <c r="C51" s="190"/>
      <c r="D51" s="190"/>
      <c r="E51" s="190"/>
      <c r="F51" s="190"/>
      <c r="G51" s="190"/>
      <c r="H51" s="191"/>
      <c r="I51" s="190"/>
      <c r="J51" s="190"/>
      <c r="K51" s="191"/>
      <c r="L51" s="190"/>
      <c r="M51" s="190"/>
      <c r="N51" s="191"/>
      <c r="O51" s="190"/>
      <c r="P51" s="190"/>
      <c r="Q51" s="190"/>
      <c r="R51" s="3"/>
      <c r="S51" s="3"/>
      <c r="T51" s="23"/>
      <c r="U51" s="24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</row>
    <row r="52" spans="1:251">
      <c r="A52" s="217"/>
      <c r="B52" s="193" t="s">
        <v>19</v>
      </c>
      <c r="C52" s="197">
        <f>+C16+C32+C44+C48</f>
        <v>0</v>
      </c>
      <c r="D52" s="198">
        <f t="shared" ref="D52:G54" si="31">+D16+D32+D44+D48</f>
        <v>0</v>
      </c>
      <c r="E52" s="198">
        <f t="shared" si="31"/>
        <v>0</v>
      </c>
      <c r="F52" s="198">
        <f t="shared" si="31"/>
        <v>0</v>
      </c>
      <c r="G52" s="199">
        <f t="shared" si="31"/>
        <v>0</v>
      </c>
      <c r="H52" s="191"/>
      <c r="I52" s="197">
        <f t="shared" ref="I52:J54" si="32">+I16+I32+I44+I48</f>
        <v>0</v>
      </c>
      <c r="J52" s="199">
        <f t="shared" si="32"/>
        <v>0</v>
      </c>
      <c r="K52" s="191"/>
      <c r="L52" s="197">
        <f t="shared" ref="L52:N54" si="33">+L16+L32+L44+L48</f>
        <v>0</v>
      </c>
      <c r="M52" s="199">
        <f t="shared" si="33"/>
        <v>0</v>
      </c>
      <c r="N52" s="191">
        <f t="shared" si="33"/>
        <v>0</v>
      </c>
      <c r="O52" s="197">
        <f>C52+I52+L52</f>
        <v>0</v>
      </c>
      <c r="P52" s="198">
        <f>D52+E52+F52+G52+J52+M52</f>
        <v>0</v>
      </c>
      <c r="Q52" s="199">
        <f>SUM(O52:P52)</f>
        <v>0</v>
      </c>
    </row>
    <row r="53" spans="1:251">
      <c r="A53" s="216" t="s">
        <v>131</v>
      </c>
      <c r="B53" s="201" t="s">
        <v>21</v>
      </c>
      <c r="C53" s="205">
        <f t="shared" ref="C53:C54" si="34">+C17+C33+C45+C49</f>
        <v>0</v>
      </c>
      <c r="D53" s="206">
        <f t="shared" si="31"/>
        <v>0</v>
      </c>
      <c r="E53" s="206">
        <f t="shared" si="31"/>
        <v>0</v>
      </c>
      <c r="F53" s="206">
        <f t="shared" si="31"/>
        <v>0</v>
      </c>
      <c r="G53" s="207">
        <f t="shared" si="31"/>
        <v>0</v>
      </c>
      <c r="H53" s="191"/>
      <c r="I53" s="205">
        <f t="shared" si="32"/>
        <v>0</v>
      </c>
      <c r="J53" s="207">
        <f t="shared" si="32"/>
        <v>0</v>
      </c>
      <c r="K53" s="191"/>
      <c r="L53" s="205">
        <f t="shared" si="33"/>
        <v>0</v>
      </c>
      <c r="M53" s="207">
        <f t="shared" si="33"/>
        <v>0</v>
      </c>
      <c r="N53" s="191">
        <f t="shared" si="33"/>
        <v>0</v>
      </c>
      <c r="O53" s="205">
        <f t="shared" ref="O53:O54" si="35">C53+I53+L53</f>
        <v>0</v>
      </c>
      <c r="P53" s="206">
        <f t="shared" ref="P53:P54" si="36">D53+E53+F53+G53+J53+M53</f>
        <v>0</v>
      </c>
      <c r="Q53" s="207">
        <f t="shared" ref="Q53:Q54" si="37">SUM(O53:P53)</f>
        <v>0</v>
      </c>
    </row>
    <row r="54" spans="1:251" ht="16.5" thickBot="1">
      <c r="A54" s="208"/>
      <c r="B54" s="209" t="s">
        <v>22</v>
      </c>
      <c r="C54" s="213">
        <f t="shared" si="34"/>
        <v>0</v>
      </c>
      <c r="D54" s="214">
        <f t="shared" si="31"/>
        <v>0</v>
      </c>
      <c r="E54" s="214">
        <f t="shared" si="31"/>
        <v>0</v>
      </c>
      <c r="F54" s="214">
        <f t="shared" si="31"/>
        <v>0</v>
      </c>
      <c r="G54" s="215">
        <f t="shared" si="31"/>
        <v>0</v>
      </c>
      <c r="H54" s="191"/>
      <c r="I54" s="213">
        <f t="shared" si="32"/>
        <v>0</v>
      </c>
      <c r="J54" s="215">
        <f t="shared" si="32"/>
        <v>0</v>
      </c>
      <c r="K54" s="191"/>
      <c r="L54" s="213">
        <f t="shared" si="33"/>
        <v>0</v>
      </c>
      <c r="M54" s="215">
        <f t="shared" si="33"/>
        <v>0</v>
      </c>
      <c r="N54" s="191">
        <f t="shared" si="33"/>
        <v>0</v>
      </c>
      <c r="O54" s="213">
        <f t="shared" si="35"/>
        <v>0</v>
      </c>
      <c r="P54" s="214">
        <f t="shared" si="36"/>
        <v>0</v>
      </c>
      <c r="Q54" s="215">
        <f t="shared" si="37"/>
        <v>0</v>
      </c>
    </row>
    <row r="55" spans="1:251" ht="5.0999999999999996" customHeight="1" thickBot="1">
      <c r="A55" s="188"/>
      <c r="B55" s="189"/>
      <c r="C55" s="190"/>
      <c r="D55" s="190"/>
      <c r="E55" s="190"/>
      <c r="F55" s="190"/>
      <c r="G55" s="190"/>
      <c r="H55" s="191"/>
      <c r="I55" s="190"/>
      <c r="J55" s="190"/>
      <c r="K55" s="191"/>
      <c r="L55" s="190"/>
      <c r="M55" s="190"/>
      <c r="N55" s="191"/>
      <c r="O55" s="190"/>
      <c r="P55" s="190"/>
      <c r="Q55" s="190"/>
    </row>
    <row r="56" spans="1:251">
      <c r="A56" s="217"/>
      <c r="B56" s="193" t="s">
        <v>19</v>
      </c>
      <c r="C56" s="197">
        <f>+C52</f>
        <v>0</v>
      </c>
      <c r="D56" s="198">
        <f t="shared" ref="D56:G58" si="38">+D52</f>
        <v>0</v>
      </c>
      <c r="E56" s="198">
        <f t="shared" si="38"/>
        <v>0</v>
      </c>
      <c r="F56" s="198">
        <f t="shared" si="38"/>
        <v>0</v>
      </c>
      <c r="G56" s="199">
        <f t="shared" si="38"/>
        <v>0</v>
      </c>
      <c r="H56" s="171"/>
      <c r="I56" s="197">
        <f t="shared" ref="I56:J58" si="39">+I52</f>
        <v>0</v>
      </c>
      <c r="J56" s="199">
        <f t="shared" si="39"/>
        <v>0</v>
      </c>
      <c r="K56" s="171"/>
      <c r="L56" s="197">
        <f t="shared" ref="L56:M58" si="40">+L52</f>
        <v>0</v>
      </c>
      <c r="M56" s="199">
        <f t="shared" si="40"/>
        <v>0</v>
      </c>
      <c r="N56" s="171"/>
      <c r="O56" s="197">
        <f>C56+I56+L56</f>
        <v>0</v>
      </c>
      <c r="P56" s="198">
        <f>D56+E56+F56+G56+J56+M56</f>
        <v>0</v>
      </c>
      <c r="Q56" s="199">
        <f>SUM(O56:P56)</f>
        <v>0</v>
      </c>
    </row>
    <row r="57" spans="1:251">
      <c r="A57" s="216" t="s">
        <v>132</v>
      </c>
      <c r="B57" s="201" t="s">
        <v>21</v>
      </c>
      <c r="C57" s="205">
        <f t="shared" ref="C57:C58" si="41">+C53</f>
        <v>0</v>
      </c>
      <c r="D57" s="206">
        <f t="shared" si="38"/>
        <v>0</v>
      </c>
      <c r="E57" s="206">
        <f t="shared" si="38"/>
        <v>0</v>
      </c>
      <c r="F57" s="206">
        <f t="shared" si="38"/>
        <v>0</v>
      </c>
      <c r="G57" s="207">
        <f t="shared" si="38"/>
        <v>0</v>
      </c>
      <c r="H57" s="171"/>
      <c r="I57" s="205">
        <f t="shared" si="39"/>
        <v>0</v>
      </c>
      <c r="J57" s="207">
        <f t="shared" si="39"/>
        <v>0</v>
      </c>
      <c r="K57" s="171"/>
      <c r="L57" s="205">
        <f t="shared" si="40"/>
        <v>0</v>
      </c>
      <c r="M57" s="207">
        <f t="shared" si="40"/>
        <v>0</v>
      </c>
      <c r="N57" s="171"/>
      <c r="O57" s="205">
        <f t="shared" ref="O57:O58" si="42">C57+I57+L57</f>
        <v>0</v>
      </c>
      <c r="P57" s="206">
        <f t="shared" ref="P57:P58" si="43">D57+E57+F57+G57+J57+M57</f>
        <v>0</v>
      </c>
      <c r="Q57" s="207">
        <f t="shared" ref="Q57:Q58" si="44">SUM(O57:P57)</f>
        <v>0</v>
      </c>
    </row>
    <row r="58" spans="1:251" ht="16.5" thickBot="1">
      <c r="A58" s="208"/>
      <c r="B58" s="209" t="s">
        <v>22</v>
      </c>
      <c r="C58" s="213">
        <f t="shared" si="41"/>
        <v>0</v>
      </c>
      <c r="D58" s="214">
        <f t="shared" si="38"/>
        <v>0</v>
      </c>
      <c r="E58" s="214">
        <f t="shared" si="38"/>
        <v>0</v>
      </c>
      <c r="F58" s="214">
        <f t="shared" si="38"/>
        <v>0</v>
      </c>
      <c r="G58" s="215">
        <f t="shared" si="38"/>
        <v>0</v>
      </c>
      <c r="H58" s="171"/>
      <c r="I58" s="213">
        <f t="shared" si="39"/>
        <v>0</v>
      </c>
      <c r="J58" s="215">
        <f t="shared" si="39"/>
        <v>0</v>
      </c>
      <c r="K58" s="171"/>
      <c r="L58" s="213">
        <f t="shared" si="40"/>
        <v>0</v>
      </c>
      <c r="M58" s="215">
        <f t="shared" si="40"/>
        <v>0</v>
      </c>
      <c r="N58" s="171"/>
      <c r="O58" s="213">
        <f t="shared" si="42"/>
        <v>0</v>
      </c>
      <c r="P58" s="214">
        <f t="shared" si="43"/>
        <v>0</v>
      </c>
      <c r="Q58" s="215">
        <f t="shared" si="44"/>
        <v>0</v>
      </c>
    </row>
    <row r="59" spans="1:251">
      <c r="A59" s="218" t="s">
        <v>40</v>
      </c>
      <c r="B59" s="170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</row>
    <row r="60" spans="1:251">
      <c r="A60" s="169"/>
      <c r="B60" s="170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251">
      <c r="A61" s="219" t="s">
        <v>141</v>
      </c>
      <c r="B61" s="189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</row>
    <row r="62" spans="1:251">
      <c r="A62" s="219" t="s">
        <v>139</v>
      </c>
      <c r="B62" s="189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</row>
    <row r="63" spans="1:251">
      <c r="A63" s="220" t="s">
        <v>138</v>
      </c>
      <c r="B63" s="189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</row>
    <row r="64" spans="1:251">
      <c r="A64" s="220" t="s">
        <v>138</v>
      </c>
      <c r="B64" s="189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</row>
    <row r="65" spans="1:17">
      <c r="A65" s="220" t="s">
        <v>138</v>
      </c>
      <c r="B65" s="189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</row>
    <row r="66" spans="1:17">
      <c r="A66" s="219" t="s">
        <v>140</v>
      </c>
      <c r="B66" s="189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</row>
    <row r="67" spans="1:17" ht="16.5" thickBot="1">
      <c r="A67" s="190"/>
      <c r="B67" s="189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</row>
    <row r="68" spans="1:17">
      <c r="A68" s="221" t="s">
        <v>143</v>
      </c>
      <c r="B68" s="193" t="s">
        <v>19</v>
      </c>
      <c r="C68" s="197">
        <f>+C56</f>
        <v>0</v>
      </c>
      <c r="D68" s="198">
        <f t="shared" ref="D68:G68" si="45">+D56</f>
        <v>0</v>
      </c>
      <c r="E68" s="198">
        <f t="shared" si="45"/>
        <v>0</v>
      </c>
      <c r="F68" s="198">
        <f t="shared" si="45"/>
        <v>0</v>
      </c>
      <c r="G68" s="199">
        <f t="shared" si="45"/>
        <v>0</v>
      </c>
      <c r="H68" s="171"/>
      <c r="I68" s="197">
        <f t="shared" ref="I68:J70" si="46">+I56</f>
        <v>0</v>
      </c>
      <c r="J68" s="199">
        <f t="shared" si="46"/>
        <v>0</v>
      </c>
      <c r="K68" s="171"/>
      <c r="L68" s="197">
        <f t="shared" ref="L68:M70" si="47">+L56</f>
        <v>0</v>
      </c>
      <c r="M68" s="199">
        <f t="shared" si="47"/>
        <v>0</v>
      </c>
      <c r="N68" s="171"/>
      <c r="O68" s="197">
        <f>C68+I68+L68</f>
        <v>0</v>
      </c>
      <c r="P68" s="198">
        <f>D68+E68+F68+G68+J68+M68</f>
        <v>0</v>
      </c>
      <c r="Q68" s="199">
        <f>SUM(O68:P68)</f>
        <v>0</v>
      </c>
    </row>
    <row r="69" spans="1:17">
      <c r="A69" s="222" t="s">
        <v>145</v>
      </c>
      <c r="B69" s="201" t="s">
        <v>21</v>
      </c>
      <c r="C69" s="205">
        <f t="shared" ref="C69:G70" si="48">+C57</f>
        <v>0</v>
      </c>
      <c r="D69" s="206">
        <f t="shared" si="48"/>
        <v>0</v>
      </c>
      <c r="E69" s="206">
        <f t="shared" si="48"/>
        <v>0</v>
      </c>
      <c r="F69" s="206">
        <f t="shared" si="48"/>
        <v>0</v>
      </c>
      <c r="G69" s="207">
        <f t="shared" si="48"/>
        <v>0</v>
      </c>
      <c r="H69" s="171"/>
      <c r="I69" s="205">
        <f t="shared" si="46"/>
        <v>0</v>
      </c>
      <c r="J69" s="207">
        <f t="shared" si="46"/>
        <v>0</v>
      </c>
      <c r="K69" s="171"/>
      <c r="L69" s="205">
        <f t="shared" si="47"/>
        <v>0</v>
      </c>
      <c r="M69" s="207">
        <f t="shared" si="47"/>
        <v>0</v>
      </c>
      <c r="N69" s="171"/>
      <c r="O69" s="205">
        <f t="shared" ref="O69:O70" si="49">C69+I69+L69</f>
        <v>0</v>
      </c>
      <c r="P69" s="206">
        <f t="shared" ref="P69:P70" si="50">D69+E69+F69+G69+J69+M69</f>
        <v>0</v>
      </c>
      <c r="Q69" s="207">
        <f t="shared" ref="Q69:Q70" si="51">SUM(O69:P69)</f>
        <v>0</v>
      </c>
    </row>
    <row r="70" spans="1:17" ht="16.5" thickBot="1">
      <c r="A70" s="223" t="s">
        <v>144</v>
      </c>
      <c r="B70" s="209" t="s">
        <v>22</v>
      </c>
      <c r="C70" s="213">
        <f t="shared" si="48"/>
        <v>0</v>
      </c>
      <c r="D70" s="214">
        <f t="shared" si="48"/>
        <v>0</v>
      </c>
      <c r="E70" s="214">
        <f t="shared" si="48"/>
        <v>0</v>
      </c>
      <c r="F70" s="214">
        <f t="shared" si="48"/>
        <v>0</v>
      </c>
      <c r="G70" s="215">
        <f t="shared" si="48"/>
        <v>0</v>
      </c>
      <c r="H70" s="171"/>
      <c r="I70" s="213">
        <f t="shared" si="46"/>
        <v>0</v>
      </c>
      <c r="J70" s="215">
        <f t="shared" si="46"/>
        <v>0</v>
      </c>
      <c r="K70" s="171"/>
      <c r="L70" s="213">
        <f t="shared" si="47"/>
        <v>0</v>
      </c>
      <c r="M70" s="215">
        <f t="shared" si="47"/>
        <v>0</v>
      </c>
      <c r="N70" s="171"/>
      <c r="O70" s="213">
        <f t="shared" si="49"/>
        <v>0</v>
      </c>
      <c r="P70" s="214">
        <f t="shared" si="50"/>
        <v>0</v>
      </c>
      <c r="Q70" s="215">
        <f t="shared" si="51"/>
        <v>0</v>
      </c>
    </row>
    <row r="71" spans="1:17">
      <c r="A71" s="190"/>
      <c r="B71" s="189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</row>
    <row r="72" spans="1:17">
      <c r="A72" s="190"/>
      <c r="B72" s="189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</row>
    <row r="73" spans="1:17">
      <c r="A73" s="190"/>
      <c r="B73" s="189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</row>
  </sheetData>
  <dataConsolidate/>
  <mergeCells count="5">
    <mergeCell ref="A5:Q5"/>
    <mergeCell ref="A6:Q6"/>
    <mergeCell ref="I13:J13"/>
    <mergeCell ref="L13:M13"/>
    <mergeCell ref="A4:Q4"/>
  </mergeCells>
  <printOptions horizontalCentered="1"/>
  <pageMargins left="0.39370078740157483" right="0.39370078740157483" top="0.39370078740157483" bottom="0.39370078740157483" header="0" footer="0"/>
  <pageSetup paperSize="9" scale="70" orientation="portrait" horizontalDpi="4294967294" verticalDpi="4294967294" r:id="rId1"/>
  <headerFooter alignWithMargins="0">
    <oddFooter>&amp;LMESRS/DDP/SDPP/Enquête n°2. Janvier 2017.&amp;C&amp;P/&amp;N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8</vt:i4>
      </vt:variant>
    </vt:vector>
  </HeadingPairs>
  <TitlesOfParts>
    <vt:vector size="17" baseType="lpstr">
      <vt:lpstr>Tableau Récapitulatif</vt:lpstr>
      <vt:lpstr>(1)Graduation Système classique</vt:lpstr>
      <vt:lpstr>(2) Graduation LMD Licence</vt:lpstr>
      <vt:lpstr>(3) Graduation LMD MASTER</vt:lpstr>
      <vt:lpstr>(4) POST-Graduation </vt:lpstr>
      <vt:lpstr>(5) Diplomés de Graduation</vt:lpstr>
      <vt:lpstr>(6) Diplomés de POST Graduation</vt:lpstr>
      <vt:lpstr>(7) N.INSCF</vt:lpstr>
      <vt:lpstr>Graduation LMD Licence Modéle</vt:lpstr>
      <vt:lpstr>'(1)Graduation Système classique'!Zone_d_impression</vt:lpstr>
      <vt:lpstr>'(2) Graduation LMD Licence'!Zone_d_impression</vt:lpstr>
      <vt:lpstr>'(3) Graduation LMD MASTER'!Zone_d_impression</vt:lpstr>
      <vt:lpstr>'(5) Diplomés de Graduation'!Zone_d_impression</vt:lpstr>
      <vt:lpstr>'(6) Diplomés de POST Graduation'!Zone_d_impression</vt:lpstr>
      <vt:lpstr>'(7) N.INSCF'!Zone_d_impression</vt:lpstr>
      <vt:lpstr>'Graduation LMD Licence Modéle'!Zone_d_impression</vt:lpstr>
      <vt:lpstr>'Tableau Récapitulatif'!Zone_d_impression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 B77-1</dc:creator>
  <cp:lastModifiedBy>mbi</cp:lastModifiedBy>
  <cp:lastPrinted>2018-01-24T18:48:21Z</cp:lastPrinted>
  <dcterms:created xsi:type="dcterms:W3CDTF">2016-11-21T09:31:21Z</dcterms:created>
  <dcterms:modified xsi:type="dcterms:W3CDTF">2018-01-30T21:17:22Z</dcterms:modified>
</cp:coreProperties>
</file>